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71" i="371" l="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U67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U57" i="371"/>
  <c r="T57" i="371"/>
  <c r="V57" i="371" s="1"/>
  <c r="S57" i="371"/>
  <c r="R57" i="371"/>
  <c r="Q57" i="371"/>
  <c r="T56" i="371"/>
  <c r="V56" i="371" s="1"/>
  <c r="S56" i="371"/>
  <c r="R56" i="371"/>
  <c r="Q56" i="371"/>
  <c r="U55" i="371"/>
  <c r="T55" i="371"/>
  <c r="V55" i="371" s="1"/>
  <c r="S55" i="371"/>
  <c r="R55" i="371"/>
  <c r="Q55" i="371"/>
  <c r="V54" i="371"/>
  <c r="U54" i="371"/>
  <c r="T54" i="371"/>
  <c r="S54" i="371"/>
  <c r="R54" i="371"/>
  <c r="Q54" i="371"/>
  <c r="U53" i="371"/>
  <c r="T53" i="371"/>
  <c r="V53" i="371" s="1"/>
  <c r="S53" i="371"/>
  <c r="R53" i="371"/>
  <c r="Q53" i="371"/>
  <c r="T52" i="371"/>
  <c r="V52" i="371" s="1"/>
  <c r="S52" i="371"/>
  <c r="R52" i="371"/>
  <c r="Q52" i="371"/>
  <c r="U51" i="371"/>
  <c r="T51" i="371"/>
  <c r="V51" i="371" s="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U45" i="371"/>
  <c r="T45" i="371"/>
  <c r="V45" i="371" s="1"/>
  <c r="S45" i="371"/>
  <c r="R45" i="371"/>
  <c r="Q45" i="371"/>
  <c r="V44" i="371"/>
  <c r="U44" i="371"/>
  <c r="T44" i="371"/>
  <c r="S44" i="371"/>
  <c r="R44" i="371"/>
  <c r="Q44" i="371"/>
  <c r="U43" i="371"/>
  <c r="T43" i="371"/>
  <c r="V43" i="371" s="1"/>
  <c r="S43" i="371"/>
  <c r="R43" i="371"/>
  <c r="Q43" i="371"/>
  <c r="V42" i="371"/>
  <c r="U42" i="371"/>
  <c r="T42" i="371"/>
  <c r="S42" i="371"/>
  <c r="R42" i="371"/>
  <c r="Q42" i="371"/>
  <c r="U41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U38" i="371" s="1"/>
  <c r="S38" i="371"/>
  <c r="V38" i="371" s="1"/>
  <c r="R38" i="371"/>
  <c r="Q38" i="371"/>
  <c r="U37" i="371"/>
  <c r="T37" i="371"/>
  <c r="V37" i="371" s="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U32" i="371" s="1"/>
  <c r="S32" i="371"/>
  <c r="V32" i="371" s="1"/>
  <c r="R32" i="371"/>
  <c r="Q32" i="371"/>
  <c r="U31" i="371"/>
  <c r="T31" i="371"/>
  <c r="V31" i="371" s="1"/>
  <c r="S31" i="371"/>
  <c r="R31" i="371"/>
  <c r="Q31" i="371"/>
  <c r="T30" i="371"/>
  <c r="U30" i="371" s="1"/>
  <c r="S30" i="371"/>
  <c r="V30" i="371" s="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U27" i="371"/>
  <c r="T27" i="371"/>
  <c r="V27" i="371" s="1"/>
  <c r="S27" i="371"/>
  <c r="R27" i="371"/>
  <c r="Q27" i="371"/>
  <c r="T26" i="371"/>
  <c r="V26" i="371" s="1"/>
  <c r="S26" i="371"/>
  <c r="R26" i="371"/>
  <c r="Q26" i="371"/>
  <c r="U25" i="371"/>
  <c r="T25" i="371"/>
  <c r="V25" i="371" s="1"/>
  <c r="S25" i="371"/>
  <c r="R25" i="371"/>
  <c r="Q25" i="371"/>
  <c r="T24" i="371"/>
  <c r="V24" i="371" s="1"/>
  <c r="S24" i="371"/>
  <c r="R24" i="371"/>
  <c r="Q24" i="371"/>
  <c r="U23" i="371"/>
  <c r="T23" i="371"/>
  <c r="V23" i="371" s="1"/>
  <c r="S23" i="371"/>
  <c r="R23" i="371"/>
  <c r="Q23" i="371"/>
  <c r="T22" i="371"/>
  <c r="V22" i="371" s="1"/>
  <c r="S22" i="371"/>
  <c r="R22" i="371"/>
  <c r="Q22" i="371"/>
  <c r="U21" i="371"/>
  <c r="T21" i="371"/>
  <c r="V21" i="371" s="1"/>
  <c r="S21" i="371"/>
  <c r="R21" i="371"/>
  <c r="Q21" i="371"/>
  <c r="T20" i="371"/>
  <c r="V20" i="371" s="1"/>
  <c r="S20" i="371"/>
  <c r="R20" i="371"/>
  <c r="Q20" i="371"/>
  <c r="U19" i="371"/>
  <c r="T19" i="371"/>
  <c r="V19" i="371" s="1"/>
  <c r="S19" i="371"/>
  <c r="R19" i="371"/>
  <c r="Q19" i="371"/>
  <c r="T18" i="371"/>
  <c r="V18" i="371" s="1"/>
  <c r="S18" i="371"/>
  <c r="R18" i="371"/>
  <c r="Q18" i="371"/>
  <c r="U17" i="371"/>
  <c r="T17" i="371"/>
  <c r="V17" i="371" s="1"/>
  <c r="S17" i="371"/>
  <c r="R17" i="371"/>
  <c r="Q17" i="371"/>
  <c r="T16" i="371"/>
  <c r="V16" i="371" s="1"/>
  <c r="S16" i="371"/>
  <c r="R16" i="371"/>
  <c r="Q16" i="371"/>
  <c r="U15" i="371"/>
  <c r="T15" i="371"/>
  <c r="V15" i="371" s="1"/>
  <c r="S15" i="371"/>
  <c r="R15" i="371"/>
  <c r="Q15" i="371"/>
  <c r="V14" i="371"/>
  <c r="U14" i="371"/>
  <c r="T14" i="371"/>
  <c r="S14" i="371"/>
  <c r="R14" i="371"/>
  <c r="Q14" i="371"/>
  <c r="U13" i="371"/>
  <c r="T13" i="371"/>
  <c r="V13" i="371" s="1"/>
  <c r="S13" i="371"/>
  <c r="R13" i="371"/>
  <c r="Q13" i="371"/>
  <c r="T12" i="371"/>
  <c r="V12" i="371" s="1"/>
  <c r="S12" i="371"/>
  <c r="R12" i="371"/>
  <c r="Q12" i="371"/>
  <c r="U11" i="371"/>
  <c r="T11" i="371"/>
  <c r="V11" i="371" s="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U8" i="371" s="1"/>
  <c r="S8" i="371"/>
  <c r="V8" i="371" s="1"/>
  <c r="R8" i="371"/>
  <c r="Q8" i="371"/>
  <c r="U7" i="371"/>
  <c r="T7" i="371"/>
  <c r="V7" i="371" s="1"/>
  <c r="S7" i="371"/>
  <c r="R7" i="371"/>
  <c r="Q7" i="371"/>
  <c r="V6" i="371"/>
  <c r="U6" i="371"/>
  <c r="T6" i="371"/>
  <c r="S6" i="371"/>
  <c r="R6" i="371"/>
  <c r="Q6" i="371"/>
  <c r="U5" i="371"/>
  <c r="T5" i="371"/>
  <c r="V5" i="371" s="1"/>
  <c r="S5" i="371"/>
  <c r="R5" i="371"/>
  <c r="Q5" i="371"/>
  <c r="U10" i="371" l="1"/>
  <c r="U12" i="371"/>
  <c r="U16" i="371"/>
  <c r="U18" i="371"/>
  <c r="U20" i="371"/>
  <c r="U22" i="371"/>
  <c r="U24" i="371"/>
  <c r="U26" i="371"/>
  <c r="U46" i="371"/>
  <c r="U48" i="371"/>
  <c r="U50" i="371"/>
  <c r="U52" i="371"/>
  <c r="U56" i="371"/>
  <c r="U58" i="371"/>
  <c r="U62" i="371"/>
  <c r="U64" i="371"/>
  <c r="U68" i="371"/>
  <c r="C26" i="419"/>
  <c r="O26" i="419" l="1"/>
  <c r="O25" i="419"/>
  <c r="G26" i="419"/>
  <c r="O28" i="419" l="1"/>
  <c r="O27" i="419"/>
  <c r="G25" i="419"/>
  <c r="C25" i="419"/>
  <c r="O20" i="419"/>
  <c r="N20" i="419"/>
  <c r="M20" i="419"/>
  <c r="L20" i="419"/>
  <c r="O19" i="419"/>
  <c r="N19" i="419"/>
  <c r="M19" i="419"/>
  <c r="L19" i="419"/>
  <c r="O17" i="419"/>
  <c r="N17" i="419"/>
  <c r="M17" i="419"/>
  <c r="L17" i="419"/>
  <c r="O16" i="419"/>
  <c r="N16" i="419"/>
  <c r="M16" i="419"/>
  <c r="L16" i="419"/>
  <c r="O14" i="419"/>
  <c r="N14" i="419"/>
  <c r="M14" i="419"/>
  <c r="L14" i="419"/>
  <c r="O13" i="419"/>
  <c r="N13" i="419"/>
  <c r="M13" i="419"/>
  <c r="L13" i="419"/>
  <c r="O12" i="419"/>
  <c r="N12" i="419"/>
  <c r="M12" i="419"/>
  <c r="L12" i="419"/>
  <c r="O11" i="419"/>
  <c r="N11" i="419"/>
  <c r="M11" i="419"/>
  <c r="L11" i="419"/>
  <c r="AW3" i="418"/>
  <c r="AV3" i="418"/>
  <c r="AU3" i="418"/>
  <c r="AT3" i="418"/>
  <c r="AS3" i="418"/>
  <c r="AR3" i="418"/>
  <c r="AQ3" i="418"/>
  <c r="AP3" i="418"/>
  <c r="N18" i="419" l="1"/>
  <c r="M18" i="419"/>
  <c r="L18" i="419"/>
  <c r="O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L21" i="419" l="1"/>
  <c r="K21" i="419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K18" i="419"/>
  <c r="G23" i="419"/>
  <c r="K23" i="419"/>
  <c r="I18" i="419"/>
  <c r="J23" i="419"/>
  <c r="J18" i="419"/>
  <c r="H23" i="419"/>
  <c r="K22" i="419"/>
  <c r="I23" i="419"/>
  <c r="L23" i="419"/>
  <c r="H18" i="419"/>
  <c r="G22" i="419"/>
  <c r="H22" i="419"/>
  <c r="I22" i="419"/>
  <c r="L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N6" i="419" l="1"/>
  <c r="M6" i="419"/>
  <c r="O6" i="419"/>
  <c r="L6" i="419"/>
  <c r="J6" i="419"/>
  <c r="I6" i="419"/>
  <c r="H6" i="419"/>
  <c r="K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L3" i="387"/>
  <c r="J3" i="387"/>
  <c r="I3" i="387"/>
  <c r="G3" i="387"/>
  <c r="H3" i="387" s="1"/>
  <c r="F3" i="387"/>
  <c r="N3" i="220"/>
  <c r="L3" i="220" s="1"/>
  <c r="D22" i="414"/>
  <c r="C22" i="414"/>
  <c r="U3" i="347" l="1"/>
  <c r="Q3" i="347"/>
  <c r="K3" i="38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<sst xmlns="http://schemas.openxmlformats.org/spreadsheetml/2006/main" count="37000" uniqueCount="7077">
  <si>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</si>
  <si>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</si>
  <si>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</si>
  <si>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</si>
  <si>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</si>
  <si>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</si>
  <si>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</si>
  <si>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</si>
  <si>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</si>
  <si>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</si>
  <si>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</si>
  <si>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</si>
  <si>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</si>
  <si>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</si>
  <si>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</si>
  <si>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</si>
  <si>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</si>
  <si>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</si>
  <si>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</si>
  <si>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</si>
  <si>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</si>
  <si>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</si>
  <si>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</si>
  <si>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</si>
  <si>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</si>
  <si>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</si>
  <si>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</si>
  <si>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</si>
  <si>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</si>
  <si>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</si>
  <si>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</si>
  <si>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</si>
  <si>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</si>
  <si>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</si>
  <si>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</si>
  <si>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</si>
  <si>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</si>
  <si>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</si>
  <si>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</si>
  <si>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</si>
  <si>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</si>
  <si>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</si>
  <si>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</si>
  <si>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</si>
  <si>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</si>
  <si>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</si>
  <si>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</si>
  <si>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</si>
  <si>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</si>
  <si>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</si>
  <si>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</si>
  <si>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</si>
  <si>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</si>
  <si>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</si>
  <si>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</si>
  <si>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</si>
  <si>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</si>
  <si>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</si>
  <si>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</si>
  <si>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</si>
  <si>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</si>
  <si>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</si>
  <si>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</si>
  <si>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</si>
  <si>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</si>
  <si>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</si>
  <si>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</si>
  <si>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</si>
  <si>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</si>
  <si>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</si>
  <si>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</si>
  <si>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</si>
  <si>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</si>
  <si>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</si>
  <si>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</si>
  <si>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</si>
  <si>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</si>
  <si>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</si>
  <si>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</si>
  <si>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</si>
  <si>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</si>
  <si>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</si>
  <si>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</si>
  <si>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</si>
  <si>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</si>
  <si>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</si>
  <si>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</si>
  <si>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</si>
  <si>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</si>
  <si>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</si>
  <si>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</si>
  <si>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</si>
  <si>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</si>
  <si>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</si>
  <si>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</si>
  <si>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</si>
  <si>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</si>
  <si>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</si>
  <si>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</si>
  <si>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</si>
  <si>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</si>
  <si>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</si>
  <si>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</si>
  <si>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</si>
  <si>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</si>
  <si>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</si>
  <si>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</si>
  <si>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</si>
  <si>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</si>
  <si>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</si>
  <si>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</si>
  <si>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</si>
  <si>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</si>
  <si>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</si>
  <si>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</si>
  <si>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</si>
  <si>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</si>
  <si>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</si>
  <si>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</si>
  <si>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</si>
  <si>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</si>
  <si>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</si>
  <si>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</si>
  <si>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</si>
  <si>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</si>
  <si>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</si>
  <si>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</si>
  <si>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</si>
  <si>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</si>
  <si>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</si>
  <si>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</si>
  <si>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</si>
  <si>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</si>
  <si>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</si>
  <si>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</si>
  <si>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</si>
  <si>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</si>
  <si>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</si>
  <si>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</si>
  <si>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</si>
  <si>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</si>
  <si>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</si>
  <si>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</si>
  <si>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</si>
  <si>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</si>
  <si>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</si>
  <si>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</si>
  <si>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</si>
  <si>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</si>
  <si>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</si>
  <si>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</si>
  <si>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</si>
  <si>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</si>
  <si>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</si>
  <si>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</si>
  <si>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</si>
  <si>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</si>
  <si>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</si>
  <si>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</si>
  <si>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</si>
  <si>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</si>
  <si>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</si>
  <si>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</si>
  <si>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</si>
  <si>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</si>
  <si>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</si>
  <si>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</si>
  <si>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</si>
  <si>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</si>
  <si>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</si>
  <si>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</si>
  <si>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</si>
  <si>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</si>
  <si>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</si>
  <si>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</si>
  <si>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</si>
  <si>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</si>
  <si>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</si>
  <si>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</si>
  <si>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</si>
  <si>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</si>
  <si>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</si>
  <si>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</si>
  <si>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</si>
  <si>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</si>
  <si>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</si>
  <si>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</si>
  <si>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</si>
  <si>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</si>
  <si>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</si>
  <si>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</si>
  <si>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</si>
  <si>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</si>
  <si>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</si>
  <si>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</si>
  <si>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</si>
  <si>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</si>
  <si>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</si>
  <si>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</si>
  <si>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</si>
  <si>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</si>
  <si>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</si>
  <si>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</si>
  <si>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</si>
  <si>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</si>
  <si>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</si>
  <si>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</si>
  <si>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</si>
  <si>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</si>
  <si>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</si>
  <si>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</si>
  <si>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</si>
  <si>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</si>
  <si>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</si>
  <si>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</si>
  <si>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</si>
  <si>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</si>
  <si>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</si>
  <si>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</si>
  <si>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</si>
  <si>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</si>
  <si>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</si>
  <si>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</si>
  <si>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</si>
  <si>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</si>
  <si>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</si>
  <si>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</si>
  <si>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</si>
  <si>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</si>
  <si>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</si>
  <si>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</si>
  <si>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</si>
  <si>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</si>
  <si>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</si>
  <si>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</si>
  <si>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</si>
  <si>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</si>
  <si>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</si>
  <si>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</si>
  <si>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</si>
  <si>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</si>
  <si>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</si>
  <si>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</si>
  <si>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</si>
  <si>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</si>
  <si>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</si>
  <si>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</si>
  <si>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</si>
  <si>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</si>
  <si>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</si>
  <si>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</si>
  <si>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</si>
  <si>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</si>
  <si>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</si>
  <si>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</si>
  <si>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</si>
  <si>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</si>
  <si>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abs. stud. oboru přirodověd. zaměření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</si>
  <si>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</si>
  <si>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</si>
  <si>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</si>
  <si>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</si>
  <si>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</si>
  <si>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</si>
  <si>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</si>
  <si>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</si>
  <si>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</si>
  <si>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</si>
  <si>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</si>
  <si>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</si>
  <si>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</si>
  <si>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</si>
  <si>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</si>
  <si>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</si>
  <si>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</si>
  <si>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</si>
  <si>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</si>
  <si>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</si>
  <si>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</si>
  <si>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</si>
  <si>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</si>
  <si>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</si>
  <si>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</si>
  <si>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</si>
  <si>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</si>
  <si>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</si>
  <si>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</si>
  <si>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</si>
  <si>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</si>
  <si>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</si>
  <si>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</si>
  <si>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</si>
  <si>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</si>
  <si>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</si>
  <si>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</si>
  <si>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</si>
  <si>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</si>
  <si>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</si>
  <si>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</si>
  <si>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</si>
  <si>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</si>
  <si>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</si>
  <si>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</si>
  <si>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</si>
  <si>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</si>
  <si>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</si>
  <si>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</si>
  <si>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</si>
  <si>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</si>
  <si>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</si>
  <si>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</si>
  <si>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</si>
  <si>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</si>
  <si>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</si>
  <si>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</si>
  <si>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</si>
  <si>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</si>
  <si>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</si>
  <si>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</si>
  <si>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</si>
  <si>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</si>
  <si>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</si>
  <si>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</si>
  <si>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</si>
  <si>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</si>
  <si>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</si>
  <si>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</si>
  <si>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</si>
  <si>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</si>
  <si>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</si>
  <si>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</si>
  <si>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</si>
  <si>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</si>
  <si>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</si>
  <si>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</si>
  <si>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</si>
  <si>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</si>
  <si>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</si>
  <si>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</si>
  <si>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--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</si>
  <si>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</si>
  <si>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</si>
  <si>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</si>
  <si>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</si>
  <si>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</si>
  <si>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</si>
  <si>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</si>
  <si>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</si>
  <si>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</si>
  <si>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</si>
  <si>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</si>
  <si>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</si>
  <si>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</si>
  <si>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</si>
  <si>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</si>
  <si>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</si>
  <si>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</si>
  <si>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</si>
  <si>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</si>
  <si>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</si>
  <si>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</si>
  <si>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</si>
  <si>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</si>
  <si>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</si>
  <si>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</si>
  <si>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</si>
  <si>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</si>
  <si>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</si>
  <si>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</si>
  <si>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</si>
  <si>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</si>
  <si>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</si>
  <si>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</si>
  <si>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</si>
  <si>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</si>
  <si>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</si>
  <si>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</si>
  <si>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</si>
  <si>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</si>
  <si>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</si>
  <si>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</si>
  <si>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</si>
  <si>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</si>
  <si>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</si>
  <si>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</si>
  <si>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</si>
  <si>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</si>
  <si>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</si>
  <si>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</si>
  <si>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</si>
  <si>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</si>
  <si>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</si>
  <si>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</si>
  <si>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</si>
  <si>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</si>
  <si>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</si>
  <si>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</si>
  <si>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</si>
  <si>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</si>
  <si>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</si>
  <si>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</si>
  <si>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</si>
  <si>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</si>
  <si>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</si>
  <si>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</si>
  <si>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</si>
  <si>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</si>
  <si>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</si>
  <si>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</si>
  <si>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</si>
  <si>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</si>
  <si>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</si>
  <si>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</si>
  <si>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</si>
  <si>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</si>
  <si>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</si>
  <si>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</si>
  <si>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</si>
  <si>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</si>
  <si>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</si>
  <si>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</si>
  <si>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</si>
  <si>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</si>
  <si>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</si>
  <si>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</si>
  <si>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</si>
  <si>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</si>
  <si>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</si>
  <si>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</si>
  <si>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</si>
  <si>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</si>
  <si>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</si>
  <si>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</si>
  <si>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</si>
  <si>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</si>
  <si>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</si>
  <si>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</si>
  <si>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</si>
  <si>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</si>
  <si>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</si>
  <si>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</si>
  <si>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</si>
  <si>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</si>
  <si>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</si>
  <si>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</si>
  <si>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</si>
  <si>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</si>
  <si>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</si>
  <si>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</si>
  <si>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</si>
  <si>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</si>
  <si>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</si>
  <si>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</si>
  <si>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</si>
  <si>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</si>
  <si>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</si>
  <si>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</si>
  <si>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</si>
  <si>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</si>
  <si>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</si>
  <si>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</si>
  <si>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</si>
  <si>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</si>
  <si>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</si>
  <si>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</si>
  <si>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</si>
  <si>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</si>
  <si>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</si>
  <si>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</si>
  <si>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</si>
  <si>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</si>
  <si>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</si>
  <si>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</si>
  <si>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</si>
  <si>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</si>
  <si>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</si>
  <si>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</si>
  <si>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</si>
  <si>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</si>
  <si>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</si>
  <si>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</si>
  <si>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</si>
  <si>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</si>
  <si>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</si>
  <si>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</si>
  <si>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</si>
  <si>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</si>
  <si>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</si>
  <si>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</si>
  <si>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</si>
  <si>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</si>
  <si>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</si>
  <si>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</si>
  <si>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</si>
  <si>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</si>
  <si>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</si>
  <si>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</si>
  <si>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</si>
  <si>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</si>
  <si>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</si>
  <si>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</si>
  <si>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</si>
  <si>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</si>
  <si>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</si>
  <si>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</si>
  <si>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</si>
  <si>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</si>
  <si>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</si>
  <si>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</si>
  <si>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</si>
  <si>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</si>
  <si>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</si>
  <si>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</si>
  <si>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</si>
  <si>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</si>
  <si>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</si>
  <si>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</si>
  <si>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</si>
  <si>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</si>
  <si>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</si>
  <si>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</si>
  <si>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</si>
  <si>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</si>
  <si>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</si>
  <si>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</si>
  <si>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</si>
  <si>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</si>
  <si>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</si>
  <si>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</si>
  <si>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</si>
  <si>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</si>
  <si>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</si>
  <si>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</si>
  <si>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</si>
  <si>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</si>
  <si>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</si>
  <si>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</si>
  <si>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</si>
  <si>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</si>
  <si>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</si>
  <si>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</si>
  <si>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</si>
  <si>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</si>
  <si>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</si>
  <si>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</si>
  <si>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</si>
  <si>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</si>
  <si>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</si>
  <si>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</si>
  <si>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</si>
  <si>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</si>
  <si>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</si>
  <si>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</si>
  <si>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</si>
  <si>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</si>
  <si>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</si>
  <si>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</si>
  <si>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</si>
  <si>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</si>
  <si>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</si>
  <si>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</si>
  <si>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50113001</t>
  </si>
  <si>
    <t>126329</t>
  </si>
  <si>
    <t>26329</t>
  </si>
  <si>
    <t>AERIUS</t>
  </si>
  <si>
    <t>POR TBL FLM 30X5MG</t>
  </si>
  <si>
    <t>194918</t>
  </si>
  <si>
    <t>94918</t>
  </si>
  <si>
    <t>AMBROBENE</t>
  </si>
  <si>
    <t>TBL 20X30MG</t>
  </si>
  <si>
    <t>130187</t>
  </si>
  <si>
    <t>30187</t>
  </si>
  <si>
    <t>MIDAZOLAM TORREX 5MG/ML</t>
  </si>
  <si>
    <t>INJ 10X1ML/5MG</t>
  </si>
  <si>
    <t>844148</t>
  </si>
  <si>
    <t>104694</t>
  </si>
  <si>
    <t>MUCOSOLVAN PRO DOSPĚLÉ</t>
  </si>
  <si>
    <t>POR SIR 1X100ML</t>
  </si>
  <si>
    <t>23894</t>
  </si>
  <si>
    <t>SERTRALIN ACTAVIS 50 MG</t>
  </si>
  <si>
    <t>POR TBL FLM 30X50MG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</si>
  <si>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</si>
  <si>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</si>
  <si>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</si>
  <si>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</si>
  <si>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</si>
  <si>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</si>
  <si>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</si>
  <si>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</si>
  <si>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</si>
  <si>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</si>
  <si>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</si>
  <si>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47256</t>
  </si>
  <si>
    <t>INF SOL 20X100ML-PE</t>
  </si>
  <si>
    <t>47995</t>
  </si>
  <si>
    <t>EZETROL 10 MG TABLETY</t>
  </si>
  <si>
    <t>POR TBL NOB 30X10MG B</t>
  </si>
  <si>
    <t>51367</t>
  </si>
  <si>
    <t>INF SOL 10X250MLPELAH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</si>
  <si>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</si>
  <si>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</si>
  <si>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</si>
  <si>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</si>
  <si>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</si>
  <si>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</si>
  <si>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</si>
  <si>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</si>
  <si>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</si>
  <si>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</si>
  <si>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</si>
  <si>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</si>
  <si>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</si>
  <si>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</si>
  <si>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</si>
  <si>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</si>
  <si>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</si>
  <si>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</si>
  <si>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</si>
  <si>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</si>
  <si>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</si>
  <si>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</si>
  <si>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</si>
  <si>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</si>
  <si>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</si>
  <si>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</si>
  <si>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</si>
  <si>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</si>
  <si>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</si>
  <si>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</si>
  <si>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</si>
  <si>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</si>
  <si>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</si>
  <si>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</si>
  <si>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</si>
  <si>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</si>
  <si>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</si>
  <si>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</si>
  <si>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</si>
  <si>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</si>
  <si>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</si>
  <si>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</si>
  <si>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</si>
  <si>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</si>
  <si>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</si>
  <si>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</si>
  <si>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</si>
  <si>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</si>
  <si>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</si>
  <si>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</si>
  <si>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</si>
  <si>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</si>
  <si>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</si>
  <si>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</si>
  <si>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</si>
  <si>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</si>
  <si>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</si>
  <si>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</si>
  <si>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</si>
  <si>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</si>
  <si>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</si>
  <si>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</si>
  <si>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</si>
  <si>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</si>
  <si>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</si>
  <si>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</si>
  <si>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</si>
  <si>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</si>
  <si>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</si>
  <si>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</si>
  <si>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</si>
  <si>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</si>
  <si>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</si>
  <si>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</si>
  <si>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</si>
  <si>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</si>
  <si>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</si>
  <si>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</si>
  <si>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</si>
  <si>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</si>
  <si>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</si>
  <si>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</si>
  <si>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</si>
  <si>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</si>
  <si>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</si>
  <si>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</si>
  <si>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</si>
  <si>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</si>
  <si>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</si>
  <si>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</si>
  <si>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</si>
  <si>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</si>
  <si>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</si>
  <si>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</si>
  <si>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</si>
  <si>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</si>
  <si>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</si>
  <si>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</si>
  <si>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</si>
  <si>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</si>
  <si>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</si>
  <si>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</si>
  <si>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</si>
  <si>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</si>
  <si>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</si>
  <si>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</si>
  <si>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</si>
  <si>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</si>
  <si>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</si>
  <si>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</si>
  <si>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</si>
  <si>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</si>
  <si>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</si>
  <si>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114075</t>
  </si>
  <si>
    <t>14075</t>
  </si>
  <si>
    <t>DETRALEX</t>
  </si>
  <si>
    <t>POR TBL FLM 60</t>
  </si>
  <si>
    <t>114773</t>
  </si>
  <si>
    <t>1055525</t>
  </si>
  <si>
    <t>ISUPREL inj.</t>
  </si>
  <si>
    <t>5x1 ml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</si>
  <si>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</si>
  <si>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</si>
  <si>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</si>
  <si>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</si>
  <si>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</si>
  <si>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</si>
  <si>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</si>
  <si>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</si>
  <si>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</si>
  <si>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</si>
  <si>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</si>
  <si>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</si>
  <si>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</si>
  <si>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</si>
  <si>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</si>
  <si>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126409</t>
  </si>
  <si>
    <t>26409</t>
  </si>
  <si>
    <t>ARIXTRA</t>
  </si>
  <si>
    <t>INJ SOL 10X0.5ML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</si>
  <si>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</si>
  <si>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</si>
  <si>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</si>
  <si>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</si>
  <si>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</si>
  <si>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</si>
  <si>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</si>
  <si>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</si>
  <si>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</si>
  <si>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</si>
  <si>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</si>
  <si>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</si>
  <si>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</si>
  <si>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</si>
  <si>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132992</t>
  </si>
  <si>
    <t>32992</t>
  </si>
  <si>
    <t>ATROVENT N</t>
  </si>
  <si>
    <t>INH SOL PSS200X20RG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</si>
  <si>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</si>
  <si>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</si>
  <si>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</si>
  <si>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</si>
  <si>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</si>
  <si>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</si>
  <si>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</si>
  <si>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</si>
  <si>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</si>
  <si>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</si>
  <si>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</si>
  <si>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</si>
  <si>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</si>
  <si>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</si>
  <si>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</si>
  <si>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</si>
  <si>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</si>
  <si>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</si>
  <si>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</si>
  <si>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</si>
  <si>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</si>
  <si>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</si>
  <si>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</si>
  <si>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</si>
  <si>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</si>
  <si>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</si>
  <si>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</si>
  <si>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</si>
  <si>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</si>
  <si>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</si>
  <si>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</si>
  <si>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</si>
  <si>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</si>
  <si>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</si>
  <si>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155823</t>
  </si>
  <si>
    <t>55823</t>
  </si>
  <si>
    <t>TBL OBD 20X500MG</t>
  </si>
  <si>
    <t>156811</t>
  </si>
  <si>
    <t>56811</t>
  </si>
  <si>
    <t>FURORESE 250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</si>
  <si>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</si>
  <si>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</si>
  <si>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</si>
  <si>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</si>
  <si>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</si>
  <si>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</si>
  <si>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</si>
  <si>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</si>
  <si>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158037</t>
  </si>
  <si>
    <t>58037</t>
  </si>
  <si>
    <t>BETALOC ZOK 50MG</t>
  </si>
  <si>
    <t>TBL RET 30X50MG</t>
  </si>
  <si>
    <t>158425</t>
  </si>
  <si>
    <t>58425</t>
  </si>
  <si>
    <t>DOLMINA 50</t>
  </si>
  <si>
    <t>TBL OBD 30X50MG</t>
  </si>
  <si>
    <t>158746</t>
  </si>
  <si>
    <t>58746</t>
  </si>
  <si>
    <t>KARDEGIC 0.5 G</t>
  </si>
  <si>
    <t>INJ PSO LQF 6+SOL</t>
  </si>
  <si>
    <t>166555</t>
  </si>
  <si>
    <t>66555</t>
  </si>
  <si>
    <t>MAGNOSOLV</t>
  </si>
  <si>
    <t>GRA 30X6.1GM(SACKY)</t>
  </si>
  <si>
    <t>167939</t>
  </si>
  <si>
    <t>BRILIQUE 90 MG</t>
  </si>
  <si>
    <t>POR TBL FLM 56X90MG</t>
  </si>
  <si>
    <t>176155</t>
  </si>
  <si>
    <t>76155</t>
  </si>
  <si>
    <t>CORVATON FORTE</t>
  </si>
  <si>
    <t>TBL 30X4MG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</si>
  <si>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</si>
  <si>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</si>
  <si>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</si>
  <si>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</si>
  <si>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</si>
  <si>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</si>
  <si>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</si>
  <si>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</si>
  <si>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</si>
  <si>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</si>
  <si>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</si>
  <si>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</si>
  <si>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</si>
  <si>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</si>
  <si>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</si>
  <si>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</si>
  <si>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</si>
  <si>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</si>
  <si>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</si>
  <si>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</si>
  <si>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</si>
  <si>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</si>
  <si>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 3</t>
  </si>
  <si>
    <t>POR TBL NOB 30X3MG</t>
  </si>
  <si>
    <t>191836</t>
  </si>
  <si>
    <t>91836</t>
  </si>
  <si>
    <t>INJ 5X1ML/6.5MG</t>
  </si>
  <si>
    <t>192086</t>
  </si>
  <si>
    <t>92086</t>
  </si>
  <si>
    <t>ROWATINEX</t>
  </si>
  <si>
    <t>GTT 1X10ML</t>
  </si>
  <si>
    <t>192853</t>
  </si>
  <si>
    <t>POR CPS DUR 20X2MG</t>
  </si>
  <si>
    <t>193104</t>
  </si>
  <si>
    <t>93104</t>
  </si>
  <si>
    <t>DEGAN</t>
  </si>
  <si>
    <t>TBL 40X10MG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</si>
  <si>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</si>
  <si>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</si>
  <si>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</si>
  <si>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</si>
  <si>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</si>
  <si>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</si>
  <si>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</si>
  <si>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</si>
  <si>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</si>
  <si>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</si>
  <si>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</si>
  <si>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</si>
  <si>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</si>
  <si>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</si>
  <si>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</si>
  <si>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</si>
  <si>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</si>
  <si>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</si>
  <si>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</si>
  <si>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</si>
  <si>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</si>
  <si>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</si>
  <si>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</si>
  <si>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</si>
  <si>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</si>
  <si>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</si>
  <si>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</si>
  <si>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</si>
  <si>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</si>
  <si>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</si>
  <si>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</si>
  <si>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</si>
  <si>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</si>
  <si>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</si>
  <si>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395210</t>
  </si>
  <si>
    <t>0</t>
  </si>
  <si>
    <t>Aqua Touch Jelly 25x6ml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</si>
  <si>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</si>
  <si>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</si>
  <si>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</si>
  <si>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</si>
  <si>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</si>
  <si>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</si>
  <si>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</si>
  <si>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</si>
  <si>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</si>
  <si>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</si>
  <si>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</si>
  <si>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</si>
  <si>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</si>
  <si>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</si>
  <si>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</si>
  <si>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</si>
  <si>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</si>
  <si>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</si>
  <si>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</si>
  <si>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</si>
  <si>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TBL 60X100 MG</t>
  </si>
  <si>
    <t>845075</t>
  </si>
  <si>
    <t>125641</t>
  </si>
  <si>
    <t>TENAXUM</t>
  </si>
  <si>
    <t>POR TBL NOB 90X1MG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</si>
  <si>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</si>
  <si>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</si>
  <si>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</si>
  <si>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</si>
  <si>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</si>
  <si>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</si>
  <si>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</si>
  <si>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</si>
  <si>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</si>
  <si>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</si>
  <si>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</si>
  <si>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</si>
  <si>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846629</t>
  </si>
  <si>
    <t>100013</t>
  </si>
  <si>
    <t>IBALGIN 400 TBL 24</t>
  </si>
  <si>
    <t xml:space="preserve">POR TBL FLM 24X400MG </t>
  </si>
  <si>
    <t>847488</t>
  </si>
  <si>
    <t>107869</t>
  </si>
  <si>
    <t>APO-ALLOPURINOL</t>
  </si>
  <si>
    <t>POR TBL NOB 100X100MG</t>
  </si>
  <si>
    <t>847871</t>
  </si>
  <si>
    <t>125524</t>
  </si>
  <si>
    <t>APO-AMILZIDE 5/50 MG</t>
  </si>
  <si>
    <t>POR TBL NOB 100X5MG/50MG</t>
  </si>
  <si>
    <t>847974</t>
  </si>
  <si>
    <t>125525</t>
  </si>
  <si>
    <t>APO-IBUPROFEN 400 MG</t>
  </si>
  <si>
    <t>POR TBL FLM 30X400MG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</si>
  <si>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</si>
  <si>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</si>
  <si>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</si>
  <si>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</si>
  <si>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</si>
  <si>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</si>
  <si>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</si>
  <si>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</si>
  <si>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</si>
  <si>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</si>
  <si>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</si>
  <si>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</si>
  <si>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POR TBL NOB 50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</si>
  <si>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</si>
  <si>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</si>
  <si>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</si>
  <si>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</si>
  <si>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</si>
  <si>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</si>
  <si>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</si>
  <si>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849712</t>
  </si>
  <si>
    <t>125053</t>
  </si>
  <si>
    <t>APO-AMLO 10</t>
  </si>
  <si>
    <t>POR TBL NOB 100X10MG</t>
  </si>
  <si>
    <t>849713</t>
  </si>
  <si>
    <t>125046</t>
  </si>
  <si>
    <t>POR TBL NOB 30X10MG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</si>
  <si>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</si>
  <si>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</si>
  <si>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</si>
  <si>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</si>
  <si>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</si>
  <si>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</si>
  <si>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</si>
  <si>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</si>
  <si>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</si>
  <si>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</si>
  <si>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</si>
  <si>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</si>
  <si>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</si>
  <si>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</si>
  <si>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</si>
  <si>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</si>
  <si>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850602</t>
  </si>
  <si>
    <t>Sonogel na ultrazvuk 500ml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</si>
  <si>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</si>
  <si>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</si>
  <si>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</si>
  <si>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</si>
  <si>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</si>
  <si>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</si>
  <si>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</si>
  <si>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</si>
  <si>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</si>
  <si>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</si>
  <si>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</si>
  <si>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</si>
  <si>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</si>
  <si>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</si>
  <si>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</si>
  <si>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</si>
  <si>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</si>
  <si>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</si>
  <si>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</si>
  <si>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</si>
  <si>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</si>
  <si>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</si>
  <si>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</si>
  <si>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</si>
  <si>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</si>
  <si>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</si>
  <si>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</si>
  <si>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</si>
  <si>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</si>
  <si>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</si>
  <si>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</si>
  <si>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116467</t>
  </si>
  <si>
    <t>16467</t>
  </si>
  <si>
    <t>IMACORT</t>
  </si>
  <si>
    <t>DRM CRM 1X20GM</t>
  </si>
  <si>
    <t>118305</t>
  </si>
  <si>
    <t>18305</t>
  </si>
  <si>
    <t>RINGERFUNDIN B.BRAUN</t>
  </si>
  <si>
    <t>INF SOL10X1000ML PE</t>
  </si>
  <si>
    <t>118390</t>
  </si>
  <si>
    <t>18390</t>
  </si>
  <si>
    <t>POR TBL RET 120X30MG</t>
  </si>
  <si>
    <t>125969</t>
  </si>
  <si>
    <t>25969</t>
  </si>
  <si>
    <t>PROCORALAN 5 MG</t>
  </si>
  <si>
    <t>POR TBL FLM 56X5MG</t>
  </si>
  <si>
    <t>146991</t>
  </si>
  <si>
    <t>46991</t>
  </si>
  <si>
    <t>IMODIUM</t>
  </si>
  <si>
    <t>CPS 20X2MG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</si>
  <si>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</si>
  <si>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</si>
  <si>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</si>
  <si>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</si>
  <si>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</si>
  <si>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</si>
  <si>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</si>
  <si>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</si>
  <si>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</si>
  <si>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</si>
  <si>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</si>
  <si>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</si>
  <si>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</si>
  <si>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</si>
  <si>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</si>
  <si>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</si>
  <si>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</si>
  <si>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</si>
  <si>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</si>
  <si>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</si>
  <si>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</si>
  <si>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</si>
  <si>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</si>
  <si>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</si>
  <si>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</si>
  <si>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</si>
  <si>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</si>
  <si>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</si>
  <si>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</si>
  <si>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</si>
  <si>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</si>
  <si>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</si>
  <si>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</si>
  <si>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</si>
  <si>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</si>
  <si>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</si>
  <si>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</si>
  <si>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</si>
  <si>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</si>
  <si>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</si>
  <si>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</si>
  <si>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</si>
  <si>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</si>
  <si>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</si>
  <si>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</si>
  <si>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</si>
  <si>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500269</t>
  </si>
  <si>
    <t>KL UNG.LENIENS, 200G</t>
  </si>
  <si>
    <t>841541</t>
  </si>
  <si>
    <t>MENALIND Mycí emulze 500ml</t>
  </si>
  <si>
    <t>845329</t>
  </si>
  <si>
    <t>Biopron9 tob.60</t>
  </si>
  <si>
    <t>848625</t>
  </si>
  <si>
    <t>138841</t>
  </si>
  <si>
    <t>DORETA 37,5 MG/325 MG</t>
  </si>
  <si>
    <t>POR TBL FLM 30</t>
  </si>
  <si>
    <t>102684</t>
  </si>
  <si>
    <t>2684</t>
  </si>
  <si>
    <t>GEL 1X20GM</t>
  </si>
  <si>
    <t>100874</t>
  </si>
  <si>
    <t>874</t>
  </si>
  <si>
    <t>OPHTHALMO-AZULEN</t>
  </si>
  <si>
    <t>194852</t>
  </si>
  <si>
    <t>94852</t>
  </si>
  <si>
    <t>SOLUVIT N PRO INFUS.</t>
  </si>
  <si>
    <t>INJ SIC 10</t>
  </si>
  <si>
    <t>194916</t>
  </si>
  <si>
    <t>94916</t>
  </si>
  <si>
    <t>INJ 5X2ML/15MG</t>
  </si>
  <si>
    <t>841566</t>
  </si>
  <si>
    <t>KL ETHANOL.C.BENZINO 150G</t>
  </si>
  <si>
    <t>113803</t>
  </si>
  <si>
    <t>13803</t>
  </si>
  <si>
    <t>PANTHENOL SPRAY</t>
  </si>
  <si>
    <t>DRM SPR SUS 1X130GM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</si>
  <si>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</si>
  <si>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</si>
  <si>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</si>
  <si>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</si>
  <si>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</si>
  <si>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</si>
  <si>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</si>
  <si>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</si>
  <si>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148673</t>
  </si>
  <si>
    <t>XADOS 20 MG TABLETY</t>
  </si>
  <si>
    <t>POR TBL NOB 30X20MG</t>
  </si>
  <si>
    <t>100641</t>
  </si>
  <si>
    <t>641</t>
  </si>
  <si>
    <t>VITAMIN B12 LECIVA 300RG</t>
  </si>
  <si>
    <t>INJ 5X1ML/300RG</t>
  </si>
  <si>
    <t>102957</t>
  </si>
  <si>
    <t>2957</t>
  </si>
  <si>
    <t>PRESID 5 MG</t>
  </si>
  <si>
    <t>TBL RET 30X5MG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</si>
  <si>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</si>
  <si>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</si>
  <si>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</si>
  <si>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</si>
  <si>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</si>
  <si>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</si>
  <si>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</si>
  <si>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</si>
  <si>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</si>
  <si>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</si>
  <si>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</si>
  <si>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</si>
  <si>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167547</t>
  </si>
  <si>
    <t>67547</t>
  </si>
  <si>
    <t>ALMIRAL</t>
  </si>
  <si>
    <t>INJ 10X3ML/75MG</t>
  </si>
  <si>
    <t>168447</t>
  </si>
  <si>
    <t>TRAJENTA 5 MG</t>
  </si>
  <si>
    <t>176205</t>
  </si>
  <si>
    <t>180825</t>
  </si>
  <si>
    <t>HYDROCORTISON 10MG</t>
  </si>
  <si>
    <t>394619</t>
  </si>
  <si>
    <t>Menalind Professional masážní gel 200ml</t>
  </si>
  <si>
    <t>16321</t>
  </si>
  <si>
    <t>BRAUNOVIDON MAST</t>
  </si>
  <si>
    <t>DRM UNG 1X250GM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</si>
  <si>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</si>
  <si>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</si>
  <si>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</si>
  <si>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</si>
  <si>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</si>
  <si>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</si>
  <si>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</si>
  <si>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</si>
  <si>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</si>
  <si>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</si>
  <si>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</si>
  <si>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</si>
  <si>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</si>
  <si>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</si>
  <si>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</si>
  <si>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</si>
  <si>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58880</t>
  </si>
  <si>
    <t>DOLMINA 100 SR</t>
  </si>
  <si>
    <t>POR TBL PRO 20X100MG</t>
  </si>
  <si>
    <t>109305</t>
  </si>
  <si>
    <t>9305</t>
  </si>
  <si>
    <t>LOCOID 0.1%</t>
  </si>
  <si>
    <t>CRM 1X30GM 0.1%</t>
  </si>
  <si>
    <t>140275</t>
  </si>
  <si>
    <t>40275</t>
  </si>
  <si>
    <t>BACLOFEN</t>
  </si>
  <si>
    <t>TBL 50X25MG</t>
  </si>
  <si>
    <t>147515</t>
  </si>
  <si>
    <t>47515</t>
  </si>
  <si>
    <t>CALCICHEW D3</t>
  </si>
  <si>
    <t>CTB 60</t>
  </si>
  <si>
    <t>188663</t>
  </si>
  <si>
    <t>17994</t>
  </si>
  <si>
    <t>CALCII CARBONICI 0,5 TBL. MEDICAMENTA</t>
  </si>
  <si>
    <t>POR TBL NOB 100X0.5GM</t>
  </si>
  <si>
    <t>845813</t>
  </si>
  <si>
    <t>Deca durabolin 50mg amp.1x1ml - MIMOŘÁDNÝ DOVOZ!!</t>
  </si>
  <si>
    <t>900071</t>
  </si>
  <si>
    <t>KL TBL MAGN.LACT 0,5G+B6 0,02G, 100TBL</t>
  </si>
  <si>
    <t>900881</t>
  </si>
  <si>
    <t>KL BALS.VISNEVSKI 100G</t>
  </si>
  <si>
    <t>395019</t>
  </si>
  <si>
    <t>KL CHLADIVE MAZANI 450 g FAGRON</t>
  </si>
  <si>
    <t>DPH 15%</t>
  </si>
  <si>
    <t>847477</t>
  </si>
  <si>
    <t>151436</t>
  </si>
  <si>
    <t>FERRLECIT</t>
  </si>
  <si>
    <t>INJ SOL 6X5ML/62.5MG</t>
  </si>
  <si>
    <t>102132</t>
  </si>
  <si>
    <t>2132</t>
  </si>
  <si>
    <t>CARDILAN</t>
  </si>
  <si>
    <t>INJ 10X10ML</t>
  </si>
  <si>
    <t>128831</t>
  </si>
  <si>
    <t>28831</t>
  </si>
  <si>
    <t>AERIUS 2,5 MG</t>
  </si>
  <si>
    <t>POR TBL DIS 30X2.5MG</t>
  </si>
  <si>
    <t>930127</t>
  </si>
  <si>
    <t>KL CHLADIVE MAZANI 800 g FAGRON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</si>
  <si>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</si>
  <si>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</si>
  <si>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</si>
  <si>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</si>
  <si>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</si>
  <si>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</si>
  <si>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</si>
  <si>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155911</t>
  </si>
  <si>
    <t>55911</t>
  </si>
  <si>
    <t>PEROXID VODÍKU 3% COO</t>
  </si>
  <si>
    <t>DRM SOL 1X100ML 3%</t>
  </si>
  <si>
    <t>158659</t>
  </si>
  <si>
    <t>58659</t>
  </si>
  <si>
    <t>ATENOLOL AL 25</t>
  </si>
  <si>
    <t>POR TBL NOB 30X25MG</t>
  </si>
  <si>
    <t>847767</t>
  </si>
  <si>
    <t>500140</t>
  </si>
  <si>
    <t>JANUMET 50 MG/1000 MG</t>
  </si>
  <si>
    <t>POR TBL FLM 56X50MG/1000MG</t>
  </si>
  <si>
    <t>841680</t>
  </si>
  <si>
    <t>KL SOL.BORGLYCEROLI 3%  20G</t>
  </si>
  <si>
    <t>921284</t>
  </si>
  <si>
    <t>KL ETHER 180G</t>
  </si>
  <si>
    <t>132082</t>
  </si>
  <si>
    <t>32082</t>
  </si>
  <si>
    <t>IBALGIN 400 (IBUPROFEN 400)</t>
  </si>
  <si>
    <t>TBL OBD 100X400MG</t>
  </si>
  <si>
    <t>846094</t>
  </si>
  <si>
    <t>129023</t>
  </si>
  <si>
    <t>PROPOFOL-LIPURO 1% (10MG/ML) 5X20ML</t>
  </si>
  <si>
    <t xml:space="preserve">INJ+INF EML 5X20ML/200MG </t>
  </si>
  <si>
    <t>101845</t>
  </si>
  <si>
    <t>1845</t>
  </si>
  <si>
    <t>TISERCIN</t>
  </si>
  <si>
    <t>INJ 10X1ML/25MG</t>
  </si>
  <si>
    <t>850305</t>
  </si>
  <si>
    <t>Biopron9 tob.120</t>
  </si>
  <si>
    <t>849180</t>
  </si>
  <si>
    <t>155941</t>
  </si>
  <si>
    <t>HERPESIN</t>
  </si>
  <si>
    <t>CRM 1X5GM 5%</t>
  </si>
  <si>
    <t>114821</t>
  </si>
  <si>
    <t>14821</t>
  </si>
  <si>
    <t>CONDROSULF 800</t>
  </si>
  <si>
    <t>TBL OBD 30X800MG</t>
  </si>
  <si>
    <t>117926</t>
  </si>
  <si>
    <t>17926</t>
  </si>
  <si>
    <t>ZALDIAR</t>
  </si>
  <si>
    <t>168903</t>
  </si>
  <si>
    <t>XARELTO 20 MG</t>
  </si>
  <si>
    <t>POR TBL FLM 28X20MG</t>
  </si>
  <si>
    <t>118489</t>
  </si>
  <si>
    <t>18489</t>
  </si>
  <si>
    <t>LISKANTIN</t>
  </si>
  <si>
    <t>POR TBL NOB 100X250MG</t>
  </si>
  <si>
    <t>920065</t>
  </si>
  <si>
    <t>KL SOL.METHYLROS.CHL.1% 100G</t>
  </si>
  <si>
    <t>128290</t>
  </si>
  <si>
    <t>28290</t>
  </si>
  <si>
    <t>APIDRA 100 JEDNOTEK/ML</t>
  </si>
  <si>
    <t>SDR INJ SOL 5X3ML</t>
  </si>
  <si>
    <t>840230</t>
  </si>
  <si>
    <t>KL NOSNI MAST S HG,15G</t>
  </si>
  <si>
    <t>500117</t>
  </si>
  <si>
    <t>Sportovka C chladivá</t>
  </si>
  <si>
    <t>180g/200ml</t>
  </si>
  <si>
    <t>842936</t>
  </si>
  <si>
    <t>MENALIND Ošetřující šampon 500ml</t>
  </si>
  <si>
    <t>397057</t>
  </si>
  <si>
    <t>Suppositoria Glyc.Sanova Classic 2g</t>
  </si>
  <si>
    <t>988793</t>
  </si>
  <si>
    <t>142866</t>
  </si>
  <si>
    <t>QUETIAPINE POLPHARMA 100 MG POTAHOVANÉ TABLETY</t>
  </si>
  <si>
    <t>POR TBL FLM 60X100MG</t>
  </si>
  <si>
    <t>394153</t>
  </si>
  <si>
    <t>Calcium pantotenicum mast 30g Generica</t>
  </si>
  <si>
    <t>397174</t>
  </si>
  <si>
    <t>IR  PosiFlush  1x 10 ml  Fresenius Kabi</t>
  </si>
  <si>
    <t>10 ml F1/1 v předplněné stříkačce</t>
  </si>
  <si>
    <t>198058</t>
  </si>
  <si>
    <t>SANVAL 10 MG</t>
  </si>
  <si>
    <t>POR TBL FLM 100X10MG</t>
  </si>
  <si>
    <t>202924</t>
  </si>
  <si>
    <t>POR TBL FLM 10X250MG</t>
  </si>
  <si>
    <t>23987</t>
  </si>
  <si>
    <t>DZ OCTENISEPT drm. sol. 250 ml</t>
  </si>
  <si>
    <t>DRM SOL 1X250ML</t>
  </si>
  <si>
    <t>179333</t>
  </si>
  <si>
    <t>DORETA 75 MG/650 MG</t>
  </si>
  <si>
    <t>POR TBL FLM 90</t>
  </si>
  <si>
    <t>190973</t>
  </si>
  <si>
    <t>TRIPLIXAM 10 MG/2,5 MG/10 MG</t>
  </si>
  <si>
    <t>989656</t>
  </si>
  <si>
    <t>Calcium pantothenicum mast Generica 100g</t>
  </si>
  <si>
    <t>179326</t>
  </si>
  <si>
    <t>POR TBL FLM 20</t>
  </si>
  <si>
    <t>150660</t>
  </si>
  <si>
    <t>CEREBROLYSIN</t>
  </si>
  <si>
    <t>INJ SOL 5X10ML</t>
  </si>
  <si>
    <t>201607</t>
  </si>
  <si>
    <t>POR TBL FLM 10</t>
  </si>
  <si>
    <t>201384</t>
  </si>
  <si>
    <t>ALDACTONE-AMPULE</t>
  </si>
  <si>
    <t>INJ 10X10ML/200MG</t>
  </si>
  <si>
    <t>199963</t>
  </si>
  <si>
    <t>MEGACE 160 MG</t>
  </si>
  <si>
    <t>POR TBL NOB 30X160MG</t>
  </si>
  <si>
    <t>203170</t>
  </si>
  <si>
    <t>GOPTEN 0,5 MG</t>
  </si>
  <si>
    <t>POR CPS DUR 28X0.5MG</t>
  </si>
  <si>
    <t>157141</t>
  </si>
  <si>
    <t>ZULBEX 20 MG</t>
  </si>
  <si>
    <t>POR TBL ENT 56X20MG</t>
  </si>
  <si>
    <t>215172</t>
  </si>
  <si>
    <t>KREON 25 000</t>
  </si>
  <si>
    <t>POR CPS ETD 50</t>
  </si>
  <si>
    <t>161371</t>
  </si>
  <si>
    <t>SUXAMETHONIUM CHLORID VUAB 100 MG</t>
  </si>
  <si>
    <t>157139</t>
  </si>
  <si>
    <t>POR TBL ENT 28X20MG</t>
  </si>
  <si>
    <t>215476</t>
  </si>
  <si>
    <t>EBRANTIL 30 RETARD</t>
  </si>
  <si>
    <t>POR CPS PRO 50X30MG</t>
  </si>
  <si>
    <t>847908</t>
  </si>
  <si>
    <t>155052</t>
  </si>
  <si>
    <t>IBALGIN KRÉM 100G</t>
  </si>
  <si>
    <t xml:space="preserve">DRM CRM 1X100GM </t>
  </si>
  <si>
    <t>990695</t>
  </si>
  <si>
    <t>Indulona Měsíčková 85ml</t>
  </si>
  <si>
    <t>990718</t>
  </si>
  <si>
    <t>Indulona Olivová 85ml</t>
  </si>
  <si>
    <t>203954</t>
  </si>
  <si>
    <t>BISEPTOL 480</t>
  </si>
  <si>
    <t>POR TBL NOB 28X480MG</t>
  </si>
  <si>
    <t>215473</t>
  </si>
  <si>
    <t>EBRANTIL I.V. 25</t>
  </si>
  <si>
    <t>INJ SOL 5X5ML/25MG</t>
  </si>
  <si>
    <t>129025</t>
  </si>
  <si>
    <t>PROPOFOL-LIPURO 1 % (10MG/ML)</t>
  </si>
  <si>
    <t>INJ+INF EML 10X50ML/500MG</t>
  </si>
  <si>
    <t>215474</t>
  </si>
  <si>
    <t>EBRANTIL I.V.50</t>
  </si>
  <si>
    <t>INJ SOL 5X10ML/50MG</t>
  </si>
  <si>
    <t>501542</t>
  </si>
  <si>
    <t>KL CPS NITROFURANTOIN 100MG</t>
  </si>
  <si>
    <t>50 CPS</t>
  </si>
  <si>
    <t>115318</t>
  </si>
  <si>
    <t>HELICID 20 ZENTIVA</t>
  </si>
  <si>
    <t>POR CPS ETD 90X20MG</t>
  </si>
  <si>
    <t>990927</t>
  </si>
  <si>
    <t>Klysma salinické 135ml</t>
  </si>
  <si>
    <t>138847</t>
  </si>
  <si>
    <t>POR TBL FLM 9X10</t>
  </si>
  <si>
    <t>216104</t>
  </si>
  <si>
    <t>CLARINASE REPETABS</t>
  </si>
  <si>
    <t>POR TBL PRO 14 II</t>
  </si>
  <si>
    <t>132522</t>
  </si>
  <si>
    <t>EGILOK 25 MG</t>
  </si>
  <si>
    <t>TBL 60X25MG</t>
  </si>
  <si>
    <t>203171</t>
  </si>
  <si>
    <t>GOPTEN 2 MG</t>
  </si>
  <si>
    <t>POR CPS DUR 28X2MG</t>
  </si>
  <si>
    <t>59571</t>
  </si>
  <si>
    <t>FERRO-FOLGAMMA</t>
  </si>
  <si>
    <t>POR CPS MOL 100</t>
  </si>
  <si>
    <t>56695</t>
  </si>
  <si>
    <t>MCP HEXAL 10</t>
  </si>
  <si>
    <t>POR TBL NOB 50X10MG</t>
  </si>
  <si>
    <t>216199</t>
  </si>
  <si>
    <t>KLACID 500</t>
  </si>
  <si>
    <t>POR TBL FLM 14X500MG</t>
  </si>
  <si>
    <t>167508</t>
  </si>
  <si>
    <t>DUOPLAVIN 75 MG/100 MG</t>
  </si>
  <si>
    <t>149178</t>
  </si>
  <si>
    <t>NIMVASTID 1,5 MG</t>
  </si>
  <si>
    <t>POR TBL DIS 28X1X1.5MG</t>
  </si>
  <si>
    <t>215606</t>
  </si>
  <si>
    <t>501596</t>
  </si>
  <si>
    <t>ECOLAV Výplach očí 100ml</t>
  </si>
  <si>
    <t>100 ml</t>
  </si>
  <si>
    <t>216978</t>
  </si>
  <si>
    <t>FORMANO</t>
  </si>
  <si>
    <t>INH PLV CPS 60X12RG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</si>
  <si>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</si>
  <si>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</si>
  <si>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</si>
  <si>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</si>
  <si>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</si>
  <si>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</si>
  <si>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</si>
  <si>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</si>
  <si>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</si>
  <si>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</si>
  <si>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</si>
  <si>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</si>
  <si>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</si>
  <si>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</si>
  <si>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</si>
  <si>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</si>
  <si>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</si>
  <si>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</si>
  <si>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</si>
  <si>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</si>
  <si>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</si>
  <si>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</si>
  <si>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</si>
  <si>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</si>
  <si>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</si>
  <si>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</si>
  <si>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</si>
  <si>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</si>
  <si>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</si>
  <si>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117121</t>
  </si>
  <si>
    <t>17121</t>
  </si>
  <si>
    <t>LANZUL</t>
  </si>
  <si>
    <t>CPS 28X30MG</t>
  </si>
  <si>
    <t>117122</t>
  </si>
  <si>
    <t>17122</t>
  </si>
  <si>
    <t>CPS 56X30MG</t>
  </si>
  <si>
    <t>132063</t>
  </si>
  <si>
    <t>32063</t>
  </si>
  <si>
    <t>FRAXIPARINE</t>
  </si>
  <si>
    <t>INJ SOL 10X0.8ML</t>
  </si>
  <si>
    <t>140368</t>
  </si>
  <si>
    <t>40368</t>
  </si>
  <si>
    <t>MEDROL 4 MG</t>
  </si>
  <si>
    <t>POR TBL NOB30X4MG-L</t>
  </si>
  <si>
    <t>147740</t>
  </si>
  <si>
    <t>47740</t>
  </si>
  <si>
    <t>RIVOCOR 5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</si>
  <si>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</si>
  <si>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</si>
  <si>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</si>
  <si>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</si>
  <si>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</si>
  <si>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</si>
  <si>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</si>
  <si>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</si>
  <si>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</si>
  <si>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</si>
  <si>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</si>
  <si>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</si>
  <si>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</si>
  <si>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</si>
  <si>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</si>
  <si>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157396</t>
  </si>
  <si>
    <t>57396</t>
  </si>
  <si>
    <t>TBL EFF 20X600MG</t>
  </si>
  <si>
    <t>158380</t>
  </si>
  <si>
    <t>58380</t>
  </si>
  <si>
    <t>VENTOLIN ROZTOK K INHALACI</t>
  </si>
  <si>
    <t>INH SOL1X20ML/120MG</t>
  </si>
  <si>
    <t>159808</t>
  </si>
  <si>
    <t>59808</t>
  </si>
  <si>
    <t>FRAXIPARINE FORTE</t>
  </si>
  <si>
    <t>INJ 10X0.8ML/15.2KU</t>
  </si>
  <si>
    <t>166029</t>
  </si>
  <si>
    <t>66029</t>
  </si>
  <si>
    <t>ZODAC</t>
  </si>
  <si>
    <t>TBL OBD 10X10MG</t>
  </si>
  <si>
    <t>166030</t>
  </si>
  <si>
    <t>66030</t>
  </si>
  <si>
    <t>TBL OBD 30X10MG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</si>
  <si>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</si>
  <si>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</si>
  <si>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</si>
  <si>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</si>
  <si>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</si>
  <si>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</si>
  <si>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</si>
  <si>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190957</t>
  </si>
  <si>
    <t>90957</t>
  </si>
  <si>
    <t>XANAX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</si>
  <si>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</si>
  <si>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</si>
  <si>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</si>
  <si>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</si>
  <si>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</si>
  <si>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</si>
  <si>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</si>
  <si>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</si>
  <si>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</si>
  <si>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</si>
  <si>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</si>
  <si>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</si>
  <si>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845220</t>
  </si>
  <si>
    <t>101211</t>
  </si>
  <si>
    <t>PRESTARIUM NEO</t>
  </si>
  <si>
    <t>POR TBL FLM 90X5MG</t>
  </si>
  <si>
    <t>846338</t>
  </si>
  <si>
    <t>122685</t>
  </si>
  <si>
    <t>PRESTARIUM NEO COMBI 5mg/1,25mg</t>
  </si>
  <si>
    <t>848765</t>
  </si>
  <si>
    <t>107938</t>
  </si>
  <si>
    <t>INJ SOL 6X3ML/150MG</t>
  </si>
  <si>
    <t>848905</t>
  </si>
  <si>
    <t>148074</t>
  </si>
  <si>
    <t>ROSUCARD 20 MG POTAHOVANÉ TABLETY</t>
  </si>
  <si>
    <t>POR TBL FLM 90X20MG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</si>
  <si>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</si>
  <si>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</si>
  <si>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</si>
  <si>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</si>
  <si>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</si>
  <si>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</si>
  <si>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</si>
  <si>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</si>
  <si>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</si>
  <si>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</si>
  <si>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</si>
  <si>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</si>
  <si>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</si>
  <si>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</si>
  <si>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</si>
  <si>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</si>
  <si>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</si>
  <si>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</si>
  <si>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</si>
  <si>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</si>
  <si>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</si>
  <si>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</si>
  <si>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</si>
  <si>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</si>
  <si>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</si>
  <si>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</si>
  <si>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</si>
  <si>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</si>
  <si>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</si>
  <si>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</si>
  <si>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</si>
  <si>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</si>
  <si>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</si>
  <si>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</si>
  <si>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</si>
  <si>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</si>
  <si>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</si>
  <si>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</si>
  <si>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</si>
  <si>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</si>
  <si>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</si>
  <si>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</si>
  <si>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</si>
  <si>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</si>
  <si>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</si>
  <si>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846824</t>
  </si>
  <si>
    <t>124087</t>
  </si>
  <si>
    <t>PRESTANCE 5 MG/5 MG</t>
  </si>
  <si>
    <t>POR TBL NOB 30</t>
  </si>
  <si>
    <t>848924</t>
  </si>
  <si>
    <t>148078</t>
  </si>
  <si>
    <t>ROSUCARD 40 MG POTAHOVANÉ TABLETY</t>
  </si>
  <si>
    <t>POR TBL FLM 90X40MG</t>
  </si>
  <si>
    <t>849187</t>
  </si>
  <si>
    <t>111902</t>
  </si>
  <si>
    <t>NITRESAN 20 MG</t>
  </si>
  <si>
    <t>199600</t>
  </si>
  <si>
    <t>99600</t>
  </si>
  <si>
    <t>POR TBL FLM 90X10MG</t>
  </si>
  <si>
    <t>132058</t>
  </si>
  <si>
    <t>32058</t>
  </si>
  <si>
    <t>INJ SOL 10X0.3ML</t>
  </si>
  <si>
    <t>845219</t>
  </si>
  <si>
    <t>101233</t>
  </si>
  <si>
    <t>PRESTARIUM NEO FORTE</t>
  </si>
  <si>
    <t>109710</t>
  </si>
  <si>
    <t>9710</t>
  </si>
  <si>
    <t>INJ SIC 1X125MG+2ML</t>
  </si>
  <si>
    <t>117431</t>
  </si>
  <si>
    <t>17431</t>
  </si>
  <si>
    <t>CITALEC 20 ZENTIVA</t>
  </si>
  <si>
    <t>POR TBL FLM30X20MG</t>
  </si>
  <si>
    <t>192034</t>
  </si>
  <si>
    <t>92034</t>
  </si>
  <si>
    <t>DEPAKINE CHRONO 300</t>
  </si>
  <si>
    <t>TBL RET 100X300MG</t>
  </si>
  <si>
    <t>847149</t>
  </si>
  <si>
    <t>124115</t>
  </si>
  <si>
    <t>PRESTANCE 10 MG/5 MG</t>
  </si>
  <si>
    <t>849660</t>
  </si>
  <si>
    <t>111904</t>
  </si>
  <si>
    <t>POR TBL NOB 100X20MG</t>
  </si>
  <si>
    <t>147466</t>
  </si>
  <si>
    <t>EUTHYROX 137 MIKROGRAMŮ</t>
  </si>
  <si>
    <t>POR TBL NOB 100X137RG II</t>
  </si>
  <si>
    <t>846979</t>
  </si>
  <si>
    <t>124133</t>
  </si>
  <si>
    <t>PRESTANCE 10 MG/10 MG</t>
  </si>
  <si>
    <t>POR TBL NOB 90</t>
  </si>
  <si>
    <t>154032</t>
  </si>
  <si>
    <t>54032</t>
  </si>
  <si>
    <t>VERAPAMIL AL 240 RETARD</t>
  </si>
  <si>
    <t>POR TBL RET50X240MG</t>
  </si>
  <si>
    <t>142392</t>
  </si>
  <si>
    <t>42392</t>
  </si>
  <si>
    <t>TRACRIUM 50</t>
  </si>
  <si>
    <t>INJ 5X5ML/50MG</t>
  </si>
  <si>
    <t>169191</t>
  </si>
  <si>
    <t>69191</t>
  </si>
  <si>
    <t>EUTHYROX 150</t>
  </si>
  <si>
    <t>TBL 100X150RG</t>
  </si>
  <si>
    <t>142463</t>
  </si>
  <si>
    <t>42463</t>
  </si>
  <si>
    <t>FLIXOTIDE 125 INHALER N</t>
  </si>
  <si>
    <t>INH SUS PSS60X125RG</t>
  </si>
  <si>
    <t>846883</t>
  </si>
  <si>
    <t>103060</t>
  </si>
  <si>
    <t>REQUIP-MODUTAB 8 MG</t>
  </si>
  <si>
    <t>POR TBL PRO 28X8MG</t>
  </si>
  <si>
    <t>844378</t>
  </si>
  <si>
    <t>114067</t>
  </si>
  <si>
    <t>LOZAP 50 ZENTIVA</t>
  </si>
  <si>
    <t>POR TBLFLM 90X50MG</t>
  </si>
  <si>
    <t>849578</t>
  </si>
  <si>
    <t>149480</t>
  </si>
  <si>
    <t>ZYLLT 75 MG</t>
  </si>
  <si>
    <t>POR TBL FLM 28X75MG</t>
  </si>
  <si>
    <t>147657</t>
  </si>
  <si>
    <t>47657</t>
  </si>
  <si>
    <t>FLIXOTIDE 250 INHALER N</t>
  </si>
  <si>
    <t>INH SUS PSS60X250RG</t>
  </si>
  <si>
    <t>191922</t>
  </si>
  <si>
    <t>SIOFOR 1000</t>
  </si>
  <si>
    <t>POR TBL FLM 60X1000MG</t>
  </si>
  <si>
    <t>158701</t>
  </si>
  <si>
    <t>58701</t>
  </si>
  <si>
    <t>TAMOXIFEN EBEWE 10MG</t>
  </si>
  <si>
    <t>TBL 100X10MG</t>
  </si>
  <si>
    <t>176913</t>
  </si>
  <si>
    <t>119593</t>
  </si>
  <si>
    <t>19593</t>
  </si>
  <si>
    <t>TORVACARD 20</t>
  </si>
  <si>
    <t>203097</t>
  </si>
  <si>
    <t>AMOKSIKLAV 1 G</t>
  </si>
  <si>
    <t>POR TBL FLM 21X1GM</t>
  </si>
  <si>
    <t>149483</t>
  </si>
  <si>
    <t>POR TBL FLM 56X75MG</t>
  </si>
  <si>
    <t>213480</t>
  </si>
  <si>
    <t>INJ SOL 10X0.6ML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</si>
  <si>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</si>
  <si>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</si>
  <si>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</si>
  <si>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</si>
  <si>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</si>
  <si>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</si>
  <si>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</si>
  <si>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213484</t>
  </si>
  <si>
    <t>INJ SOL 10X1ML</t>
  </si>
  <si>
    <t>213490</t>
  </si>
  <si>
    <t>214525</t>
  </si>
  <si>
    <t>990810</t>
  </si>
  <si>
    <t>195939</t>
  </si>
  <si>
    <t>SERTRALIN APOTEX 50 MG POTAHOVANÉ TABLETY</t>
  </si>
  <si>
    <t>214526</t>
  </si>
  <si>
    <t>POR TBL ENT 100X40MG I</t>
  </si>
  <si>
    <t>187427</t>
  </si>
  <si>
    <t>LETROX 100</t>
  </si>
  <si>
    <t>POR TBL NOB 100X100RG II</t>
  </si>
  <si>
    <t>214435</t>
  </si>
  <si>
    <t>CONTROLOC 20 MG</t>
  </si>
  <si>
    <t>POR TBL ENT 100X20MG</t>
  </si>
  <si>
    <t>50113006</t>
  </si>
  <si>
    <t>841761</t>
  </si>
  <si>
    <t>PreOp 4x200ml</t>
  </si>
  <si>
    <t>133341</t>
  </si>
  <si>
    <t>33341</t>
  </si>
  <si>
    <t>CUBITAN S PŘÍCHUTÍ VANILKOVOU (SOL)</t>
  </si>
  <si>
    <t>POR SOL 1X200ML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</si>
  <si>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</si>
  <si>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</si>
  <si>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</si>
  <si>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</si>
  <si>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</si>
  <si>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</si>
  <si>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133220</t>
  </si>
  <si>
    <t>33220</t>
  </si>
  <si>
    <t>PROTIFAR</t>
  </si>
  <si>
    <t>POR PLV SOL 1X225GM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</si>
  <si>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</si>
  <si>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</si>
  <si>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</si>
  <si>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</si>
  <si>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</si>
  <si>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</si>
  <si>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</si>
  <si>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50113012</t>
  </si>
  <si>
    <t>193650</t>
  </si>
  <si>
    <t>93650</t>
  </si>
  <si>
    <t>ACTILYSE 50MG</t>
  </si>
  <si>
    <t>INJ SIC 1X50MG+50ML</t>
  </si>
  <si>
    <t>50113013</t>
  </si>
  <si>
    <t>207116</t>
  </si>
  <si>
    <t>OFLOXIN INF</t>
  </si>
  <si>
    <t>INF SOL 10X100ML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</si>
  <si>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</si>
  <si>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</si>
  <si>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</si>
  <si>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</si>
  <si>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</si>
  <si>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</si>
  <si>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</si>
  <si>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</si>
  <si>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</si>
  <si>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</si>
  <si>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</si>
  <si>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</si>
  <si>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</si>
  <si>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</si>
  <si>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</si>
  <si>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</si>
  <si>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</si>
  <si>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</si>
  <si>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</si>
  <si>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</si>
  <si>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</si>
  <si>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</si>
  <si>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</si>
  <si>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</si>
  <si>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</si>
  <si>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</si>
  <si>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</si>
  <si>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</si>
  <si>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</si>
  <si>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</si>
  <si>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</si>
  <si>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</si>
  <si>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</si>
  <si>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197654</t>
  </si>
  <si>
    <t>97654</t>
  </si>
  <si>
    <t>DOXYBENE 100MG</t>
  </si>
  <si>
    <t>CPS 10X100MG</t>
  </si>
  <si>
    <t>844576</t>
  </si>
  <si>
    <t>100339</t>
  </si>
  <si>
    <t>DALACIN C 300 MG</t>
  </si>
  <si>
    <t>POR CPS DUR 16X300MG</t>
  </si>
  <si>
    <t>111706</t>
  </si>
  <si>
    <t>11706</t>
  </si>
  <si>
    <t>INJ 10X5ML</t>
  </si>
  <si>
    <t>72973</t>
  </si>
  <si>
    <t>AMOKSIKLAV 600 MG</t>
  </si>
  <si>
    <t>INJ PLV SOL 5X600MG</t>
  </si>
  <si>
    <t>144328</t>
  </si>
  <si>
    <t>GARAMYCIN SCHWAMM</t>
  </si>
  <si>
    <t>DRM SPO 1X130MG</t>
  </si>
  <si>
    <t>196413</t>
  </si>
  <si>
    <t>96413</t>
  </si>
  <si>
    <t>GENTAMICIN 40MG LEK</t>
  </si>
  <si>
    <t>INJ 10X2ML/40MG</t>
  </si>
  <si>
    <t>846019</t>
  </si>
  <si>
    <t>107744</t>
  </si>
  <si>
    <t>MACMIROR COMPLEX</t>
  </si>
  <si>
    <t>VAG UNG 1X30GM+APL</t>
  </si>
  <si>
    <t>112737</t>
  </si>
  <si>
    <t>12737</t>
  </si>
  <si>
    <t>DOXYHEXAL 200 TABS</t>
  </si>
  <si>
    <t>TBL 10X200MG</t>
  </si>
  <si>
    <t>175022</t>
  </si>
  <si>
    <t>75022</t>
  </si>
  <si>
    <t>COTRIMOXAZOL AL FORTE</t>
  </si>
  <si>
    <t>TBL 10X960MG</t>
  </si>
  <si>
    <t>113453</t>
  </si>
  <si>
    <t>PIPERACILLIN/TAZOBACTAM KABI 4 G/0,5 G</t>
  </si>
  <si>
    <t>INF PLV SOL 10X4.5GM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</si>
  <si>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</si>
  <si>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</si>
  <si>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</si>
  <si>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</si>
  <si>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</si>
  <si>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</si>
  <si>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</si>
  <si>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</si>
  <si>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</si>
  <si>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</si>
  <si>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</si>
  <si>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</si>
  <si>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</si>
  <si>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</si>
  <si>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</si>
  <si>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</si>
  <si>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</si>
  <si>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</si>
  <si>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</si>
  <si>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</si>
  <si>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</si>
  <si>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</si>
  <si>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</si>
  <si>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</si>
  <si>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</si>
  <si>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</si>
  <si>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</si>
  <si>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</si>
  <si>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201970</t>
  </si>
  <si>
    <t>PAMYCON NA PŘÍPRAVU KAPEK</t>
  </si>
  <si>
    <t>DRM PLV SOL 1X1LAH</t>
  </si>
  <si>
    <t>201977</t>
  </si>
  <si>
    <t>PENICILIN G 5,0 DRASELNÁ SO. BIOTIKA</t>
  </si>
  <si>
    <t>INJ PLV SOL 10X5MU</t>
  </si>
  <si>
    <t>201967</t>
  </si>
  <si>
    <t>VULMIZOLIN 1,0</t>
  </si>
  <si>
    <t>INJ PLV SOL 10X1GM</t>
  </si>
  <si>
    <t>201961</t>
  </si>
  <si>
    <t>AMPICILIN 1,0 BIOTIKA</t>
  </si>
  <si>
    <t>INJ PLV SOL 10X1000MG</t>
  </si>
  <si>
    <t>115658</t>
  </si>
  <si>
    <t>15658</t>
  </si>
  <si>
    <t>CIPLOX 500</t>
  </si>
  <si>
    <t>TBL OBD 10X500MG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</si>
  <si>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</si>
  <si>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</si>
  <si>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</si>
  <si>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</si>
  <si>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</si>
  <si>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</si>
  <si>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</si>
  <si>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</si>
  <si>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</si>
  <si>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</si>
  <si>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</si>
  <si>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</si>
  <si>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</si>
  <si>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</si>
  <si>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</si>
  <si>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</si>
  <si>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</si>
  <si>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</si>
  <si>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</si>
  <si>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</si>
  <si>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</si>
  <si>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</si>
  <si>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166036</t>
  </si>
  <si>
    <t>66036</t>
  </si>
  <si>
    <t>MYCOMAX 100</t>
  </si>
  <si>
    <t>CPS 28X100MG</t>
  </si>
  <si>
    <t>113798</t>
  </si>
  <si>
    <t>13798</t>
  </si>
  <si>
    <t>CANESTEN KRÉM</t>
  </si>
  <si>
    <t>CRM 1X20GM/200MG</t>
  </si>
  <si>
    <t>116896</t>
  </si>
  <si>
    <t>16896</t>
  </si>
  <si>
    <t>IMAZOL PLUS</t>
  </si>
  <si>
    <t>DRM CRM 1X30GM</t>
  </si>
  <si>
    <t>116895</t>
  </si>
  <si>
    <t>16895</t>
  </si>
  <si>
    <t>IMAZOL KRÉMPASTA</t>
  </si>
  <si>
    <t>DRM PST 1X30GM</t>
  </si>
  <si>
    <t>176150</t>
  </si>
  <si>
    <t>76150</t>
  </si>
  <si>
    <t>BATRAFEN</t>
  </si>
  <si>
    <t>CRM 1X20GM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</si>
  <si>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</si>
  <si>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</si>
  <si>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</si>
  <si>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</si>
  <si>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</si>
  <si>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</si>
  <si>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50113002</t>
  </si>
  <si>
    <t>142607</t>
  </si>
  <si>
    <t>42607</t>
  </si>
  <si>
    <t>OLICLINOMEL N7-1000E</t>
  </si>
  <si>
    <t>INF EML 4X2000ML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</si>
  <si>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</si>
  <si>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</si>
  <si>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</si>
  <si>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</si>
  <si>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</si>
  <si>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</si>
  <si>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</si>
  <si>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</si>
  <si>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152194</t>
  </si>
  <si>
    <t>NUTRIFLEX OMEGA SPECIAL</t>
  </si>
  <si>
    <t>INF EML 5X1250ML</t>
  </si>
  <si>
    <t>930065</t>
  </si>
  <si>
    <t>DZ PRONTOSAN ROZTOK 350ml</t>
  </si>
  <si>
    <t>930444</t>
  </si>
  <si>
    <t>KL AQUA PURIF. KUL., FAG. 1 kg</t>
  </si>
  <si>
    <t>840572</t>
  </si>
  <si>
    <t>Sonografický gel Vita 520ml</t>
  </si>
  <si>
    <t>920235</t>
  </si>
  <si>
    <t>15880</t>
  </si>
  <si>
    <t>DZ BRAUNOL 500 ML</t>
  </si>
  <si>
    <t>51383</t>
  </si>
  <si>
    <t>INF SOL 10X500MLPELAH</t>
  </si>
  <si>
    <t>100498</t>
  </si>
  <si>
    <t>498</t>
  </si>
  <si>
    <t>INJ 5X10ML 10%</t>
  </si>
  <si>
    <t>100527</t>
  </si>
  <si>
    <t>527</t>
  </si>
  <si>
    <t>NATRIUM SALICYLICUM BIOTIKA</t>
  </si>
  <si>
    <t>INJ 10X10ML 10%</t>
  </si>
  <si>
    <t>100643</t>
  </si>
  <si>
    <t>643</t>
  </si>
  <si>
    <t>VITAMIN B12 LECIVA 1000RG</t>
  </si>
  <si>
    <t>INJ 5X1ML/1000RG</t>
  </si>
  <si>
    <t>100889</t>
  </si>
  <si>
    <t>889</t>
  </si>
  <si>
    <t>PITYOL</t>
  </si>
  <si>
    <t>118304</t>
  </si>
  <si>
    <t>18304</t>
  </si>
  <si>
    <t>INF SOL 10X500ML PE</t>
  </si>
  <si>
    <t>132225</t>
  </si>
  <si>
    <t>32225</t>
  </si>
  <si>
    <t>TBL RET 28X25MG</t>
  </si>
  <si>
    <t>145273</t>
  </si>
  <si>
    <t>45273</t>
  </si>
  <si>
    <t>ENAP 5MG</t>
  </si>
  <si>
    <t>154150</t>
  </si>
  <si>
    <t>54150</t>
  </si>
  <si>
    <t>156992</t>
  </si>
  <si>
    <t>56992</t>
  </si>
  <si>
    <t>CODEIN SLOVAKOFARMA 15MG</t>
  </si>
  <si>
    <t>TBL 10X15MG-BLISTR</t>
  </si>
  <si>
    <t>159941</t>
  </si>
  <si>
    <t>59941</t>
  </si>
  <si>
    <t>PLV POR 1X30SACKU</t>
  </si>
  <si>
    <t>184090</t>
  </si>
  <si>
    <t>84090</t>
  </si>
  <si>
    <t>DEXAMED</t>
  </si>
  <si>
    <t>INJ 10X2ML/8MG</t>
  </si>
  <si>
    <t>184700</t>
  </si>
  <si>
    <t>84700</t>
  </si>
  <si>
    <t>OTOBACID N</t>
  </si>
  <si>
    <t>AUR GTT SOL 1X5ML</t>
  </si>
  <si>
    <t>188217</t>
  </si>
  <si>
    <t>88217</t>
  </si>
  <si>
    <t>LEXAURIN</t>
  </si>
  <si>
    <t>TBL 30X1.5MG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</si>
  <si>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</si>
  <si>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</si>
  <si>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</si>
  <si>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</si>
  <si>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</si>
  <si>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</si>
  <si>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</si>
  <si>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</si>
  <si>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</si>
  <si>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</si>
  <si>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INJ 50X2ML/10MG</t>
  </si>
  <si>
    <t>194804</t>
  </si>
  <si>
    <t>94804</t>
  </si>
  <si>
    <t>MODURETIC</t>
  </si>
  <si>
    <t>841535</t>
  </si>
  <si>
    <t>MENALIND Kožní ochranný krém 200 ml</t>
  </si>
  <si>
    <t>844831</t>
  </si>
  <si>
    <t>DIGOXIN ORION INJ.-MIMOŘÁDNÝ DOVOZ!!</t>
  </si>
  <si>
    <t>INJ SOL 25X1ML/0.25MG</t>
  </si>
  <si>
    <t>846599</t>
  </si>
  <si>
    <t>107754</t>
  </si>
  <si>
    <t>Dobutamin Admeda 250 inf.sol50ml</t>
  </si>
  <si>
    <t>847132</t>
  </si>
  <si>
    <t>137238</t>
  </si>
  <si>
    <t>ADENOCOR</t>
  </si>
  <si>
    <t>INJ SOL 6X2ML/6MG</t>
  </si>
  <si>
    <t>848209</t>
  </si>
  <si>
    <t>115402</t>
  </si>
  <si>
    <t>CLEXANE</t>
  </si>
  <si>
    <t>INJ SOL 10X0.6ML/6KU</t>
  </si>
  <si>
    <t>900441</t>
  </si>
  <si>
    <t>KL ETHER  LÉKOPISNÝ 1000 ml Fagron, Kulich</t>
  </si>
  <si>
    <t>jednotka 1 ks   UN 1155</t>
  </si>
  <si>
    <t>905097</t>
  </si>
  <si>
    <t>158767</t>
  </si>
  <si>
    <t>DZ OCTENISEPT 250 ml</t>
  </si>
  <si>
    <t>sprej</t>
  </si>
  <si>
    <t>987464</t>
  </si>
  <si>
    <t>Menalind Professional čistící pěna 400ml</t>
  </si>
  <si>
    <t>100612</t>
  </si>
  <si>
    <t>612</t>
  </si>
  <si>
    <t>SYNTOSTIGMIN</t>
  </si>
  <si>
    <t>INJ 10X1ML/0.5MG</t>
  </si>
  <si>
    <t>145981</t>
  </si>
  <si>
    <t>45981</t>
  </si>
  <si>
    <t>CERNEVIT</t>
  </si>
  <si>
    <t>INJ PLV SOL10X750MG</t>
  </si>
  <si>
    <t>848560</t>
  </si>
  <si>
    <t>125752</t>
  </si>
  <si>
    <t>ESSENTIALE FORTE N</t>
  </si>
  <si>
    <t>POR CPS DUR 50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</si>
  <si>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</si>
  <si>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</si>
  <si>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</si>
  <si>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</si>
  <si>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</si>
  <si>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</si>
  <si>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</si>
  <si>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</si>
  <si>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104071</t>
  </si>
  <si>
    <t>4071</t>
  </si>
  <si>
    <t>INJ 10X2ML</t>
  </si>
  <si>
    <t>165633</t>
  </si>
  <si>
    <t>165751</t>
  </si>
  <si>
    <t>GELASPAN 4% EBI20x500 ml</t>
  </si>
  <si>
    <t>INF SOL20X500ML VAK</t>
  </si>
  <si>
    <t>920170</t>
  </si>
  <si>
    <t>DZ TRIXO 500 ML</t>
  </si>
  <si>
    <t>100409</t>
  </si>
  <si>
    <t>409</t>
  </si>
  <si>
    <t>CALCIUM CHLORATUM BIOTIKA</t>
  </si>
  <si>
    <t>118175</t>
  </si>
  <si>
    <t>18175</t>
  </si>
  <si>
    <t>PROPOFOL 1% MCT/LCT FRESENIUS</t>
  </si>
  <si>
    <t>INJ EML 10X100ML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</si>
  <si>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</si>
  <si>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</si>
  <si>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</si>
  <si>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</si>
  <si>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</si>
  <si>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</si>
  <si>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</si>
  <si>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</si>
  <si>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</si>
  <si>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</si>
  <si>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</si>
  <si>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</si>
  <si>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</si>
  <si>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</si>
  <si>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</si>
  <si>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</si>
  <si>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</si>
  <si>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</si>
  <si>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</si>
  <si>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</si>
  <si>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</si>
  <si>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</si>
  <si>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</si>
  <si>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</si>
  <si>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</si>
  <si>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</si>
  <si>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</si>
  <si>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</si>
  <si>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</si>
  <si>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</si>
  <si>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</si>
  <si>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</si>
  <si>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</si>
  <si>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</si>
  <si>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</si>
  <si>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</si>
  <si>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</si>
  <si>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</si>
  <si>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</si>
  <si>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</si>
  <si>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</si>
  <si>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</si>
  <si>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</si>
  <si>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</si>
  <si>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</si>
  <si>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</si>
  <si>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</si>
  <si>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</si>
  <si>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</si>
  <si>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</si>
  <si>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</si>
  <si>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</si>
  <si>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</si>
  <si>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</si>
  <si>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394712</t>
  </si>
  <si>
    <t>IR  AQUA STERILE OPLACH.1x1000 ml ECOTAINER</t>
  </si>
  <si>
    <t>IR OPLACH</t>
  </si>
  <si>
    <t>790011</t>
  </si>
  <si>
    <t>Emspoma M 500g/chladivá</t>
  </si>
  <si>
    <t>799062</t>
  </si>
  <si>
    <t>MENALIND Ošetřující olej 500ml</t>
  </si>
  <si>
    <t>159392</t>
  </si>
  <si>
    <t>59392</t>
  </si>
  <si>
    <t>BROMHEXIN - EGIS</t>
  </si>
  <si>
    <t>SOL 1X60ML/120MG</t>
  </si>
  <si>
    <t>169755</t>
  </si>
  <si>
    <t>69755</t>
  </si>
  <si>
    <t>ARDEANUTRISOL G 40</t>
  </si>
  <si>
    <t>843217</t>
  </si>
  <si>
    <t>CATAPRES 0,15MG INJ-MIMOŘÁDNÝ DOVOZ!!</t>
  </si>
  <si>
    <t>INJ 5X1ML/0.15MG</t>
  </si>
  <si>
    <t>149952</t>
  </si>
  <si>
    <t>49952</t>
  </si>
  <si>
    <t>DERMOVATE</t>
  </si>
  <si>
    <t>UNG 1X25GM 0.05%</t>
  </si>
  <si>
    <t>188900</t>
  </si>
  <si>
    <t>88900</t>
  </si>
  <si>
    <t>STOPTUSSIN</t>
  </si>
  <si>
    <t>POR GTT SOL 1X25ML</t>
  </si>
  <si>
    <t>394106</t>
  </si>
  <si>
    <t>Isolda regenerační krém oliva a čajovník</t>
  </si>
  <si>
    <t>100ml</t>
  </si>
  <si>
    <t>394107</t>
  </si>
  <si>
    <t>Isolda výživný krém keratin a mandle</t>
  </si>
  <si>
    <t>841783</t>
  </si>
  <si>
    <t>Isolda krém s Aloe vera a panthenolem.100ml</t>
  </si>
  <si>
    <t>169595</t>
  </si>
  <si>
    <t>69595</t>
  </si>
  <si>
    <t>ARDEAELYTOSOL L-ARGININCHL.21%</t>
  </si>
  <si>
    <t>169667</t>
  </si>
  <si>
    <t>69667</t>
  </si>
  <si>
    <t>ARDEAELYTOSOL NA.HYDR.FOSF.8.7%</t>
  </si>
  <si>
    <t>INF 1X200ML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</si>
  <si>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</si>
  <si>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</si>
  <si>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</si>
  <si>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</si>
  <si>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</si>
  <si>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</si>
  <si>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</si>
  <si>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102439</t>
  </si>
  <si>
    <t>2439</t>
  </si>
  <si>
    <t>MARCAINE 0.5%</t>
  </si>
  <si>
    <t>INJ SOL5X20ML/100MG</t>
  </si>
  <si>
    <t>850675</t>
  </si>
  <si>
    <t>Menalind professional tělové mléko 500ml</t>
  </si>
  <si>
    <t>842266</t>
  </si>
  <si>
    <t>Ubrousky detske vlhčené</t>
  </si>
  <si>
    <t>844242</t>
  </si>
  <si>
    <t>105937</t>
  </si>
  <si>
    <t>TETRASPAN 6%</t>
  </si>
  <si>
    <t>INF SOL 20X500ML</t>
  </si>
  <si>
    <t>128178</t>
  </si>
  <si>
    <t>28178</t>
  </si>
  <si>
    <t>TACHOSIL</t>
  </si>
  <si>
    <t>DRM SPO 3.0X2.5CM</t>
  </si>
  <si>
    <t>930535</t>
  </si>
  <si>
    <t>DZ OCTENIDOL 250ml</t>
  </si>
  <si>
    <t>447</t>
  </si>
  <si>
    <t>EPHEDRIN BIOTIKA</t>
  </si>
  <si>
    <t>INJ SOL 10X1ML/50MG</t>
  </si>
  <si>
    <t>187000</t>
  </si>
  <si>
    <t>87000</t>
  </si>
  <si>
    <t>ARDEAOSMOSOL MA 20 (Mannitol)</t>
  </si>
  <si>
    <t>790012</t>
  </si>
  <si>
    <t>Emspoma O 500g/hřejivá</t>
  </si>
  <si>
    <t>902074</t>
  </si>
  <si>
    <t>85278</t>
  </si>
  <si>
    <t>VOLULYTE 6%</t>
  </si>
  <si>
    <t>118656</t>
  </si>
  <si>
    <t>NALBUPHIN ORPHA</t>
  </si>
  <si>
    <t>INJ SOL 10X2ML</t>
  </si>
  <si>
    <t>171615</t>
  </si>
  <si>
    <t>TACHYBEN I.V. 25 MG INJEKČNÍ ROZTOK</t>
  </si>
  <si>
    <t>171616</t>
  </si>
  <si>
    <t>TACHYBEN I.V. 50 MG INJEKČNÍ ROZTOK</t>
  </si>
  <si>
    <t>395211</t>
  </si>
  <si>
    <t>Aqua Touch Jelly 25x11ml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</si>
  <si>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</si>
  <si>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</si>
  <si>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</si>
  <si>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</si>
  <si>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</si>
  <si>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</si>
  <si>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</si>
  <si>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</si>
  <si>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</si>
  <si>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</si>
  <si>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395850</t>
  </si>
  <si>
    <t>OptiLube lubrikační gel</t>
  </si>
  <si>
    <t>tuba 113g</t>
  </si>
  <si>
    <t>846826</t>
  </si>
  <si>
    <t>125002</t>
  </si>
  <si>
    <t>ESMERON INJ.SOL.10X5ML</t>
  </si>
  <si>
    <t>902082</t>
  </si>
  <si>
    <t>IR  NATRIUM CITRICUM 4%1x2000ml</t>
  </si>
  <si>
    <t>IR dial. rozt. Phoenix 1 kart.= 6ks po 2000ml</t>
  </si>
  <si>
    <t>129027</t>
  </si>
  <si>
    <t>INJ+INF EML 10X100ML/1000MG</t>
  </si>
  <si>
    <t>187721</t>
  </si>
  <si>
    <t>87721</t>
  </si>
  <si>
    <t>RAPIFEN</t>
  </si>
  <si>
    <t>INJ 5X2ML</t>
  </si>
  <si>
    <t>847482</t>
  </si>
  <si>
    <t>Sofnolime - absorpční vápno</t>
  </si>
  <si>
    <t>114989</t>
  </si>
  <si>
    <t>14989</t>
  </si>
  <si>
    <t>RIVOTRIL</t>
  </si>
  <si>
    <t>INJ 5X1ML/1MG+SOLV.</t>
  </si>
  <si>
    <t>112895</t>
  </si>
  <si>
    <t>12895</t>
  </si>
  <si>
    <t>AULIN</t>
  </si>
  <si>
    <t>POR GRA SOL30SÁČKŮ</t>
  </si>
  <si>
    <t>850027</t>
  </si>
  <si>
    <t>125122</t>
  </si>
  <si>
    <t>APO-DICLO SR 100</t>
  </si>
  <si>
    <t>POR TBL RET 100X100MG</t>
  </si>
  <si>
    <t>137493</t>
  </si>
  <si>
    <t>ESMOCARD HCL ORPHA 2500 MG/10 ML KONCENTRÁT PRO PŘ</t>
  </si>
  <si>
    <t>INF CNC SOL 1X2500MG/10ML</t>
  </si>
  <si>
    <t>176954</t>
  </si>
  <si>
    <t>ALGIFEN NEO</t>
  </si>
  <si>
    <t>POR GTT SOL 1X50ML</t>
  </si>
  <si>
    <t>200863</t>
  </si>
  <si>
    <t>OPH GTT SOL 1X10ML PLAST</t>
  </si>
  <si>
    <t>500745</t>
  </si>
  <si>
    <t>Isolda hojivý krém heřmánek a vitamin A</t>
  </si>
  <si>
    <t>395712</t>
  </si>
  <si>
    <t>HBF Calcium panthotenát mast 30g</t>
  </si>
  <si>
    <t>83538</t>
  </si>
  <si>
    <t>NITRO POHL</t>
  </si>
  <si>
    <t>INF SOL 1X50ML/50MG</t>
  </si>
  <si>
    <t>198054</t>
  </si>
  <si>
    <t>POR TBL FLM 20X10MG</t>
  </si>
  <si>
    <t>989970</t>
  </si>
  <si>
    <t>168651</t>
  </si>
  <si>
    <t>DEXDOR</t>
  </si>
  <si>
    <t>INF CNC SOL 25X2ML</t>
  </si>
  <si>
    <t>901176</t>
  </si>
  <si>
    <t>IR AC.BORICI AQ.OPHTAL.50 ML</t>
  </si>
  <si>
    <t>IR OČNI VODA 50 ml</t>
  </si>
  <si>
    <t>988837</t>
  </si>
  <si>
    <t>Calcium pantothenicum krém Generica  30g</t>
  </si>
  <si>
    <t>500088</t>
  </si>
  <si>
    <t>DZ PRONTORAL 250ML</t>
  </si>
  <si>
    <t>203092</t>
  </si>
  <si>
    <t>LIDOCAIN EGIS 10 %</t>
  </si>
  <si>
    <t>DRM SPR SOL 1X38GM</t>
  </si>
  <si>
    <t>990241</t>
  </si>
  <si>
    <t>3M Cavilon Ochranný bariérový krém tuba 28g</t>
  </si>
  <si>
    <t>214904</t>
  </si>
  <si>
    <t>EUPHYLLIN CR N 200</t>
  </si>
  <si>
    <t>POR CPS PRO 50X200MG</t>
  </si>
  <si>
    <t>214616</t>
  </si>
  <si>
    <t>990204</t>
  </si>
  <si>
    <t>3M Cavilon Ubrousky pro péči při inkontinenci 8ks</t>
  </si>
  <si>
    <t>501570</t>
  </si>
  <si>
    <t>Tiapridex 12x2ml/100mg inj.- Mimořádný dovoz!!</t>
  </si>
  <si>
    <t>216900</t>
  </si>
  <si>
    <t>NORADRENALIN LÉČIVA</t>
  </si>
  <si>
    <t>IVN INF CNC SOL 5X5ML</t>
  </si>
  <si>
    <t>991430</t>
  </si>
  <si>
    <t>Vasopresin inj.25x1ml- MIMOŘÁDNÝ DOVOZ!!</t>
  </si>
  <si>
    <t>991469</t>
  </si>
  <si>
    <t xml:space="preserve">ISOLDA konopný krém s pupalkovým olejem </t>
  </si>
  <si>
    <t>991470</t>
  </si>
  <si>
    <t xml:space="preserve">ISOLDA krém keratin s mandlovým olejem </t>
  </si>
  <si>
    <t>991592</t>
  </si>
  <si>
    <t>ISOLDA krém heřmánek s arganovým olejem 100 ml</t>
  </si>
  <si>
    <t>105496</t>
  </si>
  <si>
    <t>5496</t>
  </si>
  <si>
    <t>TBL OBD 60X10MG</t>
  </si>
  <si>
    <t>125034</t>
  </si>
  <si>
    <t>25034</t>
  </si>
  <si>
    <t>DORMICUM</t>
  </si>
  <si>
    <t>INJ SOL 10X1ML/5MG</t>
  </si>
  <si>
    <t>142547</t>
  </si>
  <si>
    <t>42547</t>
  </si>
  <si>
    <t>POR SIR 1X500ML</t>
  </si>
  <si>
    <t>185325</t>
  </si>
  <si>
    <t>85325</t>
  </si>
  <si>
    <t>INJ SOL 5X3ML/15MG</t>
  </si>
  <si>
    <t>130652</t>
  </si>
  <si>
    <t>30652</t>
  </si>
  <si>
    <t>REASEC</t>
  </si>
  <si>
    <t>TBL 20X2.5MG</t>
  </si>
  <si>
    <t>130779</t>
  </si>
  <si>
    <t>30779</t>
  </si>
  <si>
    <t>SUFENTANIL TORREX 5 MCG/ML</t>
  </si>
  <si>
    <t>INJ SOL 5X10ML/50RG</t>
  </si>
  <si>
    <t>121088</t>
  </si>
  <si>
    <t>21088</t>
  </si>
  <si>
    <t>SUFENTANIL TORREX 50 MCG/ML</t>
  </si>
  <si>
    <t>INJ SOL 5X5ML/250RG</t>
  </si>
  <si>
    <t>187425</t>
  </si>
  <si>
    <t>LETROX 50</t>
  </si>
  <si>
    <t>POR TBL NOB 100X50RG II</t>
  </si>
  <si>
    <t>184245</t>
  </si>
  <si>
    <t>LETROX 75</t>
  </si>
  <si>
    <t>POR TBL NOB 100X75MCG II</t>
  </si>
  <si>
    <t>187607</t>
  </si>
  <si>
    <t>ONDANSETRON B. BRAUN 2 MG/ML</t>
  </si>
  <si>
    <t>INJ SOL 20X4ML/8MG LDPE</t>
  </si>
  <si>
    <t>203820</t>
  </si>
  <si>
    <t xml:space="preserve">FULLHALE 25 MIKROGRAMŮ/125 MIKROGRAMŮ/DÁVKA SUS K </t>
  </si>
  <si>
    <t>INH SUS PSS 1 (120DÁV)</t>
  </si>
  <si>
    <t>846016</t>
  </si>
  <si>
    <t>Nutrison Advanced Protison 500ml</t>
  </si>
  <si>
    <t>1X500ML</t>
  </si>
  <si>
    <t>990658</t>
  </si>
  <si>
    <t xml:space="preserve">Nutricomp Glutamine Plus MB 500ml </t>
  </si>
  <si>
    <t>133339</t>
  </si>
  <si>
    <t>33339</t>
  </si>
  <si>
    <t>DIASIP S PŘÍCHUTÍ JAHODOVOU</t>
  </si>
  <si>
    <t>133340</t>
  </si>
  <si>
    <t>33340</t>
  </si>
  <si>
    <t>DIASIP S PŘÍCHUTÍ VANILKOVOU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</si>
  <si>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</si>
  <si>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</si>
  <si>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</si>
  <si>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</si>
  <si>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</si>
  <si>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</si>
  <si>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</si>
  <si>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</si>
  <si>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</si>
  <si>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</si>
  <si>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</si>
  <si>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</si>
  <si>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</si>
  <si>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</si>
  <si>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</si>
  <si>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</si>
  <si>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</si>
  <si>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</si>
  <si>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</si>
  <si>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</si>
  <si>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</si>
  <si>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</si>
  <si>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</si>
  <si>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33859</t>
  </si>
  <si>
    <t>NUTRIDRINK JUICE STYLE S PŘÍCHUTÍ JABLEČNOU</t>
  </si>
  <si>
    <t>33858</t>
  </si>
  <si>
    <t>NUTRIDRINK JUICE STYLE S PŘÍCHUTÍ JAHODOVOU</t>
  </si>
  <si>
    <t>33856</t>
  </si>
  <si>
    <t>NUTRIDRINK YOGHURT S PŘÍCHUTÍ MALINA</t>
  </si>
  <si>
    <t>33857</t>
  </si>
  <si>
    <t>NUTRIDRINK YOGHURT S PŘÍCHUTÍ VANILKA A CITRÓN</t>
  </si>
  <si>
    <t>102427</t>
  </si>
  <si>
    <t>2427</t>
  </si>
  <si>
    <t>ENTIZOL</t>
  </si>
  <si>
    <t>TBL 20X250MG</t>
  </si>
  <si>
    <t>194453</t>
  </si>
  <si>
    <t>94453</t>
  </si>
  <si>
    <t>CIPRINOL 250</t>
  </si>
  <si>
    <t>TBL OBD 10X250MG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</si>
  <si>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</si>
  <si>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</si>
  <si>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</si>
  <si>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</si>
  <si>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</si>
  <si>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</si>
  <si>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</si>
  <si>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</si>
  <si>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186264</t>
  </si>
  <si>
    <t>86264</t>
  </si>
  <si>
    <t>TOBREX</t>
  </si>
  <si>
    <t>GTT OPH 5ML 3MG/1ML</t>
  </si>
  <si>
    <t>199803</t>
  </si>
  <si>
    <t>DURACEF 500 MG</t>
  </si>
  <si>
    <t>POR CPS DUR 12X500MG</t>
  </si>
  <si>
    <t>216183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</si>
  <si>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</si>
  <si>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</si>
  <si>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</si>
  <si>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</si>
  <si>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</si>
  <si>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</si>
  <si>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</si>
  <si>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</si>
  <si>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129428</t>
  </si>
  <si>
    <t>500720</t>
  </si>
  <si>
    <t>MYCAMINE 100 MG</t>
  </si>
  <si>
    <t>INF PLV SOL 1X100MG</t>
  </si>
  <si>
    <t>126902</t>
  </si>
  <si>
    <t>26902</t>
  </si>
  <si>
    <t>VFEND 200 MG</t>
  </si>
  <si>
    <t>INF PLV SOL 1X200MG</t>
  </si>
  <si>
    <t>50113008</t>
  </si>
  <si>
    <t>0062464</t>
  </si>
  <si>
    <t>Haemocomplettan P 1000mg</t>
  </si>
  <si>
    <t>0138455</t>
  </si>
  <si>
    <t>ALBUNORM 20%</t>
  </si>
  <si>
    <t>INF SOL 1X100MLX200G/L</t>
  </si>
  <si>
    <t>6480</t>
  </si>
  <si>
    <t>Ocplex 20ml 500 I.U. Phoenix</t>
  </si>
  <si>
    <t>0129056</t>
  </si>
  <si>
    <t>ATENATIV 500 I.U. Phoenix</t>
  </si>
  <si>
    <t>158628</t>
  </si>
  <si>
    <t>58628</t>
  </si>
  <si>
    <t>NUTRAMIN VLI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</si>
  <si>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</si>
  <si>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</si>
  <si>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</si>
  <si>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</si>
  <si>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</si>
  <si>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</si>
  <si>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</si>
  <si>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</si>
  <si>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</si>
  <si>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</si>
  <si>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</si>
  <si>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</si>
  <si>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</si>
  <si>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396914</t>
  </si>
  <si>
    <t>52301</t>
  </si>
  <si>
    <t>AMINOPLASMAL HEPA-10%</t>
  </si>
  <si>
    <t>INF 10X500ML</t>
  </si>
  <si>
    <t>102486</t>
  </si>
  <si>
    <t>2486</t>
  </si>
  <si>
    <t>KALIUM CHLORATUM LECIVA 7.5%</t>
  </si>
  <si>
    <t>INJ 5X10ML 7.5%</t>
  </si>
  <si>
    <t>111671</t>
  </si>
  <si>
    <t>11671</t>
  </si>
  <si>
    <t>PLASMALYTE ROZTOK</t>
  </si>
  <si>
    <t>INF SOL 10X1000ML</t>
  </si>
  <si>
    <t>162320</t>
  </si>
  <si>
    <t>62320</t>
  </si>
  <si>
    <t>BETADINE</t>
  </si>
  <si>
    <t>UNG 1X20GM</t>
  </si>
  <si>
    <t>847713</t>
  </si>
  <si>
    <t>125526</t>
  </si>
  <si>
    <t>POR TBL FLM 100X400MG</t>
  </si>
  <si>
    <t>905098</t>
  </si>
  <si>
    <t>23989</t>
  </si>
  <si>
    <t>DZ OCTENISEPT 1 l</t>
  </si>
  <si>
    <t>900240</t>
  </si>
  <si>
    <t>DZ TRIXO LIND 500ML</t>
  </si>
  <si>
    <t>109210</t>
  </si>
  <si>
    <t>9210</t>
  </si>
  <si>
    <t>LEKOPTIN</t>
  </si>
  <si>
    <t>INJ 50X2ML/5MG</t>
  </si>
  <si>
    <t>104344</t>
  </si>
  <si>
    <t>4344</t>
  </si>
  <si>
    <t>HYPNOMIDATE</t>
  </si>
  <si>
    <t>INJ 5X10ML/20MG</t>
  </si>
  <si>
    <t>395851</t>
  </si>
  <si>
    <t>OptiLube Active lubrikační gel</t>
  </si>
  <si>
    <t>stříkačka 11ml</t>
  </si>
  <si>
    <t>900814</t>
  </si>
  <si>
    <t>KL SOL.FORMAL.K FIXACI TKANI,1000G</t>
  </si>
  <si>
    <t>900321</t>
  </si>
  <si>
    <t>KL PRIPRAVEK</t>
  </si>
  <si>
    <t>159358</t>
  </si>
  <si>
    <t>59358</t>
  </si>
  <si>
    <t>INF 10X1000ML(LDPE)</t>
  </si>
  <si>
    <t>192730</t>
  </si>
  <si>
    <t>92730</t>
  </si>
  <si>
    <t>INJ 50X5ML</t>
  </si>
  <si>
    <t>198880</t>
  </si>
  <si>
    <t>98880</t>
  </si>
  <si>
    <t>FYZIOLOGICKÝ ROZTOK VIAFLO</t>
  </si>
  <si>
    <t>930043</t>
  </si>
  <si>
    <t>DZ TRIXO LIND 100 ml</t>
  </si>
  <si>
    <t>121393</t>
  </si>
  <si>
    <t>21393</t>
  </si>
  <si>
    <t>PATENTBLAU V</t>
  </si>
  <si>
    <t>INJ 5X2ML/50MG</t>
  </si>
  <si>
    <t>128176</t>
  </si>
  <si>
    <t>28176</t>
  </si>
  <si>
    <t>DRM SPO 9.5X4.8CM</t>
  </si>
  <si>
    <t>187814</t>
  </si>
  <si>
    <t>87814</t>
  </si>
  <si>
    <t>CALYPSOL</t>
  </si>
  <si>
    <t>INJ 5X10ML/500MG</t>
  </si>
  <si>
    <t>500989</t>
  </si>
  <si>
    <t>KL MS HYDROG.PEROX. 3% 1000g</t>
  </si>
  <si>
    <t>158233</t>
  </si>
  <si>
    <t>58233</t>
  </si>
  <si>
    <t>IR  SOL.THOMAS</t>
  </si>
  <si>
    <t>INF CNC SOL 1X50ML</t>
  </si>
  <si>
    <t>107678</t>
  </si>
  <si>
    <t>INF CNC SOL 20X20ML</t>
  </si>
  <si>
    <t>161489</t>
  </si>
  <si>
    <t>REMIFENTANIL B. BRAUN 1 MG</t>
  </si>
  <si>
    <t>INJ+INF PLV CSL 5X1MG</t>
  </si>
  <si>
    <t>134824</t>
  </si>
  <si>
    <t>ISOLYTE BP - PLAST. LÁHEV</t>
  </si>
  <si>
    <t xml:space="preserve">INF SOL 10X1000ML KP </t>
  </si>
  <si>
    <t>109711</t>
  </si>
  <si>
    <t>9711</t>
  </si>
  <si>
    <t>INJ SIC 1X500MG+8ML</t>
  </si>
  <si>
    <t>160319</t>
  </si>
  <si>
    <t>SEVOFLURANE BAXTER 100 %</t>
  </si>
  <si>
    <t>INH LIQ VAP 1X250ML</t>
  </si>
  <si>
    <t>KCHIR: lůžkové oddělení 50</t>
  </si>
  <si>
    <t>KCHIR: ambulance</t>
  </si>
  <si>
    <t>KCHIR: JIP 50B</t>
  </si>
  <si>
    <t>KCHIR: operační sál - lokální</t>
  </si>
  <si>
    <t>Lékárna - léčiva</t>
  </si>
  <si>
    <t>Lékárna - enterární výživa</t>
  </si>
  <si>
    <t>Lékárna - trombolýza</t>
  </si>
  <si>
    <t>Lékárna - antibiotika</t>
  </si>
  <si>
    <t>Lékárna - antimykotika</t>
  </si>
  <si>
    <t>Lékárna - parenter. výživa</t>
  </si>
  <si>
    <t>393 TO krevní deriváty IVLP (112 01 003)</t>
  </si>
  <si>
    <t>5031 - KCHIR: JIP 50B</t>
  </si>
  <si>
    <t>5011 - KCHIR: lůžkové oddělení 50</t>
  </si>
  <si>
    <t>5062 - KCHIR: operační sál - lokální</t>
  </si>
  <si>
    <t>5021 - KCHIR: ambulance</t>
  </si>
  <si>
    <t>N05CD08 - Midazolam</t>
  </si>
  <si>
    <t>J01DB04 - Cefazolin</t>
  </si>
  <si>
    <t>J01MA01 - Ofloxacin</t>
  </si>
  <si>
    <t>J01CR01 - Ampicilin a enzymový inhibitor</t>
  </si>
  <si>
    <t>J01GB06 - Amikacin</t>
  </si>
  <si>
    <t>J01GB03 - Gentamicin</t>
  </si>
  <si>
    <t>J02AC01 - Flukonazol</t>
  </si>
  <si>
    <t>A02BC02 - Pantoprazol</t>
  </si>
  <si>
    <t>N06AB06 - Sertralin</t>
  </si>
  <si>
    <t>J01CR02 - Amoxicilin a enzymový inhibitor</t>
  </si>
  <si>
    <t>A07DA - Antipropulziva</t>
  </si>
  <si>
    <t>B01AA03 - Warfarin</t>
  </si>
  <si>
    <t>A10BB12 - Glimepirid</t>
  </si>
  <si>
    <t>C01BD01 - Amiodaron</t>
  </si>
  <si>
    <t>L02BA01 - Tamoxifen</t>
  </si>
  <si>
    <t>C02CA04 - Doxazosin</t>
  </si>
  <si>
    <t>J01MA03 - Pefloxacin</t>
  </si>
  <si>
    <t>C07AB05 - Betaxolol</t>
  </si>
  <si>
    <t>N01AH03 - Sufentanyl</t>
  </si>
  <si>
    <t>C07AB07 - Bisoprolol</t>
  </si>
  <si>
    <t>R03BA05 - Flutikason</t>
  </si>
  <si>
    <t>C07AG02 - Karvedilol</t>
  </si>
  <si>
    <t>J01FA10 - Azithromycin</t>
  </si>
  <si>
    <t>C08CA08 - Nitrendipin</t>
  </si>
  <si>
    <t>A10BA02 - Metformin</t>
  </si>
  <si>
    <t>C08DA01 - Verapamil</t>
  </si>
  <si>
    <t>J01XB01 - Kolistin</t>
  </si>
  <si>
    <t>C09AA04 - Perindopril</t>
  </si>
  <si>
    <t>M03AC04 - Atrakurium</t>
  </si>
  <si>
    <t>C09AA05 - Ramipril</t>
  </si>
  <si>
    <t>N03AX12 - Gabapentin</t>
  </si>
  <si>
    <t>C09BA04 - Perindopril a diuretika</t>
  </si>
  <si>
    <t>B01AB06 - Nadroparin</t>
  </si>
  <si>
    <t>C09BB04 - Perindopril a amlodipin</t>
  </si>
  <si>
    <t>R06AE07 - Cetirizin</t>
  </si>
  <si>
    <t>C09CA01 - Losartan</t>
  </si>
  <si>
    <t>A03FA07 - Itopridum</t>
  </si>
  <si>
    <t>C09CA07 - Telmisartan</t>
  </si>
  <si>
    <t>J01FF01 - Klindamycin</t>
  </si>
  <si>
    <t>C10AA05 - Atorvastatin</t>
  </si>
  <si>
    <t>A10AB05 - Inzulin aspart</t>
  </si>
  <si>
    <t>C10AA07 - Rosuvastatin</t>
  </si>
  <si>
    <t>J01MA02 - Ciprofloxacin</t>
  </si>
  <si>
    <t>G04CA02 - Tamsulosin</t>
  </si>
  <si>
    <t>J01XA01 - Vankomycin</t>
  </si>
  <si>
    <t>H02AB04 - Methylprednisolon</t>
  </si>
  <si>
    <t>J01XX08 - Linezolid</t>
  </si>
  <si>
    <t>H03AA01 - Levothyroxin, sodná sůl</t>
  </si>
  <si>
    <t>J02AC03 - Vorikonazol</t>
  </si>
  <si>
    <t>J01AA12 - Tigecyklin</t>
  </si>
  <si>
    <t>N01AB08 - Sevofluran</t>
  </si>
  <si>
    <t>J01CE01 - Benzylpenicilin</t>
  </si>
  <si>
    <t>N03AG01 - Kyselina valproová</t>
  </si>
  <si>
    <t>J01CF04 - Oxacilin</t>
  </si>
  <si>
    <t>N05BA12 - Alprazolam</t>
  </si>
  <si>
    <t>A02BC03 - Lansoprazol</t>
  </si>
  <si>
    <t>N06AB04 - Citalopram</t>
  </si>
  <si>
    <t>A04AA01 - Ondansetron</t>
  </si>
  <si>
    <t>R03AC02 - Salbutamol</t>
  </si>
  <si>
    <t>J01CR05 - Piperacilin a enzymový inhibitor</t>
  </si>
  <si>
    <t>R05CB01 - Acetylcystein</t>
  </si>
  <si>
    <t>A06AD11 - Laktulóza</t>
  </si>
  <si>
    <t>V06XX - Potraviny pro zvláštní lékařské účely (PZLÚ)</t>
  </si>
  <si>
    <t>J01DC02 - Cefuroxim</t>
  </si>
  <si>
    <t>R03AK06 - Salmeterol a flutikason</t>
  </si>
  <si>
    <t>J01DH02 - Meropenem</t>
  </si>
  <si>
    <t>B01AC04 - Klopidogrel</t>
  </si>
  <si>
    <t>J01FA09 - Klarithromycin</t>
  </si>
  <si>
    <t>A02BC02</t>
  </si>
  <si>
    <t>TBL ENT 100X20MG</t>
  </si>
  <si>
    <t>TBL ENT 28X40MG I</t>
  </si>
  <si>
    <t>TBL ENT 100X40MG I</t>
  </si>
  <si>
    <t>A02BC03</t>
  </si>
  <si>
    <t>LANZUL 30 MG</t>
  </si>
  <si>
    <t>CPS DUR 56X30MG</t>
  </si>
  <si>
    <t>A03FA07</t>
  </si>
  <si>
    <t>TBL FLM 40X50MG</t>
  </si>
  <si>
    <t>A06AD11</t>
  </si>
  <si>
    <t>SIR 1X200MLX0,667GM/ML</t>
  </si>
  <si>
    <t>A10AB05</t>
  </si>
  <si>
    <t>NOVORAPID 100 JEDNOTEK/ML</t>
  </si>
  <si>
    <t>INJ SOL 1X10MLX100UT/ML</t>
  </si>
  <si>
    <t>A10BA02</t>
  </si>
  <si>
    <t>TBL FLM 60X1000MG</t>
  </si>
  <si>
    <t>TBL FLM 60X500MG I</t>
  </si>
  <si>
    <t>A10BB12</t>
  </si>
  <si>
    <t>TBL NOB 30X2MG</t>
  </si>
  <si>
    <t>B01AA03</t>
  </si>
  <si>
    <t>WARFARIN ORION 3 MG</t>
  </si>
  <si>
    <t>TBL NOB 100X3MG</t>
  </si>
  <si>
    <t>WARFARIN ORION 5 MG</t>
  </si>
  <si>
    <t>TBL NOB 100X5MG</t>
  </si>
  <si>
    <t>B01AB06</t>
  </si>
  <si>
    <t>INJ SOL ISP 10X0,6ML</t>
  </si>
  <si>
    <t>INJ SOL ISP 10X1MLX19000IU/ML</t>
  </si>
  <si>
    <t>INJ SOL ISP 10X0,3MLX9500IU/ML</t>
  </si>
  <si>
    <t>INJ SOL ISP 10X0,6MLX9500IU/ML</t>
  </si>
  <si>
    <t>INJ SOL ISP 10X1MLX9500IU/ML</t>
  </si>
  <si>
    <t>INJ SOL ISP 10X0,4MLX9500IU/ML</t>
  </si>
  <si>
    <t>INJ SOL ISP 10X0,8MLX9500IU/ML</t>
  </si>
  <si>
    <t>INJ SOL ISP 10X0,8ML</t>
  </si>
  <si>
    <t>B01AC04</t>
  </si>
  <si>
    <t>TBL FLM 28X75MG</t>
  </si>
  <si>
    <t>TBL FLM 56X75MG</t>
  </si>
  <si>
    <t>C01BD01</t>
  </si>
  <si>
    <t>INJ SOL 6X3MLX50MG/ML</t>
  </si>
  <si>
    <t>TBL NOB 30X200MG</t>
  </si>
  <si>
    <t>TBL NOB 60X200MG</t>
  </si>
  <si>
    <t>C02CA04</t>
  </si>
  <si>
    <t>TBL NOB 30X4MG</t>
  </si>
  <si>
    <t>C07AB05</t>
  </si>
  <si>
    <t>TBL FLM 28X20MG</t>
  </si>
  <si>
    <t>C07AB07</t>
  </si>
  <si>
    <t>TBL FLM 30X5MG</t>
  </si>
  <si>
    <t>C07AG02</t>
  </si>
  <si>
    <t>TBL NOB 30X6,25MG</t>
  </si>
  <si>
    <t>C08CA08</t>
  </si>
  <si>
    <t>TBL NOB 30X20MG</t>
  </si>
  <si>
    <t>TBL NOB 100X20MG</t>
  </si>
  <si>
    <t>C08DA01</t>
  </si>
  <si>
    <t>TBL RET 50X240MG</t>
  </si>
  <si>
    <t>C09AA04</t>
  </si>
  <si>
    <t>TBL FLM 90X5MG</t>
  </si>
  <si>
    <t>TBL FLM 90X10MG</t>
  </si>
  <si>
    <t>C09AA05</t>
  </si>
  <si>
    <t>TRITACE 10 MG</t>
  </si>
  <si>
    <t>TBL NOB 30X10MG</t>
  </si>
  <si>
    <t>TBL NOB 20X1,25MG</t>
  </si>
  <si>
    <t>TBL NOB 20X2,5MG</t>
  </si>
  <si>
    <t>TRITACE 5 MG</t>
  </si>
  <si>
    <t>TBL NOB 30X5MG</t>
  </si>
  <si>
    <t>C09BA04</t>
  </si>
  <si>
    <t>PRESTARIUM NEO COMBI 5 MG/1,25 MG</t>
  </si>
  <si>
    <t>TBL FLM 30X5MG/1,25MG</t>
  </si>
  <si>
    <t>C09BB04</t>
  </si>
  <si>
    <t>TBL NOB 30X5MG/5MG</t>
  </si>
  <si>
    <t>TBL NOB 30X10MG/5MG</t>
  </si>
  <si>
    <t>TBL NOB 90X10MG/10MG</t>
  </si>
  <si>
    <t>C09CA01</t>
  </si>
  <si>
    <t>TBL FLM 90X50MG II</t>
  </si>
  <si>
    <t>C09CA07</t>
  </si>
  <si>
    <t>TBL NOB 30X80MG</t>
  </si>
  <si>
    <t>C10AA05</t>
  </si>
  <si>
    <t>TBL FLM 90X20MG BLI AL</t>
  </si>
  <si>
    <t>TBL FLM 30X20MG</t>
  </si>
  <si>
    <t>TBL FLM 100X20MG</t>
  </si>
  <si>
    <t>TBL FLM 30X40MG</t>
  </si>
  <si>
    <t>TBL FLM 100X40MG</t>
  </si>
  <si>
    <t>C10AA07</t>
  </si>
  <si>
    <t>TBL FLM 90X40MG</t>
  </si>
  <si>
    <t>G04CA02</t>
  </si>
  <si>
    <t>CPS RDR 30X0,4MG</t>
  </si>
  <si>
    <t>H02AB04</t>
  </si>
  <si>
    <t>TBL NOB 30X4MG I</t>
  </si>
  <si>
    <t>SOLU-MEDROL 40 MG/ML</t>
  </si>
  <si>
    <t>INJ PSO LQF 40MG+1MLX40MG/ML</t>
  </si>
  <si>
    <t>SOLU-MEDROL 62,5 MG/ML</t>
  </si>
  <si>
    <t>INJ PSO LQF 125MG+2ML</t>
  </si>
  <si>
    <t>H03AA01</t>
  </si>
  <si>
    <t>TBL NOB 100X137RG II</t>
  </si>
  <si>
    <t>TBL NOB 100X100RG II</t>
  </si>
  <si>
    <t>EUTHYROX 50 MIKROGRAMŮ</t>
  </si>
  <si>
    <t>TBL NOB 100X50RG</t>
  </si>
  <si>
    <t>EUTHYROX 150 MIKROGRAMŮ</t>
  </si>
  <si>
    <t>TBL NOB 100X150RG</t>
  </si>
  <si>
    <t>J01CE01</t>
  </si>
  <si>
    <t>J01CF04</t>
  </si>
  <si>
    <t>PROSTAPHLIN 1000 MG</t>
  </si>
  <si>
    <t>INJ PLV SOL 1X1GM</t>
  </si>
  <si>
    <t>J01CR01</t>
  </si>
  <si>
    <t>AMPICILLIN AND SULBACTAM IBI 1 G + 500 MG PRÁŠEK PRO INJEKČNÍ ROZTOK</t>
  </si>
  <si>
    <t>INJ PLV SOL 10 LAH (20 ML)</t>
  </si>
  <si>
    <t>INJ PLV SOL 1X1GM/0,5GM</t>
  </si>
  <si>
    <t>J01CR02</t>
  </si>
  <si>
    <t>TBL FLM 14X875MG/125MG</t>
  </si>
  <si>
    <t>TBL FLM 21X875MG/125MG</t>
  </si>
  <si>
    <t>AMOKSIKLAV 1,2 G</t>
  </si>
  <si>
    <t>INJ+INF PLV SOL 5X1000MG/200MG</t>
  </si>
  <si>
    <t>J01DB04</t>
  </si>
  <si>
    <t>J01DC02</t>
  </si>
  <si>
    <t>INJ+INF PLV SOL 10X1,5GM</t>
  </si>
  <si>
    <t>J01DH02</t>
  </si>
  <si>
    <t>J01FF01</t>
  </si>
  <si>
    <t>CLINDAMYCIN KABI 150 MG/ML</t>
  </si>
  <si>
    <t>INJ SOL 10X4MLX150MG/ML</t>
  </si>
  <si>
    <t>J01GB03</t>
  </si>
  <si>
    <t>GENTAMICIN LEK 40 MG/2 ML</t>
  </si>
  <si>
    <t>INJ+INF SOL 10X2MLX20MG/ML</t>
  </si>
  <si>
    <t>INJ+INF SOL 10X2MLX40MG/ML</t>
  </si>
  <si>
    <t>J01GB06</t>
  </si>
  <si>
    <t>INJ+INF SOL 10X2MLX250MG/ML</t>
  </si>
  <si>
    <t>J01MA01</t>
  </si>
  <si>
    <t>INF SOL 10X100MLX2MG/ML</t>
  </si>
  <si>
    <t>J01MA02</t>
  </si>
  <si>
    <t>J01MA03</t>
  </si>
  <si>
    <t>ABAKTAL 400 MG/5 ML</t>
  </si>
  <si>
    <t>INF SOL 10X5MLX80MG/ML</t>
  </si>
  <si>
    <t>J01XA01</t>
  </si>
  <si>
    <t>J02AC01</t>
  </si>
  <si>
    <t>CPS DUR 28X100MG I</t>
  </si>
  <si>
    <t>CPS DUR 28X100MG</t>
  </si>
  <si>
    <t>L02BA01</t>
  </si>
  <si>
    <t>TAMOXIFEN 'EBEWE' 10 MG</t>
  </si>
  <si>
    <t>TBL NOB 100X10MG</t>
  </si>
  <si>
    <t>M03AC04</t>
  </si>
  <si>
    <t>INJ SOL 5X5MLX10MG/ML</t>
  </si>
  <si>
    <t>N03AG01</t>
  </si>
  <si>
    <t>DEPAKINE CHRONO 300 MG SÉCABLE</t>
  </si>
  <si>
    <t>N03AX12</t>
  </si>
  <si>
    <t>NEURONTIN 300 MG</t>
  </si>
  <si>
    <t>CPS DUR 50X300MG</t>
  </si>
  <si>
    <t>N05BA12</t>
  </si>
  <si>
    <t>XANAX 0,25 MG</t>
  </si>
  <si>
    <t>TBL NOB 30X0,25MG</t>
  </si>
  <si>
    <t>N05CD08</t>
  </si>
  <si>
    <t>DORMICUM 7,5 MG</t>
  </si>
  <si>
    <t>TBL FLM 10X7,5MG</t>
  </si>
  <si>
    <t>MIDAZOLAM TORREX 5 MG/ML</t>
  </si>
  <si>
    <t>INJ SOL 10X1MLX5MG/ML</t>
  </si>
  <si>
    <t>N06AB04</t>
  </si>
  <si>
    <t>TBL FLM 30X10MG</t>
  </si>
  <si>
    <t>N06AB06</t>
  </si>
  <si>
    <t>TBL FLM 30X50MG</t>
  </si>
  <si>
    <t>R03AC02</t>
  </si>
  <si>
    <t>INH SUS PSS 200DÁVX100RG/DÁV</t>
  </si>
  <si>
    <t>INH SOL 1X20MLX5MG/ML</t>
  </si>
  <si>
    <t>R03BA05</t>
  </si>
  <si>
    <t>INH SUS PSS 60DÁVX250RG/DÁV</t>
  </si>
  <si>
    <t>R05CB01</t>
  </si>
  <si>
    <t>R06AE07</t>
  </si>
  <si>
    <t>TBL FLM 10X10MG</t>
  </si>
  <si>
    <t>V06XX</t>
  </si>
  <si>
    <t>PLV SOL 1X225GM</t>
  </si>
  <si>
    <t>CUBITAN S PŘÍCHUTÍ VANILKOVOU</t>
  </si>
  <si>
    <t>CUBITAN S PŘÍCHUTÍ ČOKOLÁDOVOU</t>
  </si>
  <si>
    <t>CUBITAN S PŘÍCHUTÍ JAHODOVOU</t>
  </si>
  <si>
    <t>A04AA01</t>
  </si>
  <si>
    <t>ONDANSETRON B. BRAUN 2 MG/ML INJEKČNÍ ROZTOK</t>
  </si>
  <si>
    <t>INJ SOL 20X4MLX2MG/ML II</t>
  </si>
  <si>
    <t>SIR 1X500MLX0,667GM/ML</t>
  </si>
  <si>
    <t>A07DA</t>
  </si>
  <si>
    <t>TBL NOB 20X2,5MG/0,025MG</t>
  </si>
  <si>
    <t>TBL NOB 100X75RG II</t>
  </si>
  <si>
    <t>TBL NOB 100X50RG II</t>
  </si>
  <si>
    <t>J01AA12</t>
  </si>
  <si>
    <t>INF PLV SOL 10X50MG</t>
  </si>
  <si>
    <t>J01CR05</t>
  </si>
  <si>
    <t>INF PLV SOL 10X4GM/0,5GM</t>
  </si>
  <si>
    <t>J01FA09</t>
  </si>
  <si>
    <t>J01FA10</t>
  </si>
  <si>
    <t>TBL FLM 3X500MG</t>
  </si>
  <si>
    <t>GENTAMICIN B.BRAUN 3 MG/ML INFUZNÍ ROZTOK</t>
  </si>
  <si>
    <t>INF SOL 20X80MLX3MG/ML</t>
  </si>
  <si>
    <t>J01XB01</t>
  </si>
  <si>
    <t>COLOMYCIN INJEKCE 1 000 000 MEZINÁRODNÍCH JEDNOTEK</t>
  </si>
  <si>
    <t>INJ PLV SOL+SOL NEB 10X1MUX1MU</t>
  </si>
  <si>
    <t>J01XX08</t>
  </si>
  <si>
    <t>INF SOL 10X300MLX2MG/ML</t>
  </si>
  <si>
    <t>J02AC03</t>
  </si>
  <si>
    <t>N01AH03</t>
  </si>
  <si>
    <t>SUFENTANIL TORREX 50 MIKROGRAMŮ/ML</t>
  </si>
  <si>
    <t>INJ SOL 5X5MLX50RG/ML</t>
  </si>
  <si>
    <t>SUFENTANIL TORREX 5 MIKROGRAMŮ/ML</t>
  </si>
  <si>
    <t>INJ SOL 5X10MLX5RG/ML</t>
  </si>
  <si>
    <t>INJ SOL 5X3MLX5MG/ML</t>
  </si>
  <si>
    <t>R03AK06</t>
  </si>
  <si>
    <t>FULLHALE 25 MIKROGRAMŮ/125 MIKROGRAMŮ/DÁVKA SUS K INH V TLAK. OBALU</t>
  </si>
  <si>
    <t>TBL FLM 60X10MG</t>
  </si>
  <si>
    <t>NUTRISON ADVANCED DIASON LOW ENERGY</t>
  </si>
  <si>
    <t>NUTRIDRINK CREME S PŘÍCHUTÍ LESNÍHO OVOCE</t>
  </si>
  <si>
    <t>INJ PSO LQF 500MG+8ML</t>
  </si>
  <si>
    <t>SPO MED 1X130MG</t>
  </si>
  <si>
    <t>N01AB08</t>
  </si>
  <si>
    <t>INH LIQ VAP 1X250MLX100%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</si>
  <si>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</si>
  <si>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</si>
  <si>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</si>
  <si>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</si>
  <si>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</si>
  <si>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</si>
  <si>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</si>
  <si>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</si>
  <si>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</si>
  <si>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</si>
  <si>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</si>
  <si>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</si>
  <si>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</si>
  <si>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 xml:space="preserve"> </t>
  </si>
  <si>
    <t>* Legenda</t>
  </si>
  <si>
    <t>DIAPZT = Pomůcky pro diabetiky, jejichž název začíná slovem "Pumpa"</t>
  </si>
  <si>
    <t>Gwozdziewicz Marek</t>
  </si>
  <si>
    <t>Hájek Roman</t>
  </si>
  <si>
    <t>Hanák Václav</t>
  </si>
  <si>
    <t>Homola Pavel</t>
  </si>
  <si>
    <t>Kaláb Martin</t>
  </si>
  <si>
    <t>Klváček Aleš</t>
  </si>
  <si>
    <t>Konečný Jakub</t>
  </si>
  <si>
    <t>Lonský Vladimír</t>
  </si>
  <si>
    <t>Maderová Kateřina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</si>
  <si>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</si>
  <si>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</si>
  <si>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</si>
  <si>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</si>
  <si>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</si>
  <si>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</si>
  <si>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Amiodaron</t>
  </si>
  <si>
    <t>Atorvastatin</t>
  </si>
  <si>
    <t>Bisoprolol</t>
  </si>
  <si>
    <t>3801</t>
  </si>
  <si>
    <t>CONCOR COR 2,5 MG</t>
  </si>
  <si>
    <t>TBL FLM 28X2,5MG</t>
  </si>
  <si>
    <t>47741</t>
  </si>
  <si>
    <t>RIVOCOR 10</t>
  </si>
  <si>
    <t>Hydrochlorothiazid a kalium šetřící diuretika</t>
  </si>
  <si>
    <t>47477</t>
  </si>
  <si>
    <t>LORADUR MITE</t>
  </si>
  <si>
    <t>TBL NOB 20X2,5MG/25MG</t>
  </si>
  <si>
    <t>47475</t>
  </si>
  <si>
    <t>LORADUR</t>
  </si>
  <si>
    <t>TBL NOB 20X5MG/50MG</t>
  </si>
  <si>
    <t>Karvedilol</t>
  </si>
  <si>
    <t>14839</t>
  </si>
  <si>
    <t>DILATREND 6,25</t>
  </si>
  <si>
    <t>Klopidogrel</t>
  </si>
  <si>
    <t>Kyselina acetylsalicylová</t>
  </si>
  <si>
    <t>151142</t>
  </si>
  <si>
    <t>ANOPYRIN 100 MG</t>
  </si>
  <si>
    <t>TBL NOB 30X100MG</t>
  </si>
  <si>
    <t>Metoprolol</t>
  </si>
  <si>
    <t>49937</t>
  </si>
  <si>
    <t>BETALOC ZOK 50 MG</t>
  </si>
  <si>
    <t>TBL PRO 28X50MG</t>
  </si>
  <si>
    <t>Perindopril</t>
  </si>
  <si>
    <t>101205</t>
  </si>
  <si>
    <t>Perindopril a diuretika</t>
  </si>
  <si>
    <t>162008</t>
  </si>
  <si>
    <t>PRESTARIUM NEO COMBI 10 MG/2,5 MG</t>
  </si>
  <si>
    <t>TBL FLM 30X10MG/2,5MG</t>
  </si>
  <si>
    <t>Ramipril</t>
  </si>
  <si>
    <t>Warfarin</t>
  </si>
  <si>
    <t>Glykopyrronium-bromid</t>
  </si>
  <si>
    <t>193552</t>
  </si>
  <si>
    <t>SEEBRI BREEZHALER 44 MIKROGRAMŮ</t>
  </si>
  <si>
    <t>INH PLV CPS DUR 30X1+1INHX44RG</t>
  </si>
  <si>
    <t>Alopurinol</t>
  </si>
  <si>
    <t>MILURIT 100</t>
  </si>
  <si>
    <t>TBL NOB 50X100MG</t>
  </si>
  <si>
    <t>Amlodipin</t>
  </si>
  <si>
    <t>2954</t>
  </si>
  <si>
    <t>AGEN 10</t>
  </si>
  <si>
    <t>Amoxicilin a enzymový inhibitor</t>
  </si>
  <si>
    <t>12494</t>
  </si>
  <si>
    <t>AUGMENTIN 1 G</t>
  </si>
  <si>
    <t>TBL FLM 14X875MG/125MG I</t>
  </si>
  <si>
    <t>122632</t>
  </si>
  <si>
    <t>SORTIS 80 MG</t>
  </si>
  <si>
    <t>TBL FLM 30X80MG</t>
  </si>
  <si>
    <t>Betaxolol</t>
  </si>
  <si>
    <t>Ciprofloxacin</t>
  </si>
  <si>
    <t>53202</t>
  </si>
  <si>
    <t>CIPHIN 500</t>
  </si>
  <si>
    <t>TBL FLM 10X500MG</t>
  </si>
  <si>
    <t>Furosemid</t>
  </si>
  <si>
    <t>FURON 40 MG</t>
  </si>
  <si>
    <t>TBL NOB 50X40MG</t>
  </si>
  <si>
    <t>47476</t>
  </si>
  <si>
    <t>TBL NOB 50X5MG/50MG</t>
  </si>
  <si>
    <t>Indapamid</t>
  </si>
  <si>
    <t>158287</t>
  </si>
  <si>
    <t>INDAP 2,5 MG</t>
  </si>
  <si>
    <t>TBL NOB 3X10X2,5MG</t>
  </si>
  <si>
    <t>Kodein</t>
  </si>
  <si>
    <t>90</t>
  </si>
  <si>
    <t>CODEIN SLOVAKOFARMA 30 MG</t>
  </si>
  <si>
    <t>TBL NOB 10X30MG</t>
  </si>
  <si>
    <t>TBL NOB 50X100MG/50MG</t>
  </si>
  <si>
    <t>200214</t>
  </si>
  <si>
    <t>TBL NOB 56X100MG</t>
  </si>
  <si>
    <t>TBL PRO 28X25MG</t>
  </si>
  <si>
    <t>TBL PRO 30X100MG</t>
  </si>
  <si>
    <t>Molsidomin</t>
  </si>
  <si>
    <t>49561</t>
  </si>
  <si>
    <t>MOLSIHEXAL RETARD</t>
  </si>
  <si>
    <t>TBL PRO 60X8MG</t>
  </si>
  <si>
    <t>Nadroparin</t>
  </si>
  <si>
    <t>32061</t>
  </si>
  <si>
    <t>59806</t>
  </si>
  <si>
    <t>Nitrendipin</t>
  </si>
  <si>
    <t>111901</t>
  </si>
  <si>
    <t>TBL NOB 20X20MG</t>
  </si>
  <si>
    <t>Nitrofurantoin</t>
  </si>
  <si>
    <t>154748</t>
  </si>
  <si>
    <t>NITROFURANTOIN - RATIOPHARM 100 MG</t>
  </si>
  <si>
    <t>POR CPS PRO 50X100MG</t>
  </si>
  <si>
    <t>Pantoprazol</t>
  </si>
  <si>
    <t>49122</t>
  </si>
  <si>
    <t>TBL ENT 28X40MG</t>
  </si>
  <si>
    <t>Prednison</t>
  </si>
  <si>
    <t>PREDNISON 20 LÉČIVA</t>
  </si>
  <si>
    <t>56973</t>
  </si>
  <si>
    <t>TBL NOB 30X1,25MG</t>
  </si>
  <si>
    <t>56977</t>
  </si>
  <si>
    <t>TBL NOB 30X2,5MG</t>
  </si>
  <si>
    <t>Různé jiné kombinace železa</t>
  </si>
  <si>
    <t>119653</t>
  </si>
  <si>
    <t>TBL FLM 60X320MG/60MG</t>
  </si>
  <si>
    <t>Spironolakton</t>
  </si>
  <si>
    <t>TBL NOB 100X25MG</t>
  </si>
  <si>
    <t>TBL NOB 20X25MG</t>
  </si>
  <si>
    <t>Sulfamethoxazol a trimethoprim</t>
  </si>
  <si>
    <t>3377</t>
  </si>
  <si>
    <t>TBL NOB 20X400MG/80MG</t>
  </si>
  <si>
    <t>Sultamicilin</t>
  </si>
  <si>
    <t>TBL FLM 12X375MG</t>
  </si>
  <si>
    <t>Tamsulosin</t>
  </si>
  <si>
    <t>14499</t>
  </si>
  <si>
    <t>OMNIC TOCAS 0,4</t>
  </si>
  <si>
    <t>TBL PRO 30X0,4MG</t>
  </si>
  <si>
    <t>Telmisartan</t>
  </si>
  <si>
    <t>Trimetazidin</t>
  </si>
  <si>
    <t>32917</t>
  </si>
  <si>
    <t>PREDUCTAL MR</t>
  </si>
  <si>
    <t>TBL RET 60X35MG</t>
  </si>
  <si>
    <t>Urapidil</t>
  </si>
  <si>
    <t>83272</t>
  </si>
  <si>
    <t>CPS PRO 50X60MG</t>
  </si>
  <si>
    <t>Verapamil</t>
  </si>
  <si>
    <t>Apixaban</t>
  </si>
  <si>
    <t>168328</t>
  </si>
  <si>
    <t>ELIQUIS 2,5 MG</t>
  </si>
  <si>
    <t>TBL FLM 60X1X2,5MG</t>
  </si>
  <si>
    <t>Perindopril, amlodipin a indapamid</t>
  </si>
  <si>
    <t>TBL FLM 30X10MG/2,5MG/10MG</t>
  </si>
  <si>
    <t>176914</t>
  </si>
  <si>
    <t>98218</t>
  </si>
  <si>
    <t>TBL NOB 20X40MG</t>
  </si>
  <si>
    <t>Chlorid draselný</t>
  </si>
  <si>
    <t>TBL PRO 30X1GM</t>
  </si>
  <si>
    <t>Sodná sůl metamizolu</t>
  </si>
  <si>
    <t>NOVALGIN TABLETY</t>
  </si>
  <si>
    <t>TBL FLM 20X500MG</t>
  </si>
  <si>
    <t>Telmisartan a diuretika</t>
  </si>
  <si>
    <t>29385</t>
  </si>
  <si>
    <t>MICARDISPLUS 80 MG/25 MG</t>
  </si>
  <si>
    <t>TBL NOB 28X1X80MG/25MG</t>
  </si>
  <si>
    <t>Alfuzosin</t>
  </si>
  <si>
    <t>136153</t>
  </si>
  <si>
    <t>ALFUZOSIN MYLAN 5 MG</t>
  </si>
  <si>
    <t>TBL PRO 30X5MG</t>
  </si>
  <si>
    <t>1710</t>
  </si>
  <si>
    <t>MILURIT 300</t>
  </si>
  <si>
    <t>TBL NOB 30X300MG</t>
  </si>
  <si>
    <t>132670</t>
  </si>
  <si>
    <t>132712</t>
  </si>
  <si>
    <t>14709</t>
  </si>
  <si>
    <t>RIVODARON 200</t>
  </si>
  <si>
    <t>2945</t>
  </si>
  <si>
    <t>AGEN 5</t>
  </si>
  <si>
    <t>5950</t>
  </si>
  <si>
    <t>TBL FLM 10X875MG/125MG</t>
  </si>
  <si>
    <t>19590</t>
  </si>
  <si>
    <t>TORVACARD 10</t>
  </si>
  <si>
    <t>TBL FLM 30X10MG BLI AL</t>
  </si>
  <si>
    <t>19594</t>
  </si>
  <si>
    <t>TORVACARD 40</t>
  </si>
  <si>
    <t>TBL FLM 30X40MG BLI AL</t>
  </si>
  <si>
    <t>50316</t>
  </si>
  <si>
    <t>TULIP 20 MG POTAHOVANÉ TABLETY</t>
  </si>
  <si>
    <t>201467</t>
  </si>
  <si>
    <t>LIPFIX 10 MG POTAHOVANÉ TABLETY</t>
  </si>
  <si>
    <t>TBL FLM 28X10MG II</t>
  </si>
  <si>
    <t>204678</t>
  </si>
  <si>
    <t>TORVACARD NEO 20 MG</t>
  </si>
  <si>
    <t>157851</t>
  </si>
  <si>
    <t>ATORVASTATIN +PHARMA 40 MG</t>
  </si>
  <si>
    <t>TBL FLM 28X40MG</t>
  </si>
  <si>
    <t>Betahistin</t>
  </si>
  <si>
    <t>104628</t>
  </si>
  <si>
    <t>Jiný</t>
  </si>
  <si>
    <t>Bikalutamid</t>
  </si>
  <si>
    <t>129919</t>
  </si>
  <si>
    <t>APO-BICALUTAMID 150 MG</t>
  </si>
  <si>
    <t>TBL FLM 28X150MG</t>
  </si>
  <si>
    <t>158692</t>
  </si>
  <si>
    <t>BISOPROLOL MYLAN 5 MG</t>
  </si>
  <si>
    <t>94164</t>
  </si>
  <si>
    <t>CONCOR 5</t>
  </si>
  <si>
    <t>158673</t>
  </si>
  <si>
    <t>BISOPROLOL MYLAN 2,5 MG</t>
  </si>
  <si>
    <t>TBL FLM 30X2,5MG</t>
  </si>
  <si>
    <t>Bromazepam</t>
  </si>
  <si>
    <t>TBL NOB 30X3MG</t>
  </si>
  <si>
    <t>Cetirizin</t>
  </si>
  <si>
    <t>155687</t>
  </si>
  <si>
    <t>ZYRTEC</t>
  </si>
  <si>
    <t>Citalopram</t>
  </si>
  <si>
    <t>Digoxin</t>
  </si>
  <si>
    <t>DIGOXIN 0,125 LÉČIVA</t>
  </si>
  <si>
    <t>TBL NOB 30X0,125MG</t>
  </si>
  <si>
    <t>Diklofenak</t>
  </si>
  <si>
    <t>TBL PRO 20X100MG</t>
  </si>
  <si>
    <t>Escitalopram</t>
  </si>
  <si>
    <t>135928</t>
  </si>
  <si>
    <t>ESOPREX 10 MG</t>
  </si>
  <si>
    <t>Fenofibrát</t>
  </si>
  <si>
    <t>58271</t>
  </si>
  <si>
    <t>LIPANTHYL 267 M</t>
  </si>
  <si>
    <t>CPS DUR 30X267MG</t>
  </si>
  <si>
    <t>Fluvastatin</t>
  </si>
  <si>
    <t>200993</t>
  </si>
  <si>
    <t>TBL PRO 30X80MG</t>
  </si>
  <si>
    <t>Glimepirid</t>
  </si>
  <si>
    <t>163085</t>
  </si>
  <si>
    <t>AMARYL 3 MG</t>
  </si>
  <si>
    <t>24165</t>
  </si>
  <si>
    <t>OLTAR 3 MG</t>
  </si>
  <si>
    <t>TBL NOB 20X3MG</t>
  </si>
  <si>
    <t>TBL NOB 30X5MG/50MG</t>
  </si>
  <si>
    <t>CPS DUR 30X2,5MG</t>
  </si>
  <si>
    <t>Isosorbid-mononitrát</t>
  </si>
  <si>
    <t>TBL PRO 28X100MG</t>
  </si>
  <si>
    <t>Isradipin</t>
  </si>
  <si>
    <t>16439</t>
  </si>
  <si>
    <t>LOMIR SRO</t>
  </si>
  <si>
    <t>CPS PRO 30X5MG</t>
  </si>
  <si>
    <t>Kandesartan</t>
  </si>
  <si>
    <t>171556</t>
  </si>
  <si>
    <t>CARZAP 32 MG</t>
  </si>
  <si>
    <t>TBL NOB 30X32MG</t>
  </si>
  <si>
    <t>98922</t>
  </si>
  <si>
    <t>ATRAM 6,25</t>
  </si>
  <si>
    <t>22025</t>
  </si>
  <si>
    <t>CORYOL 25 MG</t>
  </si>
  <si>
    <t>TBL NOB 50X25MG</t>
  </si>
  <si>
    <t>Klindamycin</t>
  </si>
  <si>
    <t>CPS DUR 16X300MG</t>
  </si>
  <si>
    <t>158391</t>
  </si>
  <si>
    <t>CLOPIDOGREL ACCORD 75 MG POTAHOVANÉ TABLETY</t>
  </si>
  <si>
    <t>TBL FLM 30X75MG</t>
  </si>
  <si>
    <t>155780</t>
  </si>
  <si>
    <t>TBL NOB 20X100MG/50MG</t>
  </si>
  <si>
    <t>188845</t>
  </si>
  <si>
    <t>STACYL 100 MG ENTEROSOLVENTNÍ TABLETY</t>
  </si>
  <si>
    <t>TBL ENT 30X100MG I</t>
  </si>
  <si>
    <t>Lansoprazol</t>
  </si>
  <si>
    <t>CPS DUR 28X30MG</t>
  </si>
  <si>
    <t>Levocetirizin</t>
  </si>
  <si>
    <t>32717</t>
  </si>
  <si>
    <t>XYZAL</t>
  </si>
  <si>
    <t>TBL FLM 10X5MG</t>
  </si>
  <si>
    <t>Levothyroxin, sodná sůl</t>
  </si>
  <si>
    <t>47144</t>
  </si>
  <si>
    <t>POR TBL NOB 100X100RG I</t>
  </si>
  <si>
    <t>69190</t>
  </si>
  <si>
    <t>TBL NOB 50X50RG</t>
  </si>
  <si>
    <t>97186</t>
  </si>
  <si>
    <t>EUTHYROX 100 MIKROGRAMŮ</t>
  </si>
  <si>
    <t>TBL NOB 100X100RG</t>
  </si>
  <si>
    <t>Lisinopril a amlodipin</t>
  </si>
  <si>
    <t>177394</t>
  </si>
  <si>
    <t>AMESOS 20 MG/5 MG TABLETY</t>
  </si>
  <si>
    <t>TBL NOB 30X20MG/5MG</t>
  </si>
  <si>
    <t>Losartan</t>
  </si>
  <si>
    <t>114065</t>
  </si>
  <si>
    <t>TBL FLM 30X50MG II</t>
  </si>
  <si>
    <t>Magnesium-laktát</t>
  </si>
  <si>
    <t>184525</t>
  </si>
  <si>
    <t>MAGNESII LACTICI 0,5 TBL. MEDICAMENTA</t>
  </si>
  <si>
    <t>TBL NOB 20X0,5GM</t>
  </si>
  <si>
    <t>Metformin</t>
  </si>
  <si>
    <t>144454</t>
  </si>
  <si>
    <t>METFORMIN 500 MG ZENTIVA</t>
  </si>
  <si>
    <t>TBL FLM 60X500MG</t>
  </si>
  <si>
    <t>152142</t>
  </si>
  <si>
    <t>GLUCOPHAGE XR 750 MG TABLETY S PRODLOUŽENÝM UVOLŇOVÁNÍM</t>
  </si>
  <si>
    <t>TBL PRO 30X750MG I</t>
  </si>
  <si>
    <t>23797</t>
  </si>
  <si>
    <t>GLUCOPHAGE 1000 MG</t>
  </si>
  <si>
    <t>100100</t>
  </si>
  <si>
    <t>STADAMET 500</t>
  </si>
  <si>
    <t>TBL FLM 30X500MG</t>
  </si>
  <si>
    <t>Metformin a vildagliptin</t>
  </si>
  <si>
    <t>29739</t>
  </si>
  <si>
    <t>EUCREAS 50 MG/1000 MG</t>
  </si>
  <si>
    <t>TBL FLM 30X50MG/1000MG I</t>
  </si>
  <si>
    <t>TBL PRO 100X25MG</t>
  </si>
  <si>
    <t>46981</t>
  </si>
  <si>
    <t>BETALOC SR 200 MG</t>
  </si>
  <si>
    <t>TBL PRO 30X200MG</t>
  </si>
  <si>
    <t>49934</t>
  </si>
  <si>
    <t>TBL PRO 30X25MG</t>
  </si>
  <si>
    <t>32062</t>
  </si>
  <si>
    <t>INJ SOL ISP 2X0,8MLX9500IU/ML</t>
  </si>
  <si>
    <t>32064</t>
  </si>
  <si>
    <t>59807</t>
  </si>
  <si>
    <t>INJ SOL ISP 2X0,8MLX19000IU/ML</t>
  </si>
  <si>
    <t>Nebivolol</t>
  </si>
  <si>
    <t>TBL NOB 28X5MG</t>
  </si>
  <si>
    <t>Omeprazol</t>
  </si>
  <si>
    <t>115317</t>
  </si>
  <si>
    <t>CPS ETD 28X20MG</t>
  </si>
  <si>
    <t>25365</t>
  </si>
  <si>
    <t>49113</t>
  </si>
  <si>
    <t>TBL ENT 28X20MG I</t>
  </si>
  <si>
    <t>151302</t>
  </si>
  <si>
    <t>PANTOPRAZOL +PHARMA 40 MG</t>
  </si>
  <si>
    <t>TBL ENT 30X40MG</t>
  </si>
  <si>
    <t>101227</t>
  </si>
  <si>
    <t>Rilmenidin</t>
  </si>
  <si>
    <t>166420</t>
  </si>
  <si>
    <t>RILMENIDIN TEVA 1 MG TABLETY</t>
  </si>
  <si>
    <t>TBL NOB 28X1MG</t>
  </si>
  <si>
    <t>166421</t>
  </si>
  <si>
    <t>TBL NOB 30X1MG</t>
  </si>
  <si>
    <t>Rosuvastatin</t>
  </si>
  <si>
    <t>148072</t>
  </si>
  <si>
    <t>148076</t>
  </si>
  <si>
    <t>145847</t>
  </si>
  <si>
    <t>MERTENIL 20 MG POTAHOVANÉ TABLETY</t>
  </si>
  <si>
    <t>184452</t>
  </si>
  <si>
    <t>SORVASTA 20 MG</t>
  </si>
  <si>
    <t>TBL FLM 28X1X20MG</t>
  </si>
  <si>
    <t>TBL FLM 50X320MG/60MG</t>
  </si>
  <si>
    <t>117517</t>
  </si>
  <si>
    <t>TAFLOSIN 0,4 MG</t>
  </si>
  <si>
    <t>CPS RDR 28X0,4MG</t>
  </si>
  <si>
    <t>167674</t>
  </si>
  <si>
    <t>TOLURA 80 MG</t>
  </si>
  <si>
    <t>Telmisartan a amlodipin</t>
  </si>
  <si>
    <t>167859</t>
  </si>
  <si>
    <t>TWYNSTA 80 MG/10 MG</t>
  </si>
  <si>
    <t>TBL NOB 28X80MG/10MG</t>
  </si>
  <si>
    <t>193885</t>
  </si>
  <si>
    <t>TOLUCOMBI 80 MG/12,5 MG</t>
  </si>
  <si>
    <t>TBL NOB 30X80MG/12,5MG II</t>
  </si>
  <si>
    <t>Theofylin</t>
  </si>
  <si>
    <t>44302</t>
  </si>
  <si>
    <t>EUPHYLLIN CR N 100</t>
  </si>
  <si>
    <t>CPS PRO 20X100MG</t>
  </si>
  <si>
    <t>44304</t>
  </si>
  <si>
    <t>CPS PRO 20X200MG</t>
  </si>
  <si>
    <t>Thiamazol</t>
  </si>
  <si>
    <t>87149</t>
  </si>
  <si>
    <t>THYROZOL 10</t>
  </si>
  <si>
    <t>TBL FLM 50X10MG</t>
  </si>
  <si>
    <t>Trandolapril</t>
  </si>
  <si>
    <t>45868</t>
  </si>
  <si>
    <t>CPS DUR 20X2MG</t>
  </si>
  <si>
    <t>Trazodon</t>
  </si>
  <si>
    <t>Uhličitan vápenatý</t>
  </si>
  <si>
    <t>53439</t>
  </si>
  <si>
    <t>VITACALCIN TABLETY</t>
  </si>
  <si>
    <t>TBL NOB 60X250MG</t>
  </si>
  <si>
    <t>43877</t>
  </si>
  <si>
    <t>VEROGALID ER 240 MG</t>
  </si>
  <si>
    <t>TBL PRO 30X240MG</t>
  </si>
  <si>
    <t>192341</t>
  </si>
  <si>
    <t>WARFARIN PMCS 5 MG</t>
  </si>
  <si>
    <t>TBL NOB 50X5MG I</t>
  </si>
  <si>
    <t>Zolpidem</t>
  </si>
  <si>
    <t>163146</t>
  </si>
  <si>
    <t>HYPNOGEN</t>
  </si>
  <si>
    <t>TBL FLM 20X10MG</t>
  </si>
  <si>
    <t>Tamsulosin a solifenacin</t>
  </si>
  <si>
    <t>197781</t>
  </si>
  <si>
    <t>URIZIA 6 MG/0,4 MG TABLETY S ŘÍZENÝM UVOLŇOVÁNÍM</t>
  </si>
  <si>
    <t>TBL RET 28X6MG/0,4MG</t>
  </si>
  <si>
    <t>190958</t>
  </si>
  <si>
    <t>TRIPLIXAM 5 MG/1,25 MG/5 MG</t>
  </si>
  <si>
    <t>TBL FLM 30X5MG/1,25MG/5MG</t>
  </si>
  <si>
    <t>Acetylcystein</t>
  </si>
  <si>
    <t>Alfakalcidol</t>
  </si>
  <si>
    <t>14398</t>
  </si>
  <si>
    <t>ALPHA D3 1 MIKROGRAM</t>
  </si>
  <si>
    <t>CPS MOL 30X1RG</t>
  </si>
  <si>
    <t>107868</t>
  </si>
  <si>
    <t>Alprazolam</t>
  </si>
  <si>
    <t>Ambroxol</t>
  </si>
  <si>
    <t>32818</t>
  </si>
  <si>
    <t>MUCOSIN S MEDEM SIR</t>
  </si>
  <si>
    <t>SIR 100MLX3MG/ML</t>
  </si>
  <si>
    <t>125058</t>
  </si>
  <si>
    <t>181134</t>
  </si>
  <si>
    <t>AMLODIPIN ACCORD 10 MG TABLETY</t>
  </si>
  <si>
    <t>TBL NOB 28X10MG</t>
  </si>
  <si>
    <t>132711</t>
  </si>
  <si>
    <t>93013</t>
  </si>
  <si>
    <t>SORTIS 10 MG</t>
  </si>
  <si>
    <t>132528</t>
  </si>
  <si>
    <t>204702</t>
  </si>
  <si>
    <t>TORVACARD NEO 80 MG</t>
  </si>
  <si>
    <t>87018</t>
  </si>
  <si>
    <t>ATORIS 40</t>
  </si>
  <si>
    <t>Atorvastatin a amlodipin</t>
  </si>
  <si>
    <t>159818</t>
  </si>
  <si>
    <t>AMLATOR 20 MG/5 MG POTAHOVANÉ TABLETY</t>
  </si>
  <si>
    <t>TBL FLM 30X20MG/5MG</t>
  </si>
  <si>
    <t>176690</t>
  </si>
  <si>
    <t>BETAHISTIN ACTAVIS 24 MG</t>
  </si>
  <si>
    <t>TBL NOB 60X24MG</t>
  </si>
  <si>
    <t>Biperiden</t>
  </si>
  <si>
    <t>21888</t>
  </si>
  <si>
    <t>AKINETON</t>
  </si>
  <si>
    <t>TBL NOB 20X2MG</t>
  </si>
  <si>
    <t>3802</t>
  </si>
  <si>
    <t>TBL FLM 56X2,5MG</t>
  </si>
  <si>
    <t>155685</t>
  </si>
  <si>
    <t>Desloratadin</t>
  </si>
  <si>
    <t>168836</t>
  </si>
  <si>
    <t>DASSELTA 5 MG</t>
  </si>
  <si>
    <t>DIGOXIN 0,250 LÉČIVA</t>
  </si>
  <si>
    <t>2146</t>
  </si>
  <si>
    <t>DICLOFENAC AL RETARD</t>
  </si>
  <si>
    <t>Diosmin, kombinace</t>
  </si>
  <si>
    <t>Erdostein</t>
  </si>
  <si>
    <t>95560</t>
  </si>
  <si>
    <t>CPS DUR 30X300MG</t>
  </si>
  <si>
    <t>Felodipin</t>
  </si>
  <si>
    <t>2959</t>
  </si>
  <si>
    <t>PRESID 10 MG</t>
  </si>
  <si>
    <t>TBL PRO 30X10MG</t>
  </si>
  <si>
    <t>Formoterol</t>
  </si>
  <si>
    <t>19145</t>
  </si>
  <si>
    <t>FORMOVENT 12 MCG</t>
  </si>
  <si>
    <t>PLV CPS 50+1X12RG INH</t>
  </si>
  <si>
    <t>56802</t>
  </si>
  <si>
    <t>FURORESE 40</t>
  </si>
  <si>
    <t>Gabapentin</t>
  </si>
  <si>
    <t>Gliklazid</t>
  </si>
  <si>
    <t>1244</t>
  </si>
  <si>
    <t>TBL RET 30X30MG</t>
  </si>
  <si>
    <t>147112</t>
  </si>
  <si>
    <t>GLICLAZID MYLAN 30 MG</t>
  </si>
  <si>
    <t>147111</t>
  </si>
  <si>
    <t>TBL RET 20X30MG</t>
  </si>
  <si>
    <t>112663</t>
  </si>
  <si>
    <t>GLYCLADA 30 MG</t>
  </si>
  <si>
    <t>TBL RET 28X30MG</t>
  </si>
  <si>
    <t>154056</t>
  </si>
  <si>
    <t>GLIMEPIRID MYLAN 3 MG</t>
  </si>
  <si>
    <t>12040</t>
  </si>
  <si>
    <t>GLIMEPIRID SANDOZ 2 MG TABLETY</t>
  </si>
  <si>
    <t>TBL NOB 28X2MG</t>
  </si>
  <si>
    <t>118032</t>
  </si>
  <si>
    <t>GLYMEXAN 4 MG</t>
  </si>
  <si>
    <t>POR TBL NOB 30X4MG</t>
  </si>
  <si>
    <t>154064</t>
  </si>
  <si>
    <t>GLIMEPIRID MYLAN 4 MG</t>
  </si>
  <si>
    <t>TBL NOB 60X4MG</t>
  </si>
  <si>
    <t>94803</t>
  </si>
  <si>
    <t>Hydroxymočovina</t>
  </si>
  <si>
    <t>CPS DUR 100X500MG</t>
  </si>
  <si>
    <t>Chinapril a diuretika</t>
  </si>
  <si>
    <t>76708</t>
  </si>
  <si>
    <t>ACCUZIDE 10</t>
  </si>
  <si>
    <t>TBL FLM 30X10MG/12,5MG</t>
  </si>
  <si>
    <t>Inzulin aspart</t>
  </si>
  <si>
    <t>26794</t>
  </si>
  <si>
    <t>NOVORAPID FLEXPEN 100 JEDNOTEK/ML</t>
  </si>
  <si>
    <t>INJ SOL 5X3MLX100UT/ML</t>
  </si>
  <si>
    <t>Inzulin glargin</t>
  </si>
  <si>
    <t>27506</t>
  </si>
  <si>
    <t>LANTUS 100 JEDNOTEK/ML</t>
  </si>
  <si>
    <t>Ipratropium-bromid</t>
  </si>
  <si>
    <t>INH SOL PSS 200DÁVX20RG/DÁV</t>
  </si>
  <si>
    <t>ATROVENT 0,025%</t>
  </si>
  <si>
    <t>SOL NEB 20MLX0,25MG/ML</t>
  </si>
  <si>
    <t>Irbesartan</t>
  </si>
  <si>
    <t>194145</t>
  </si>
  <si>
    <t>IFIRMASTA 300 MG</t>
  </si>
  <si>
    <t>TBL FLM 30X300MG</t>
  </si>
  <si>
    <t>21793</t>
  </si>
  <si>
    <t>MONOTAB SR</t>
  </si>
  <si>
    <t>21794</t>
  </si>
  <si>
    <t>TBL PRO 50X100MG</t>
  </si>
  <si>
    <t>Ivabradin</t>
  </si>
  <si>
    <t>25968</t>
  </si>
  <si>
    <t>TBL FLM 28X5MG</t>
  </si>
  <si>
    <t>98921</t>
  </si>
  <si>
    <t>TBL NOB 15X6,25MG</t>
  </si>
  <si>
    <t>141034</t>
  </si>
  <si>
    <t>TROMBEX 75 MG POTAHOVANÉ TABLETY</t>
  </si>
  <si>
    <t>132727</t>
  </si>
  <si>
    <t>149481</t>
  </si>
  <si>
    <t>TBL NOB 3X20X100MG</t>
  </si>
  <si>
    <t>71960</t>
  </si>
  <si>
    <t>TBL NOB 5X10X100MG</t>
  </si>
  <si>
    <t>TBL NOB 2X10X100MG</t>
  </si>
  <si>
    <t>188844</t>
  </si>
  <si>
    <t>TBL ENT 28X100MG I</t>
  </si>
  <si>
    <t>Lacidipin</t>
  </si>
  <si>
    <t>47669</t>
  </si>
  <si>
    <t>LACIPIL 4 MG</t>
  </si>
  <si>
    <t>TBL FLM 14X4MG</t>
  </si>
  <si>
    <t>32719</t>
  </si>
  <si>
    <t>147452</t>
  </si>
  <si>
    <t>EUTHYROX 88 MIKROGRAMŮ</t>
  </si>
  <si>
    <t>TBL NOB 100X88RG I</t>
  </si>
  <si>
    <t>147460</t>
  </si>
  <si>
    <t>EUTHYROX 200 MIKROGRAMŮ</t>
  </si>
  <si>
    <t>TBL NOB 100X200RG I</t>
  </si>
  <si>
    <t>144453</t>
  </si>
  <si>
    <t>12353</t>
  </si>
  <si>
    <t>TBL FLM 30X500MG I</t>
  </si>
  <si>
    <t>152146</t>
  </si>
  <si>
    <t>GLUCOPHAGE XR 1000 MG TABLETY S PRODLOUŽENÝM UVOLŇOVÁNÍM</t>
  </si>
  <si>
    <t>TBL PRO 30X1000MG</t>
  </si>
  <si>
    <t>144451</t>
  </si>
  <si>
    <t>METFORMIN 850 MG ZENTIVA</t>
  </si>
  <si>
    <t>TBL FLM 30X850MG</t>
  </si>
  <si>
    <t>191921</t>
  </si>
  <si>
    <t>TBL FLM 30X1000MG</t>
  </si>
  <si>
    <t>144450</t>
  </si>
  <si>
    <t>TBL FLM 60X850MG</t>
  </si>
  <si>
    <t>Metformin a sitagliptin</t>
  </si>
  <si>
    <t>500139</t>
  </si>
  <si>
    <t>TBL FLM 28X50MG/1000MG</t>
  </si>
  <si>
    <t>163150</t>
  </si>
  <si>
    <t>VASOCARDIN SR 200</t>
  </si>
  <si>
    <t>Moxonidin</t>
  </si>
  <si>
    <t>216567</t>
  </si>
  <si>
    <t>CYNT 0,4</t>
  </si>
  <si>
    <t>TBL FLM 30X0,4MG II</t>
  </si>
  <si>
    <t>Multienzymové přípravky (lipáza, proteáza apod.)</t>
  </si>
  <si>
    <t>215171</t>
  </si>
  <si>
    <t>CPS ETD 20X25000UT</t>
  </si>
  <si>
    <t>53760</t>
  </si>
  <si>
    <t>TBL NOB 14X5MG</t>
  </si>
  <si>
    <t>111898</t>
  </si>
  <si>
    <t>NITRESAN 10 MG</t>
  </si>
  <si>
    <t>215605</t>
  </si>
  <si>
    <t>122111</t>
  </si>
  <si>
    <t>APO-OME 20</t>
  </si>
  <si>
    <t>CPS ETD 14X20MG</t>
  </si>
  <si>
    <t>109411</t>
  </si>
  <si>
    <t>NOLPAZA 40 MG ENTEROSOLVENTNÍ TABLETY</t>
  </si>
  <si>
    <t>109412</t>
  </si>
  <si>
    <t>49112</t>
  </si>
  <si>
    <t>TBL ENT 14X20MG I</t>
  </si>
  <si>
    <t>180640</t>
  </si>
  <si>
    <t>TBL ENT 30X40MG II</t>
  </si>
  <si>
    <t>101203</t>
  </si>
  <si>
    <t>TBL FLM 20X5MG</t>
  </si>
  <si>
    <t>Perindopril a amlodipin</t>
  </si>
  <si>
    <t>161620</t>
  </si>
  <si>
    <t>PRENEWEL 8 MG/2,5 MG</t>
  </si>
  <si>
    <t>TBL NOB 14X8MG/2,5MG</t>
  </si>
  <si>
    <t>Rabeprazol</t>
  </si>
  <si>
    <t>TBL ENT 28X20MG</t>
  </si>
  <si>
    <t>157138</t>
  </si>
  <si>
    <t>TBL ENT 15X20MG</t>
  </si>
  <si>
    <t>157140</t>
  </si>
  <si>
    <t>TBL ENT 30X20MG</t>
  </si>
  <si>
    <t>191012</t>
  </si>
  <si>
    <t>TBL NOB 28X2,5MG</t>
  </si>
  <si>
    <t>13469</t>
  </si>
  <si>
    <t>RAMIL 1,25</t>
  </si>
  <si>
    <t>Ramipril a diuretika</t>
  </si>
  <si>
    <t>117659</t>
  </si>
  <si>
    <t>RAMIPRIL H 5 MG/25 MG ACTAVIS</t>
  </si>
  <si>
    <t>TBL NOB 14X5MG/25MG</t>
  </si>
  <si>
    <t>Ramipril a felodipin</t>
  </si>
  <si>
    <t>TBL RET 30X5MG/5MG</t>
  </si>
  <si>
    <t>Roflumilast</t>
  </si>
  <si>
    <t>167746</t>
  </si>
  <si>
    <t>DAXAS 500 MIKROGRAMŮ</t>
  </si>
  <si>
    <t>TBL FLM 30X500RG</t>
  </si>
  <si>
    <t>115714</t>
  </si>
  <si>
    <t>TBL NOB 28X400MG/80MG</t>
  </si>
  <si>
    <t>159326</t>
  </si>
  <si>
    <t>TAMSULOSIN +PHARMA 0,4 MG TABLETY S PRODLOUŽENÝM UVOLŇOVÁNÍM</t>
  </si>
  <si>
    <t>TBL PRO 20X0,4MG II</t>
  </si>
  <si>
    <t>51810</t>
  </si>
  <si>
    <t>TANYZ</t>
  </si>
  <si>
    <t>190918</t>
  </si>
  <si>
    <t>LANNATAM 0,4 MG TVRDÉ TOBOLKY S ŘÍZENÝM UVOLŇOVÁNÍM</t>
  </si>
  <si>
    <t>26554</t>
  </si>
  <si>
    <t>MICARDIS 80 MG</t>
  </si>
  <si>
    <t>TBL NOB 28X80MG</t>
  </si>
  <si>
    <t>167673</t>
  </si>
  <si>
    <t>193884</t>
  </si>
  <si>
    <t>TBL NOB 28X80MG/12,5MG II</t>
  </si>
  <si>
    <t>Tikagrelor</t>
  </si>
  <si>
    <t>167936</t>
  </si>
  <si>
    <t>TBL FLM 60X90MG</t>
  </si>
  <si>
    <t>Tramadol, kombinace</t>
  </si>
  <si>
    <t>138840</t>
  </si>
  <si>
    <t>TBL FLM 20X37,5MG/325MG I</t>
  </si>
  <si>
    <t>32914</t>
  </si>
  <si>
    <t>TBL RET 28X35MG</t>
  </si>
  <si>
    <t>Valsartan a diuretika</t>
  </si>
  <si>
    <t>161968</t>
  </si>
  <si>
    <t>VALSACOMBI 320 MG/25 MG</t>
  </si>
  <si>
    <t>TBL FLM 28X320MG/25MG</t>
  </si>
  <si>
    <t>215964</t>
  </si>
  <si>
    <t>ISOPTIN SR 240 MG</t>
  </si>
  <si>
    <t>192339</t>
  </si>
  <si>
    <t>WARFARIN PMCS 2 MG</t>
  </si>
  <si>
    <t>TBL NOB 50X2MG I</t>
  </si>
  <si>
    <t>Fenoterol a ipratropium-bromid</t>
  </si>
  <si>
    <t>76496</t>
  </si>
  <si>
    <t>BERODUAL</t>
  </si>
  <si>
    <t>SOL NEB 20MLX0,5MG/0,25MG/ML</t>
  </si>
  <si>
    <t>Salmeterol a flutikason</t>
  </si>
  <si>
    <t>197093</t>
  </si>
  <si>
    <t>INH SUS PSS 120DÁV</t>
  </si>
  <si>
    <t>Indakaterol a glycopyrronium-bromid</t>
  </si>
  <si>
    <t>194360</t>
  </si>
  <si>
    <t>ULTIBRO BREEZHALER 85 MIKROGRAMŮ/43 MIKROGRAMŮ</t>
  </si>
  <si>
    <t>INH PLV CPS DUR 12X1+1INH</t>
  </si>
  <si>
    <t>Dapagliflozin</t>
  </si>
  <si>
    <t>193653</t>
  </si>
  <si>
    <t>FORXIGA 5 MG</t>
  </si>
  <si>
    <t>TBL FLM 28X5MG KALBLI</t>
  </si>
  <si>
    <t>Itopridum</t>
  </si>
  <si>
    <t>Midazolam</t>
  </si>
  <si>
    <t>125059</t>
  </si>
  <si>
    <t>132811</t>
  </si>
  <si>
    <t>Rivaroxaban</t>
  </si>
  <si>
    <t>TBL FLM 28X20MG II</t>
  </si>
  <si>
    <t>Sotalol</t>
  </si>
  <si>
    <t>49021</t>
  </si>
  <si>
    <t>SOTAHEXAL 160</t>
  </si>
  <si>
    <t>TBL NOB 100X160MG</t>
  </si>
  <si>
    <t>193894</t>
  </si>
  <si>
    <t>TOLUCOMBI 80 MG/25 MG</t>
  </si>
  <si>
    <t>TBL NOB 28X80MG/25MG II</t>
  </si>
  <si>
    <t>CPS PRO 50X200MG</t>
  </si>
  <si>
    <t>Tiaprid</t>
  </si>
  <si>
    <t>186665</t>
  </si>
  <si>
    <t>TBL RET 180X35MG</t>
  </si>
  <si>
    <t>Valsartan</t>
  </si>
  <si>
    <t>TBL FLM 28X160MG</t>
  </si>
  <si>
    <t>193745</t>
  </si>
  <si>
    <t>ELIQUIS 5 MG</t>
  </si>
  <si>
    <t>TBL FLM 60X5MG</t>
  </si>
  <si>
    <t>Kolchicin</t>
  </si>
  <si>
    <t>119698</t>
  </si>
  <si>
    <t>COLCHICUM-DISPERT</t>
  </si>
  <si>
    <t>TBL OBD 50X0,5MG</t>
  </si>
  <si>
    <t>49114</t>
  </si>
  <si>
    <t>TBL ENT 56X20MG</t>
  </si>
  <si>
    <t>49115</t>
  </si>
  <si>
    <t>180651</t>
  </si>
  <si>
    <t>TBL ENT 50X40MG H II</t>
  </si>
  <si>
    <t>56982</t>
  </si>
  <si>
    <t>TBL NOB 50X5MG</t>
  </si>
  <si>
    <t>TBL FLM 30X37,5MG/325MG I</t>
  </si>
  <si>
    <t>125596</t>
  </si>
  <si>
    <t>TBL FLM 56X160MG</t>
  </si>
  <si>
    <t>190976</t>
  </si>
  <si>
    <t>TBL FLM 100X10MG/2,5MG/10MG</t>
  </si>
  <si>
    <t>Antiagregancia kromě heparinu, kombinace</t>
  </si>
  <si>
    <t>TBL FLM 28X75MG/100MG</t>
  </si>
  <si>
    <t>Finasterid</t>
  </si>
  <si>
    <t>65988</t>
  </si>
  <si>
    <t>PENESTER</t>
  </si>
  <si>
    <t>TBL FLM 30X5MG I</t>
  </si>
  <si>
    <t>112664</t>
  </si>
  <si>
    <t>Klonazepam</t>
  </si>
  <si>
    <t>TBL NOB 100X100MG/50MG</t>
  </si>
  <si>
    <t>162858</t>
  </si>
  <si>
    <t>ASPIRIN PROTECT 100</t>
  </si>
  <si>
    <t>TBL ENT 28X100MG</t>
  </si>
  <si>
    <t>203564</t>
  </si>
  <si>
    <t>TBL NOB 100X100MG</t>
  </si>
  <si>
    <t>46692</t>
  </si>
  <si>
    <t>EUTHYROX 75 MIKROGRAMŮ</t>
  </si>
  <si>
    <t>TBL NOB 100X75RG</t>
  </si>
  <si>
    <t>46693</t>
  </si>
  <si>
    <t>EUTHYROX 125 MIKROGRAMŮ</t>
  </si>
  <si>
    <t>TBL NOB 50X125RG</t>
  </si>
  <si>
    <t>13892</t>
  </si>
  <si>
    <t>TBL FLM 30X50MG I</t>
  </si>
  <si>
    <t>23794</t>
  </si>
  <si>
    <t>GLUCOPHAGE 850 MG</t>
  </si>
  <si>
    <t>140950</t>
  </si>
  <si>
    <t>NORMAGLYC 850 MG</t>
  </si>
  <si>
    <t>TBL PRO 30X50MG</t>
  </si>
  <si>
    <t>126031</t>
  </si>
  <si>
    <t>PRENEWEL 4 MG/1,25 MG</t>
  </si>
  <si>
    <t>TBL NOB 30X4MG/1,25MG II</t>
  </si>
  <si>
    <t>46755</t>
  </si>
  <si>
    <t>VEROSPIRON 50 MG</t>
  </si>
  <si>
    <t>CPS DUR 30X50MG</t>
  </si>
  <si>
    <t>83730</t>
  </si>
  <si>
    <t>CPS DUR 28X2MG</t>
  </si>
  <si>
    <t>83252</t>
  </si>
  <si>
    <t>CPS PRO 20X30MG</t>
  </si>
  <si>
    <t>83270</t>
  </si>
  <si>
    <t>CPS PRO 50X30MG</t>
  </si>
  <si>
    <t>Železo v kombinaci s kyanokobalaminem a kyselinou listovou</t>
  </si>
  <si>
    <t>59569</t>
  </si>
  <si>
    <t>CPS MOL 20X37MG/5MG/0,01MG</t>
  </si>
  <si>
    <t>193551</t>
  </si>
  <si>
    <t>INH PLV CPS DUR 12X1+1INHX44RG</t>
  </si>
  <si>
    <t>Acebutolol</t>
  </si>
  <si>
    <t>80058</t>
  </si>
  <si>
    <t>SECTRAL 400 MG</t>
  </si>
  <si>
    <t>TBL FLM 30X400MG</t>
  </si>
  <si>
    <t>83459</t>
  </si>
  <si>
    <t>CPS DUR 100X300MG</t>
  </si>
  <si>
    <t>53759</t>
  </si>
  <si>
    <t>TBL NOB 7X5MG</t>
  </si>
  <si>
    <t>157136</t>
  </si>
  <si>
    <t>TBL ENT 7X20MG</t>
  </si>
  <si>
    <t>23966</t>
  </si>
  <si>
    <t>AMPRILAN 10</t>
  </si>
  <si>
    <t>Doxycyklin</t>
  </si>
  <si>
    <t>90986</t>
  </si>
  <si>
    <t>DEOXYMYKOIN</t>
  </si>
  <si>
    <t>TBL NOB 10X100MG</t>
  </si>
  <si>
    <t>188842</t>
  </si>
  <si>
    <t>TBL ENT 10X100MG I</t>
  </si>
  <si>
    <t>59810</t>
  </si>
  <si>
    <t>157137</t>
  </si>
  <si>
    <t>TBL ENT 14X20MG</t>
  </si>
  <si>
    <t>59570</t>
  </si>
  <si>
    <t>CPS MOL 50X37MG/5MG/0,01MG</t>
  </si>
  <si>
    <t>190963</t>
  </si>
  <si>
    <t>TRIPLIXAM 5 MG/1,25 MG/10 MG</t>
  </si>
  <si>
    <t>TBL FLM 30X5MG/1,25MG/10MG</t>
  </si>
  <si>
    <t>Eplerenon</t>
  </si>
  <si>
    <t>174339</t>
  </si>
  <si>
    <t>EPLERENON ACTAVIS 50 MG</t>
  </si>
  <si>
    <t>141036</t>
  </si>
  <si>
    <t>TBL FLM 90X75MG</t>
  </si>
  <si>
    <t>49941</t>
  </si>
  <si>
    <t>TBL PRO 100X100MG</t>
  </si>
  <si>
    <t>124129</t>
  </si>
  <si>
    <t>TBL NOB 30X10MG/10MG</t>
  </si>
  <si>
    <t>210156</t>
  </si>
  <si>
    <t>TBL NOB 100X80MG</t>
  </si>
  <si>
    <t>192342</t>
  </si>
  <si>
    <t>TBL NOB 100X5MG I</t>
  </si>
  <si>
    <t>166477</t>
  </si>
  <si>
    <t>ATORIS 80</t>
  </si>
  <si>
    <t>TBL FLM 60X80MG</t>
  </si>
  <si>
    <t>147078</t>
  </si>
  <si>
    <t>APO-ATORVASTATIN 40 MG POTAHOVANÉ TABLETY</t>
  </si>
  <si>
    <t>LEXAURIN 1,5</t>
  </si>
  <si>
    <t>TBL NOB 30X1,5MG</t>
  </si>
  <si>
    <t>Budesonid</t>
  </si>
  <si>
    <t>16306</t>
  </si>
  <si>
    <t>MIFLONID 400</t>
  </si>
  <si>
    <t>PLV CPS 60DÁVX400RG/DÁV</t>
  </si>
  <si>
    <t>125121</t>
  </si>
  <si>
    <t>Ezetimib</t>
  </si>
  <si>
    <t>8645</t>
  </si>
  <si>
    <t>TBL NOB 28X10MG A</t>
  </si>
  <si>
    <t>Inzulin lispro</t>
  </si>
  <si>
    <t>25596</t>
  </si>
  <si>
    <t>HUMALOG MIX25 100 IU/ML</t>
  </si>
  <si>
    <t>INJ SUS 5X3MLX100IU/ML</t>
  </si>
  <si>
    <t>149341</t>
  </si>
  <si>
    <t>CLOPIDOGREL RATIOPHARM GMBH 75 MG</t>
  </si>
  <si>
    <t>88</t>
  </si>
  <si>
    <t>CODEIN SLOVAKOFARMA 15 MG</t>
  </si>
  <si>
    <t>TBL NOB 10X15MG</t>
  </si>
  <si>
    <t>188848</t>
  </si>
  <si>
    <t>TBL ENT 60X100MG I</t>
  </si>
  <si>
    <t>Lerkanidipin</t>
  </si>
  <si>
    <t>169623</t>
  </si>
  <si>
    <t>KAPIDIN 10 MG</t>
  </si>
  <si>
    <t>TBL FLM 30X10MG II</t>
  </si>
  <si>
    <t>Linezolid</t>
  </si>
  <si>
    <t>205594</t>
  </si>
  <si>
    <t>LINEZA 600 MG POTAHOVANÉ TABLETY</t>
  </si>
  <si>
    <t>TBL FLM 20X600MG</t>
  </si>
  <si>
    <t>3904</t>
  </si>
  <si>
    <t>ZYVOXID 600 MG POTAHOVANÉ TABLETY</t>
  </si>
  <si>
    <t>12355</t>
  </si>
  <si>
    <t>SIOFOR 850</t>
  </si>
  <si>
    <t>TBL FLM 30X850MG I</t>
  </si>
  <si>
    <t>PREDNISON 5 LÉČIVA</t>
  </si>
  <si>
    <t>TBL NOB 20X5MG</t>
  </si>
  <si>
    <t>56978</t>
  </si>
  <si>
    <t>TBL NOB 50X2,5MG</t>
  </si>
  <si>
    <t>Simvastatin</t>
  </si>
  <si>
    <t>32580</t>
  </si>
  <si>
    <t>SIMGAL 40 MG</t>
  </si>
  <si>
    <t>158198</t>
  </si>
  <si>
    <t>138839</t>
  </si>
  <si>
    <t>TBL FLM 10X37,5MG/325MG I</t>
  </si>
  <si>
    <t>194361</t>
  </si>
  <si>
    <t>INH PLV CPS DUR 30X1+1INH</t>
  </si>
  <si>
    <t>190974</t>
  </si>
  <si>
    <t>TBL FLM 60(2X30)</t>
  </si>
  <si>
    <t>201612</t>
  </si>
  <si>
    <t>TBL FLM 60X1X37,5MG/325MG</t>
  </si>
  <si>
    <t>119773</t>
  </si>
  <si>
    <t>91788</t>
  </si>
  <si>
    <t>NEUROL 0,25</t>
  </si>
  <si>
    <t>163111</t>
  </si>
  <si>
    <t>ZOREM 10 MG</t>
  </si>
  <si>
    <t>Amorolfin</t>
  </si>
  <si>
    <t>45304</t>
  </si>
  <si>
    <t>LOCERYL 5% LÉČIVÝ LAK NA NEHTY</t>
  </si>
  <si>
    <t>LAC UGC 1X2,5MLX50MG/ML I</t>
  </si>
  <si>
    <t>Amoxicilin</t>
  </si>
  <si>
    <t>62050</t>
  </si>
  <si>
    <t>DUOMOX 500</t>
  </si>
  <si>
    <t>TBL SUS 20X500MG</t>
  </si>
  <si>
    <t>62051</t>
  </si>
  <si>
    <t>DUOMOX 750</t>
  </si>
  <si>
    <t>TBL SUS 20X750MG</t>
  </si>
  <si>
    <t>30530</t>
  </si>
  <si>
    <t>CADUET 5 MG/10 MG</t>
  </si>
  <si>
    <t>TBL FLM 90X5MG/10MG</t>
  </si>
  <si>
    <t>30550</t>
  </si>
  <si>
    <t>CADUET 10 MG/10 MG</t>
  </si>
  <si>
    <t>TBL FLM 90X10MG/10MG</t>
  </si>
  <si>
    <t>49910</t>
  </si>
  <si>
    <t>TBL FLM 98X20MG</t>
  </si>
  <si>
    <t>3822</t>
  </si>
  <si>
    <t>CONCOR COR 5 MG</t>
  </si>
  <si>
    <t>Celiprolol</t>
  </si>
  <si>
    <t>163143</t>
  </si>
  <si>
    <t>TENOLOC 200</t>
  </si>
  <si>
    <t>TBL FLM 30X200MG</t>
  </si>
  <si>
    <t>Ciprofibrát</t>
  </si>
  <si>
    <t>47684</t>
  </si>
  <si>
    <t>LIPANOR</t>
  </si>
  <si>
    <t>CPS DUR 60X100MG</t>
  </si>
  <si>
    <t>Dabigatran-etexilát</t>
  </si>
  <si>
    <t>168373</t>
  </si>
  <si>
    <t>PRADAXA 150 MG</t>
  </si>
  <si>
    <t>CPS DUR 60X1X150MG I</t>
  </si>
  <si>
    <t>29328</t>
  </si>
  <si>
    <t>PRADAXA 110 MG</t>
  </si>
  <si>
    <t>CPS DUR 60X1X110MG I</t>
  </si>
  <si>
    <t>75633</t>
  </si>
  <si>
    <t>201992</t>
  </si>
  <si>
    <t>TBL FLM 120X500MG</t>
  </si>
  <si>
    <t>132632</t>
  </si>
  <si>
    <t>Draslík</t>
  </si>
  <si>
    <t>88356</t>
  </si>
  <si>
    <t>TBL NOB 100X175MG/175MG</t>
  </si>
  <si>
    <t>200995</t>
  </si>
  <si>
    <t>TBL PRO 98X80MG</t>
  </si>
  <si>
    <t>56804</t>
  </si>
  <si>
    <t>56812</t>
  </si>
  <si>
    <t>TBL NOB 100X250MG</t>
  </si>
  <si>
    <t>Hořčík (různé sole v kombinaci)</t>
  </si>
  <si>
    <t>POR GRA SOL SCC 30X365MG</t>
  </si>
  <si>
    <t>Hydrochlorothiazid</t>
  </si>
  <si>
    <t>HYDROCHLOROTHIAZID LÉČIVA</t>
  </si>
  <si>
    <t>TBL NOB 100X5MG/50MG</t>
  </si>
  <si>
    <t>47478</t>
  </si>
  <si>
    <t>TBL NOB 50X2,5MG/25MG</t>
  </si>
  <si>
    <t>64790</t>
  </si>
  <si>
    <t>ACCUZIDE 20</t>
  </si>
  <si>
    <t>TBL FLM 100X20MG/12,5MG</t>
  </si>
  <si>
    <t>151949</t>
  </si>
  <si>
    <t>CPS DUR 100X2,5MG</t>
  </si>
  <si>
    <t>59467</t>
  </si>
  <si>
    <t>76402</t>
  </si>
  <si>
    <t>SORBIMON 20 MG</t>
  </si>
  <si>
    <t>TBL FLM 56X5MG</t>
  </si>
  <si>
    <t>25973</t>
  </si>
  <si>
    <t>TBL FLM 112X5MG</t>
  </si>
  <si>
    <t>175280</t>
  </si>
  <si>
    <t>CANOCORD 16 MG</t>
  </si>
  <si>
    <t>TBL NOB 28X16MG</t>
  </si>
  <si>
    <t>102612</t>
  </si>
  <si>
    <t>CARVESAN 25</t>
  </si>
  <si>
    <t>Kodein, kombinace kromě psycholeptik</t>
  </si>
  <si>
    <t>109799</t>
  </si>
  <si>
    <t>ULTRACOD</t>
  </si>
  <si>
    <t>TBL NOB 30X500MG/30MG</t>
  </si>
  <si>
    <t>124346</t>
  </si>
  <si>
    <t>CEZERA 5 MG</t>
  </si>
  <si>
    <t>TBL FLM 90X5MG I</t>
  </si>
  <si>
    <t>114070</t>
  </si>
  <si>
    <t>LOZAP 100 ZENTIVA</t>
  </si>
  <si>
    <t>TBL FLM 90X100MG PVC</t>
  </si>
  <si>
    <t>13894</t>
  </si>
  <si>
    <t>TBL FLM 90X50MG I</t>
  </si>
  <si>
    <t>Losartan a diuretika</t>
  </si>
  <si>
    <t>15317</t>
  </si>
  <si>
    <t>LOZAP H</t>
  </si>
  <si>
    <t>TBL FLM 90X50MG/12,5MG</t>
  </si>
  <si>
    <t>58038</t>
  </si>
  <si>
    <t>TBL PRO 100X50MG</t>
  </si>
  <si>
    <t>Metronidazol</t>
  </si>
  <si>
    <t>TBL NOB 20X250MG</t>
  </si>
  <si>
    <t>199349</t>
  </si>
  <si>
    <t>TBL FLM 98X0,4MG</t>
  </si>
  <si>
    <t>Nifuroxazid</t>
  </si>
  <si>
    <t>214593</t>
  </si>
  <si>
    <t>ERCEFURYL 200 MG CPS.</t>
  </si>
  <si>
    <t>CPS DUR 14X200MG</t>
  </si>
  <si>
    <t>CPS ETD 90X20MG</t>
  </si>
  <si>
    <t>25366</t>
  </si>
  <si>
    <t>Pentoxifylin</t>
  </si>
  <si>
    <t>155873</t>
  </si>
  <si>
    <t>TRENTAL 400</t>
  </si>
  <si>
    <t>TBL RET 100X400MG</t>
  </si>
  <si>
    <t>47085</t>
  </si>
  <si>
    <t>PENTOMER RETARD 400 MG</t>
  </si>
  <si>
    <t>TBL PRO 100X400MG</t>
  </si>
  <si>
    <t>120810</t>
  </si>
  <si>
    <t>APO-PERINDO 8 MG</t>
  </si>
  <si>
    <t>TBL NOB 100X8MG</t>
  </si>
  <si>
    <t>122690</t>
  </si>
  <si>
    <t>TBL FLM 90X5MG/1,25MG</t>
  </si>
  <si>
    <t>162012</t>
  </si>
  <si>
    <t>TBL FLM 90X10MG/2,5MG</t>
  </si>
  <si>
    <t>Propafenon</t>
  </si>
  <si>
    <t>58838</t>
  </si>
  <si>
    <t>PROPANORM 300 MG</t>
  </si>
  <si>
    <t>TBL FLM 50X300MG</t>
  </si>
  <si>
    <t>192580</t>
  </si>
  <si>
    <t>APO-RABEPRAZOL 20 MG ENTEROSOLVENTNÍ TABLETY</t>
  </si>
  <si>
    <t>115594</t>
  </si>
  <si>
    <t>MEDORAM PLUS H 5/25 MG</t>
  </si>
  <si>
    <t>TBL NOB 100X5MG/25MG</t>
  </si>
  <si>
    <t>TBL NOB 90X1MG</t>
  </si>
  <si>
    <t>168904</t>
  </si>
  <si>
    <t>TBL FLM 98X20MG II</t>
  </si>
  <si>
    <t>TBL FLM 90X20MG</t>
  </si>
  <si>
    <t>Sertralin</t>
  </si>
  <si>
    <t>53950</t>
  </si>
  <si>
    <t>ZOLOFT 50 MG</t>
  </si>
  <si>
    <t>TBL FLM 28X50MG</t>
  </si>
  <si>
    <t>125077</t>
  </si>
  <si>
    <t>APO-SIMVA 10</t>
  </si>
  <si>
    <t>TBL FLM 100X10MG</t>
  </si>
  <si>
    <t>57339</t>
  </si>
  <si>
    <t>MICARDISPLUS 80 MG/12,5 MG</t>
  </si>
  <si>
    <t>TBL NOB 28X80MG/12,5MG</t>
  </si>
  <si>
    <t>Tizanidin</t>
  </si>
  <si>
    <t>16052</t>
  </si>
  <si>
    <t>SIRDALUD 4 MG</t>
  </si>
  <si>
    <t>54034</t>
  </si>
  <si>
    <t>TBL RET 100X240MG</t>
  </si>
  <si>
    <t>192340</t>
  </si>
  <si>
    <t>TBL NOB 100X2MG 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</si>
  <si>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</si>
  <si>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</si>
  <si>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</si>
  <si>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</si>
  <si>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</si>
  <si>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</si>
  <si>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Kompresní punčochy a návleky</t>
  </si>
  <si>
    <t>45389</t>
  </si>
  <si>
    <t>PUNČOCHY KOMPRESNÍ STEHENNÍ II.K.T.</t>
  </si>
  <si>
    <t>MAXIS COMFORT A-G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</si>
  <si>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</si>
  <si>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</si>
  <si>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</si>
  <si>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</si>
  <si>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</si>
  <si>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</si>
  <si>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</si>
  <si>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Aciklovir</t>
  </si>
  <si>
    <t>13703</t>
  </si>
  <si>
    <t>ZOVIRAX 200 MG</t>
  </si>
  <si>
    <t>TBL NOB 25X200MG</t>
  </si>
  <si>
    <t>HERPESIN KRÉM</t>
  </si>
  <si>
    <t>CRM 5GMX50MG/1GM</t>
  </si>
  <si>
    <t>Analgetika a anestetika, kombinace</t>
  </si>
  <si>
    <t>107143</t>
  </si>
  <si>
    <t>OTIPAX</t>
  </si>
  <si>
    <t>AUR GTT SOL 16GMX10MG/40MG/GM</t>
  </si>
  <si>
    <t>Diazepam</t>
  </si>
  <si>
    <t>69417</t>
  </si>
  <si>
    <t>DIAZEPAM DESITIN RECTAL TUBE 5 MG</t>
  </si>
  <si>
    <t>RCT SOL 5X2,5MLX5MG</t>
  </si>
  <si>
    <t>Enalapril</t>
  </si>
  <si>
    <t>59642</t>
  </si>
  <si>
    <t>ENAP 10 MG</t>
  </si>
  <si>
    <t>Fenobarbital</t>
  </si>
  <si>
    <t>68578</t>
  </si>
  <si>
    <t>PHENAEMALETTEN</t>
  </si>
  <si>
    <t>TBL NOB 50X15MG I</t>
  </si>
  <si>
    <t>Ibuprofen</t>
  </si>
  <si>
    <t>51565</t>
  </si>
  <si>
    <t>NUROFEN PRO DĚTI ČÍPKY 125 MG</t>
  </si>
  <si>
    <t>SUP 12X125MG</t>
  </si>
  <si>
    <t>172044</t>
  </si>
  <si>
    <t>LETROX 150</t>
  </si>
  <si>
    <t>TBL NOB 100X150RG II</t>
  </si>
  <si>
    <t>Paracetamol</t>
  </si>
  <si>
    <t>91249</t>
  </si>
  <si>
    <t>PARALEN 100</t>
  </si>
  <si>
    <t>SUP 5X100MG</t>
  </si>
  <si>
    <t>Sumatriptan</t>
  </si>
  <si>
    <t>22094</t>
  </si>
  <si>
    <t>ROSEMIG SPRINTAB 50 MG</t>
  </si>
  <si>
    <t>TBL SUS 6X50MG I</t>
  </si>
  <si>
    <t>Vitamin B1 v kombinaci s vitaminem B6 a/nebo B12</t>
  </si>
  <si>
    <t>11485</t>
  </si>
  <si>
    <t>MILGAMMA N</t>
  </si>
  <si>
    <t>INJ SOL 5X2ML</t>
  </si>
  <si>
    <t>Hydrokortison-butyrát</t>
  </si>
  <si>
    <t>LOCOID 0,1%</t>
  </si>
  <si>
    <t>CRM 30GMX1MG/GM</t>
  </si>
  <si>
    <t>Jiná antibiotika pro lokální aplikaci</t>
  </si>
  <si>
    <t>UNG 10GMX250IU/100IU/GM</t>
  </si>
  <si>
    <t>55759</t>
  </si>
  <si>
    <t>DRM PLV SOL 1</t>
  </si>
  <si>
    <t>Klarithromycin</t>
  </si>
  <si>
    <t>53853</t>
  </si>
  <si>
    <t>TBL FLM 14X500MG</t>
  </si>
  <si>
    <t>46218</t>
  </si>
  <si>
    <t>ASPIRIN</t>
  </si>
  <si>
    <t>TBL NOB 100X500MG</t>
  </si>
  <si>
    <t>2430</t>
  </si>
  <si>
    <t>VAG TBL 10X500MG</t>
  </si>
  <si>
    <t>Mometason</t>
  </si>
  <si>
    <t>192520</t>
  </si>
  <si>
    <t>NASONEX</t>
  </si>
  <si>
    <t>NAS SPR SUS 60DÁVX50RG/DÁV</t>
  </si>
  <si>
    <t>195335</t>
  </si>
  <si>
    <t>OMEPRAZOL FARMAX 20 MG ENTEROSOLVENTNÍ TVRDÁ TOBOLKA</t>
  </si>
  <si>
    <t>Triamcinolon a antiseptika</t>
  </si>
  <si>
    <t>4178</t>
  </si>
  <si>
    <t>TRIAMCINOLON E LÉČIVA</t>
  </si>
  <si>
    <t>UNG 1X20GMX1MG/10MG/GM</t>
  </si>
  <si>
    <t>Tribenosid</t>
  </si>
  <si>
    <t>107935</t>
  </si>
  <si>
    <t>GLYVENOL 400</t>
  </si>
  <si>
    <t>CPS MOL 60X400MG</t>
  </si>
  <si>
    <t>146900</t>
  </si>
  <si>
    <t>ZOLPIDEM MYLAN 10 MG</t>
  </si>
  <si>
    <t>Azithromycin</t>
  </si>
  <si>
    <t>132601</t>
  </si>
  <si>
    <t>Cefuroxim</t>
  </si>
  <si>
    <t>47727</t>
  </si>
  <si>
    <t>ZINNAT 500 MG</t>
  </si>
  <si>
    <t>47728</t>
  </si>
  <si>
    <t>CPS DUR 20X300MG</t>
  </si>
  <si>
    <t>Fluoxetin</t>
  </si>
  <si>
    <t>21890</t>
  </si>
  <si>
    <t>PROZAC</t>
  </si>
  <si>
    <t>CPS DUR 28X20MG</t>
  </si>
  <si>
    <t>215978</t>
  </si>
  <si>
    <t>Ketoprofen</t>
  </si>
  <si>
    <t>16287</t>
  </si>
  <si>
    <t>FASTUM GEL</t>
  </si>
  <si>
    <t>GEL 100GMX25MG/GM</t>
  </si>
  <si>
    <t>115399</t>
  </si>
  <si>
    <t>GEL 100GM+DÁVKOVAČX25MG/GM</t>
  </si>
  <si>
    <t>Kyselina ursodeoxycholová</t>
  </si>
  <si>
    <t>97864</t>
  </si>
  <si>
    <t>URSOSAN</t>
  </si>
  <si>
    <t>CPS DUR 50X250MG</t>
  </si>
  <si>
    <t>124343</t>
  </si>
  <si>
    <t>124345</t>
  </si>
  <si>
    <t>TBL FLM 60X5MG I</t>
  </si>
  <si>
    <t>Mefenoxalon</t>
  </si>
  <si>
    <t>85656</t>
  </si>
  <si>
    <t>DORSIFLEX 200 MG</t>
  </si>
  <si>
    <t>Metoklopramid</t>
  </si>
  <si>
    <t>DEGAN 10 MG TABLETY</t>
  </si>
  <si>
    <t>TBL NOB 40X10MG</t>
  </si>
  <si>
    <t>Nimesulid</t>
  </si>
  <si>
    <t>12892</t>
  </si>
  <si>
    <t>17187</t>
  </si>
  <si>
    <t>NIMESIL</t>
  </si>
  <si>
    <t>POR GRA SUS 30X100MG</t>
  </si>
  <si>
    <t>Norethisteron</t>
  </si>
  <si>
    <t>125226</t>
  </si>
  <si>
    <t>NORETHISTERON ZENTIVA</t>
  </si>
  <si>
    <t>Oxazepam</t>
  </si>
  <si>
    <t>1940</t>
  </si>
  <si>
    <t>OXAZEPAM LÉČIVA</t>
  </si>
  <si>
    <t>TBL NOB 20X10MG</t>
  </si>
  <si>
    <t>Pitofenon a analgetika</t>
  </si>
  <si>
    <t>88708</t>
  </si>
  <si>
    <t>ALGIFEN</t>
  </si>
  <si>
    <t>TBL NOB 20</t>
  </si>
  <si>
    <t>Ranitidin</t>
  </si>
  <si>
    <t>96056</t>
  </si>
  <si>
    <t>RANISAN 150 MG</t>
  </si>
  <si>
    <t>TBL FLM 30X150MG</t>
  </si>
  <si>
    <t>Silymarin</t>
  </si>
  <si>
    <t>1147</t>
  </si>
  <si>
    <t>SILYMARIN AL 50</t>
  </si>
  <si>
    <t>TBL OBD 100X50MG</t>
  </si>
  <si>
    <t>TBL FLM 30X37,5MG/325MG</t>
  </si>
  <si>
    <t>17929</t>
  </si>
  <si>
    <t>TBL FLM 60X37,5MG/325MG</t>
  </si>
  <si>
    <t>75490</t>
  </si>
  <si>
    <t>KLACID 250</t>
  </si>
  <si>
    <t>TBL FLM 14X250MG</t>
  </si>
  <si>
    <t>Methylprednisolon-aceponát</t>
  </si>
  <si>
    <t>85344</t>
  </si>
  <si>
    <t>ADVANTAN KRÉM</t>
  </si>
  <si>
    <t>CRM 10GMX1MG/GM</t>
  </si>
  <si>
    <t>Nafazolin</t>
  </si>
  <si>
    <t>811</t>
  </si>
  <si>
    <t>SANORIN 0,5 PM</t>
  </si>
  <si>
    <t>NAS GTT SOL 1X10MLX0,5MG/ML</t>
  </si>
  <si>
    <t>6618</t>
  </si>
  <si>
    <t>NEUROL 0,5</t>
  </si>
  <si>
    <t>TBL NOB 30X0,5MG</t>
  </si>
  <si>
    <t>90959</t>
  </si>
  <si>
    <t>XANAX 0,5 MG</t>
  </si>
  <si>
    <t>163114</t>
  </si>
  <si>
    <t>ZOREM 5 MG</t>
  </si>
  <si>
    <t>19595</t>
  </si>
  <si>
    <t>TBL FLM 90X40MG BLI AL</t>
  </si>
  <si>
    <t>93015</t>
  </si>
  <si>
    <t>101172</t>
  </si>
  <si>
    <t>30543</t>
  </si>
  <si>
    <t>TBL FLM 30X5MG/10MG</t>
  </si>
  <si>
    <t>3824</t>
  </si>
  <si>
    <t>CONCOR COR 10 MG</t>
  </si>
  <si>
    <t>TBL FLM 28X10MG</t>
  </si>
  <si>
    <t>Cilazapril</t>
  </si>
  <si>
    <t>125441</t>
  </si>
  <si>
    <t>INHIBACE 5 MG</t>
  </si>
  <si>
    <t>TBL FLM 100X5MG</t>
  </si>
  <si>
    <t>17433</t>
  </si>
  <si>
    <t>TBL FLM 60X20MG</t>
  </si>
  <si>
    <t>168838</t>
  </si>
  <si>
    <t>28812</t>
  </si>
  <si>
    <t>AERIUS 5 MG</t>
  </si>
  <si>
    <t>POR TBL DIS 90X5MG</t>
  </si>
  <si>
    <t>185330</t>
  </si>
  <si>
    <t>AERIUS 0,5 MG/ML</t>
  </si>
  <si>
    <t>POR SOL 120ML+LŽIČKAX0,5MG/ML</t>
  </si>
  <si>
    <t>Dexamethason a antiinfektiva</t>
  </si>
  <si>
    <t>OPH GTT SUS 1X5ML</t>
  </si>
  <si>
    <t>185435</t>
  </si>
  <si>
    <t>132908</t>
  </si>
  <si>
    <t>Doxazosin</t>
  </si>
  <si>
    <t>45214</t>
  </si>
  <si>
    <t>ZOXON 2</t>
  </si>
  <si>
    <t>12738</t>
  </si>
  <si>
    <t>TBL NOB 20X200MG</t>
  </si>
  <si>
    <t>11014</t>
  </si>
  <si>
    <t>CPS DUR 90X267MG</t>
  </si>
  <si>
    <t>Flukonazol</t>
  </si>
  <si>
    <t>66037</t>
  </si>
  <si>
    <t>CPS DUR 7X100MG</t>
  </si>
  <si>
    <t>Flutikason-furoát</t>
  </si>
  <si>
    <t>29816</t>
  </si>
  <si>
    <t>AVAMYS 27,5 MIKROGRAMŮ</t>
  </si>
  <si>
    <t>NAS SPR SUS 1X120DÁV</t>
  </si>
  <si>
    <t>200992</t>
  </si>
  <si>
    <t>TBL PRO 28X80MG</t>
  </si>
  <si>
    <t>TBL RET 120X30MG</t>
  </si>
  <si>
    <t>147113</t>
  </si>
  <si>
    <t>12121</t>
  </si>
  <si>
    <t>GLIMEPIRID SANDOZ 3 MG TABLETY</t>
  </si>
  <si>
    <t>Glycerol-trinitrát</t>
  </si>
  <si>
    <t>85071</t>
  </si>
  <si>
    <t>NITROMINT</t>
  </si>
  <si>
    <t>SPR SLG 10GMX0,4MG/DÁV I</t>
  </si>
  <si>
    <t>Cholekalciferol</t>
  </si>
  <si>
    <t>12023</t>
  </si>
  <si>
    <t>VIGANTOL</t>
  </si>
  <si>
    <t>POR GTT SOL 1X10MLX0,5MG/ML</t>
  </si>
  <si>
    <t>48261</t>
  </si>
  <si>
    <t>DRM PLV ADS 1X20GM</t>
  </si>
  <si>
    <t>Jiná oftalmologika</t>
  </si>
  <si>
    <t>56119</t>
  </si>
  <si>
    <t>JODID DRASELNÝ+SODNÝ 2% UNIM.PH</t>
  </si>
  <si>
    <t>OPH GTT SOL 10MLX20G/20MG/ML</t>
  </si>
  <si>
    <t>53189</t>
  </si>
  <si>
    <t>KLACID SR</t>
  </si>
  <si>
    <t>TBL RET 7X500MG</t>
  </si>
  <si>
    <t>203854</t>
  </si>
  <si>
    <t>162859</t>
  </si>
  <si>
    <t>TBL ENT 98X100MG</t>
  </si>
  <si>
    <t>13808</t>
  </si>
  <si>
    <t>CPS DUR 100X250MG</t>
  </si>
  <si>
    <t>Léčiva k terapii onemocnění jater</t>
  </si>
  <si>
    <t>137177</t>
  </si>
  <si>
    <t>TBL FLM 90X5MG II</t>
  </si>
  <si>
    <t>85142</t>
  </si>
  <si>
    <t>Linagliptin</t>
  </si>
  <si>
    <t>168451</t>
  </si>
  <si>
    <t>TBL FLM 90X1X5MG</t>
  </si>
  <si>
    <t>Lisinopril</t>
  </si>
  <si>
    <t>11006</t>
  </si>
  <si>
    <t>DIROTON 10 MG</t>
  </si>
  <si>
    <t>Mebendazol</t>
  </si>
  <si>
    <t>122198</t>
  </si>
  <si>
    <t>VERMOX</t>
  </si>
  <si>
    <t>TBL NOB 6X100MG</t>
  </si>
  <si>
    <t>164639</t>
  </si>
  <si>
    <t>GLUCOPHAGE 500 MG</t>
  </si>
  <si>
    <t>TBL FLM 50X500MG</t>
  </si>
  <si>
    <t>46980</t>
  </si>
  <si>
    <t>TBL PRO 100X200MG</t>
  </si>
  <si>
    <t>58042</t>
  </si>
  <si>
    <t>BETALOC ZOK 200 MG</t>
  </si>
  <si>
    <t>192521</t>
  </si>
  <si>
    <t>NAS SPR SUS 140DÁVX50RG/DÁV</t>
  </si>
  <si>
    <t>76976</t>
  </si>
  <si>
    <t>ELOCOM</t>
  </si>
  <si>
    <t>DRM UNG 1X30GM 0.1%</t>
  </si>
  <si>
    <t>16926</t>
  </si>
  <si>
    <t>MOXOSTAD 0,3 MG</t>
  </si>
  <si>
    <t>TBL FLM 100X0,3MG</t>
  </si>
  <si>
    <t>215166</t>
  </si>
  <si>
    <t>TBL FLM 98X0,4MG I</t>
  </si>
  <si>
    <t>200309</t>
  </si>
  <si>
    <t>CPS ETD 50X25000UT</t>
  </si>
  <si>
    <t>59805</t>
  </si>
  <si>
    <t>INJ SOL ISP 2X0,6MLX19000IU/ML</t>
  </si>
  <si>
    <t>213479</t>
  </si>
  <si>
    <t>112572</t>
  </si>
  <si>
    <t>NEBIVOLOL SANDOZ 5 MG</t>
  </si>
  <si>
    <t>POR GRA SUS 30X100MG I</t>
  </si>
  <si>
    <t>66046</t>
  </si>
  <si>
    <t>AULIN GEL</t>
  </si>
  <si>
    <t>GEL 100X30MG/GM</t>
  </si>
  <si>
    <t>70933</t>
  </si>
  <si>
    <t>ORTANOL 20 MG</t>
  </si>
  <si>
    <t>Oxybutynin</t>
  </si>
  <si>
    <t>66791</t>
  </si>
  <si>
    <t>DITROPAN</t>
  </si>
  <si>
    <t>119688</t>
  </si>
  <si>
    <t>124135</t>
  </si>
  <si>
    <t>TBL NOB 120X10MG/10MG</t>
  </si>
  <si>
    <t>Pikosíran sodný, kombinace</t>
  </si>
  <si>
    <t>160806</t>
  </si>
  <si>
    <t>PICOPREP PRÁŠEK PRO PERORÁLNÍ ROZTOK</t>
  </si>
  <si>
    <t>POR PLV SOL 2X10MG/3,5GM/12GM</t>
  </si>
  <si>
    <t>56983</t>
  </si>
  <si>
    <t>115590</t>
  </si>
  <si>
    <t>TBL NOB 30X5MG/25MG</t>
  </si>
  <si>
    <t>Risperidon</t>
  </si>
  <si>
    <t>46965</t>
  </si>
  <si>
    <t>RISPERDAL 1 MG</t>
  </si>
  <si>
    <t>TBL FLM 60X1MG</t>
  </si>
  <si>
    <t>148070</t>
  </si>
  <si>
    <t>ROSUCARD 10 MG POTAHOVANÉ TABLETY</t>
  </si>
  <si>
    <t>49706</t>
  </si>
  <si>
    <t>CRESTOR 20 MG</t>
  </si>
  <si>
    <t>Sildenafil</t>
  </si>
  <si>
    <t>149958</t>
  </si>
  <si>
    <t>SILDENAFIL ACTAVIS 100 MG</t>
  </si>
  <si>
    <t>TBL FLM 8X100MG</t>
  </si>
  <si>
    <t>143428</t>
  </si>
  <si>
    <t>SILDENAFIL SANDOZ 100 MG</t>
  </si>
  <si>
    <t>TBL NOB 8X100MG</t>
  </si>
  <si>
    <t>157612</t>
  </si>
  <si>
    <t>SILDENAFIL APOTEX 50 MG</t>
  </si>
  <si>
    <t>TBL FLM 4X50MG</t>
  </si>
  <si>
    <t>54498</t>
  </si>
  <si>
    <t>ZOCOR 20 MG</t>
  </si>
  <si>
    <t>49014</t>
  </si>
  <si>
    <t>SOTAHEXAL 80</t>
  </si>
  <si>
    <t>Sulfasalazin</t>
  </si>
  <si>
    <t>47712</t>
  </si>
  <si>
    <t>SALAZOPYRIN EN</t>
  </si>
  <si>
    <t>TBL ENT 100X500MG</t>
  </si>
  <si>
    <t>14498</t>
  </si>
  <si>
    <t>TBL PRO 100X0,4MG</t>
  </si>
  <si>
    <t>167852</t>
  </si>
  <si>
    <t>TWYNSTA 80 MG/5 MG</t>
  </si>
  <si>
    <t>TBL NOB 28X80MG/5MG</t>
  </si>
  <si>
    <t>193874</t>
  </si>
  <si>
    <t>TOLUCOMBI 40 MG/12,5 MG</t>
  </si>
  <si>
    <t>TBL NOB 28X40MG/12,5MG II</t>
  </si>
  <si>
    <t>Thiethylperazin</t>
  </si>
  <si>
    <t>SUP 6X6,5MG</t>
  </si>
  <si>
    <t>TBL FLM 56X90MG KALBLI</t>
  </si>
  <si>
    <t>Tramadol</t>
  </si>
  <si>
    <t>57793</t>
  </si>
  <si>
    <t>TRAMAL KAPKY 100 MG/1 ML</t>
  </si>
  <si>
    <t>POR GTT SOL 1X96MLX100MG/ML</t>
  </si>
  <si>
    <t>Vaginální kroužek s progestinem a estrogenem</t>
  </si>
  <si>
    <t>120188</t>
  </si>
  <si>
    <t>NUVARING 0,120 MG/0,015 MG ZA 24 HODIN, VAGINÁLNÍ INZERT</t>
  </si>
  <si>
    <t>VAG INS 3</t>
  </si>
  <si>
    <t>Vápník, kombinace s vitaminem D a/nebo jinými léčivy</t>
  </si>
  <si>
    <t>189079</t>
  </si>
  <si>
    <t>CALCICHEW D3 LEMON 500 MG/400 IU</t>
  </si>
  <si>
    <t>TBL MND 60X500MG/400IU</t>
  </si>
  <si>
    <t>189088</t>
  </si>
  <si>
    <t>71950</t>
  </si>
  <si>
    <t>215965</t>
  </si>
  <si>
    <t>TBL PRO 100X240MG</t>
  </si>
  <si>
    <t>Vildagliptin</t>
  </si>
  <si>
    <t>29199</t>
  </si>
  <si>
    <t>GALVUS 50 MG</t>
  </si>
  <si>
    <t>TBL NOB 56X50MG</t>
  </si>
  <si>
    <t>132603</t>
  </si>
  <si>
    <t>STILNOX</t>
  </si>
  <si>
    <t>193747</t>
  </si>
  <si>
    <t>TBL FLM 168X5MG</t>
  </si>
  <si>
    <t>168327</t>
  </si>
  <si>
    <t>TBL FLM 60X2,5MG</t>
  </si>
  <si>
    <t>193741</t>
  </si>
  <si>
    <t>TBL FLM 168X2,5MG</t>
  </si>
  <si>
    <t>Orlistat</t>
  </si>
  <si>
    <t>157966</t>
  </si>
  <si>
    <t>ORLISTAT SANDOZ 120 MG</t>
  </si>
  <si>
    <t>CPS DUR 84X120MG</t>
  </si>
  <si>
    <t>45964</t>
  </si>
  <si>
    <t>SERETIDE DISKUS 50/250</t>
  </si>
  <si>
    <t>INH PLV DOS 1X60DÁV</t>
  </si>
  <si>
    <t>Aciklovir, kombinace</t>
  </si>
  <si>
    <t>180938</t>
  </si>
  <si>
    <t>ZOVIRAX DUO 50 MG/G+10 MG/G KRÉM</t>
  </si>
  <si>
    <t>CRM 1X2GMX50MG/10MG/GM I</t>
  </si>
  <si>
    <t>190975</t>
  </si>
  <si>
    <t>TBL FLM 90(3X30)</t>
  </si>
  <si>
    <t>166760</t>
  </si>
  <si>
    <t>TBL FLM 100X50MG</t>
  </si>
  <si>
    <t>Jiná</t>
  </si>
  <si>
    <t>*1004</t>
  </si>
  <si>
    <t>*1014</t>
  </si>
  <si>
    <t>19580</t>
  </si>
  <si>
    <t>OBINADLO ELASTICKÉ UNIVERSÁLNÍ LENKELAST</t>
  </si>
  <si>
    <t>12X5M V NATAŽENÉM STAVU,STŘEDNÍ TAH,1KS</t>
  </si>
  <si>
    <t>45387</t>
  </si>
  <si>
    <t>PUNČOCHY KOMPRESNÍ LÝTKOVÉ II.K.T.</t>
  </si>
  <si>
    <t>MAXIS COMFORT A-D</t>
  </si>
  <si>
    <t>75632</t>
  </si>
  <si>
    <t>107794</t>
  </si>
  <si>
    <t>TBL NOB 90X4MG</t>
  </si>
  <si>
    <t>202905</t>
  </si>
  <si>
    <t>15010</t>
  </si>
  <si>
    <t>DORMICUM 15 MG</t>
  </si>
  <si>
    <t>TBL FLM 10X15MG</t>
  </si>
  <si>
    <t>Nebivolol a thiazidy</t>
  </si>
  <si>
    <t>120263</t>
  </si>
  <si>
    <t>NEBILET PLUS H 5 MG/12,5 MG</t>
  </si>
  <si>
    <t>TBL FLM 28X5MG/12,5MG</t>
  </si>
  <si>
    <t>155936</t>
  </si>
  <si>
    <t>HERPESIN 400</t>
  </si>
  <si>
    <t>TBL NOB 25X400MG</t>
  </si>
  <si>
    <t>155937</t>
  </si>
  <si>
    <t>TBL NOB 50X400MG</t>
  </si>
  <si>
    <t>Antibiotika v kombinaci s ostatními léčivy</t>
  </si>
  <si>
    <t>1077</t>
  </si>
  <si>
    <t>OPHTHALMO-FRAMYKOIN COMP.</t>
  </si>
  <si>
    <t>OPH UNG 1X5GM</t>
  </si>
  <si>
    <t>Kombinace různých antibiotik</t>
  </si>
  <si>
    <t>1076</t>
  </si>
  <si>
    <t>OPHTHALMO-FRAMYKOIN</t>
  </si>
  <si>
    <t>124342</t>
  </si>
  <si>
    <t>TBL FLM 28X5MG I</t>
  </si>
  <si>
    <t>Mupirocin</t>
  </si>
  <si>
    <t>90778</t>
  </si>
  <si>
    <t>BACTROBAN</t>
  </si>
  <si>
    <t>UNG 15GMX20MG/GM</t>
  </si>
  <si>
    <t>Oxikonazol</t>
  </si>
  <si>
    <t>99248</t>
  </si>
  <si>
    <t>MYFUNGAR</t>
  </si>
  <si>
    <t>CRM 30GMX10MG/GM</t>
  </si>
  <si>
    <t>216284</t>
  </si>
  <si>
    <t>TBL NOB 90X100MG</t>
  </si>
  <si>
    <t>125050</t>
  </si>
  <si>
    <t>TBL NOB 90X10MG</t>
  </si>
  <si>
    <t>Betamethason a antibiotika</t>
  </si>
  <si>
    <t>17170</t>
  </si>
  <si>
    <t>BELOGENT KRÉM</t>
  </si>
  <si>
    <t>CRM 30GMX0,5MG/1MG/GM</t>
  </si>
  <si>
    <t>Bisoprolol a thiazidy</t>
  </si>
  <si>
    <t>13603</t>
  </si>
  <si>
    <t>LODOZ 5 MG/6,25 MG</t>
  </si>
  <si>
    <t>TBL FLM 30X5MG/6,25MG</t>
  </si>
  <si>
    <t>132523</t>
  </si>
  <si>
    <t>168376</t>
  </si>
  <si>
    <t>CPS DUR 180(3X60X1)X110MG I</t>
  </si>
  <si>
    <t>2547</t>
  </si>
  <si>
    <t>OPH UNG 1X3,5GM</t>
  </si>
  <si>
    <t>119672</t>
  </si>
  <si>
    <t>DICLOFENAC DUO PHARMASWISS 75 MG</t>
  </si>
  <si>
    <t>CPS RDR 30X75MG I</t>
  </si>
  <si>
    <t>58142</t>
  </si>
  <si>
    <t>DICLOFENAC AL 50</t>
  </si>
  <si>
    <t>TBL ENT 30X50MG</t>
  </si>
  <si>
    <t>75631</t>
  </si>
  <si>
    <t>174346</t>
  </si>
  <si>
    <t>203074</t>
  </si>
  <si>
    <t>EPLERENON SANDOZ 50 MG</t>
  </si>
  <si>
    <t>TBL FLM 100X1X50MG</t>
  </si>
  <si>
    <t>174345</t>
  </si>
  <si>
    <t>TBL FLM 98X50MG</t>
  </si>
  <si>
    <t>174358</t>
  </si>
  <si>
    <t>203073</t>
  </si>
  <si>
    <t>TBL FLM 98X1X50MG</t>
  </si>
  <si>
    <t>7513</t>
  </si>
  <si>
    <t>TBL NOB 100X10MG A</t>
  </si>
  <si>
    <t>17188</t>
  </si>
  <si>
    <t>TBL ENT 50X500MG</t>
  </si>
  <si>
    <t>170760</t>
  </si>
  <si>
    <t>MOMMOX 0,05 MG/DÁVKU</t>
  </si>
  <si>
    <t>32059</t>
  </si>
  <si>
    <t>180647</t>
  </si>
  <si>
    <t>TBL ENT 98X40MG II</t>
  </si>
  <si>
    <t>49120</t>
  </si>
  <si>
    <t>TBL ENT 14X40MG</t>
  </si>
  <si>
    <t>180681</t>
  </si>
  <si>
    <t>TBL ENT 90X40MG I</t>
  </si>
  <si>
    <t>Prednisolon</t>
  </si>
  <si>
    <t>92410</t>
  </si>
  <si>
    <t>ALPICORT F</t>
  </si>
  <si>
    <t>DRM SOL 1X100ML</t>
  </si>
  <si>
    <t>168899</t>
  </si>
  <si>
    <t>XARELTO 15 MG</t>
  </si>
  <si>
    <t>TBL FLM 98X15MG II</t>
  </si>
  <si>
    <t>184457</t>
  </si>
  <si>
    <t>TBL FLM 90X1X20MG</t>
  </si>
  <si>
    <t>Rutosid, kombinace</t>
  </si>
  <si>
    <t>96303</t>
  </si>
  <si>
    <t>ASCORUTIN</t>
  </si>
  <si>
    <t>TBL FLM 50X100MG/20MG</t>
  </si>
  <si>
    <t>152959</t>
  </si>
  <si>
    <t>TEZEO 80 MG</t>
  </si>
  <si>
    <t>TBL NOB 90X80MG</t>
  </si>
  <si>
    <t>167856</t>
  </si>
  <si>
    <t>TBL NOB 98X80MG/5MG</t>
  </si>
  <si>
    <t>167860</t>
  </si>
  <si>
    <t>TBL NOB 30X1X80MG/10MG</t>
  </si>
  <si>
    <t>167863</t>
  </si>
  <si>
    <t>TBL NOB 98X80MG/10MG</t>
  </si>
  <si>
    <t>29679</t>
  </si>
  <si>
    <t>TBL NOB 90X1X80MG/12,5MG</t>
  </si>
  <si>
    <t>189688</t>
  </si>
  <si>
    <t>TEZEO HCT 80 MG/12,5 MG</t>
  </si>
  <si>
    <t>TBL NOB 90X80MG/12,5MG</t>
  </si>
  <si>
    <t>193882</t>
  </si>
  <si>
    <t>TBL NOB 98X80MG/12,5MG I</t>
  </si>
  <si>
    <t>193892</t>
  </si>
  <si>
    <t>TBL NOB 98X80MG/25MG I</t>
  </si>
  <si>
    <t>193748</t>
  </si>
  <si>
    <t>TBL FLM 200X5MG</t>
  </si>
  <si>
    <t>206481</t>
  </si>
  <si>
    <t>TONANDA 2 MG/5 MG/0,625 MG</t>
  </si>
  <si>
    <t>TBL NOB 10X2MG/5MG/0,625MG</t>
  </si>
  <si>
    <t>206516</t>
  </si>
  <si>
    <t>TONANDA 8 MG/5 MG/2,5 MG</t>
  </si>
  <si>
    <t>TBL NOB 90X8MG/5MG/2,5MG</t>
  </si>
  <si>
    <t>Empagliflozin</t>
  </si>
  <si>
    <t>210022</t>
  </si>
  <si>
    <t>JARDIANCE 10 MG</t>
  </si>
  <si>
    <t>TBL FLM 28X1X10MG</t>
  </si>
  <si>
    <t>Butamirát</t>
  </si>
  <si>
    <t>15374</t>
  </si>
  <si>
    <t>SINECOD 50 MG</t>
  </si>
  <si>
    <t>TBL PRO 10X50MG</t>
  </si>
  <si>
    <t>Jiná střevní antiinfektiva</t>
  </si>
  <si>
    <t>TBL FLM 20X250MG</t>
  </si>
  <si>
    <t>124338</t>
  </si>
  <si>
    <t>TBL FLM 7X5MG I</t>
  </si>
  <si>
    <t>Loperamid, kombinace</t>
  </si>
  <si>
    <t>203811</t>
  </si>
  <si>
    <t>LOPERON DUO EFEKT 2 MG/125 MG</t>
  </si>
  <si>
    <t>TBL NOB 6X2MG/125MG II</t>
  </si>
  <si>
    <t>50335</t>
  </si>
  <si>
    <t>Salbutamol</t>
  </si>
  <si>
    <t>163149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</si>
  <si>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</si>
  <si>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</si>
  <si>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</si>
  <si>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</si>
  <si>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C02AC05 - Moxonidin</t>
  </si>
  <si>
    <t>C10AA01 - Simvastatin</t>
  </si>
  <si>
    <t>N02AX02 - Tramadol</t>
  </si>
  <si>
    <t>R01AD09 - Mometason</t>
  </si>
  <si>
    <t>M01AX17 - Nimesulid</t>
  </si>
  <si>
    <t>R06AE09 - Levocetirizin</t>
  </si>
  <si>
    <t>A02BA02 - Ranitidin</t>
  </si>
  <si>
    <t>B01AF02 - Apixaban</t>
  </si>
  <si>
    <t>C09DA01 - Losartan a diuretika</t>
  </si>
  <si>
    <t>R06AX27 - Desloratadin</t>
  </si>
  <si>
    <t>C10BX03 - Atorvastatin a amlodipin</t>
  </si>
  <si>
    <t>R03AL04 - Indakaterol a glycopyrronium-bromid</t>
  </si>
  <si>
    <t>G04CB01 - Finasterid</t>
  </si>
  <si>
    <t>N06AB10 - Escitalopram</t>
  </si>
  <si>
    <t>N07CA01 - Betahistin</t>
  </si>
  <si>
    <t>R03AC13 - Formoterol</t>
  </si>
  <si>
    <t>R05CB06 - Ambroxol</t>
  </si>
  <si>
    <t>C07BB07 - Bisoprolol a thiazidy</t>
  </si>
  <si>
    <t>C09BA05 - Ramipril a diuretika</t>
  </si>
  <si>
    <t>L02BB03 - Bikalutamid</t>
  </si>
  <si>
    <t>R03BB06 - Glykopyrronium-bromid</t>
  </si>
  <si>
    <t>C09BA06 - Chinapril a diuretika</t>
  </si>
  <si>
    <t>N02CC01 - Sumatriptan</t>
  </si>
  <si>
    <t>C10AB05 - Fenofibrát</t>
  </si>
  <si>
    <t>R03BB06</t>
  </si>
  <si>
    <t>C02AC05</t>
  </si>
  <si>
    <t>C09BA05</t>
  </si>
  <si>
    <t>C09BA06</t>
  </si>
  <si>
    <t>C09DA01</t>
  </si>
  <si>
    <t>C10AA01</t>
  </si>
  <si>
    <t>C10BX03</t>
  </si>
  <si>
    <t>R06AE09</t>
  </si>
  <si>
    <t>B01AF02</t>
  </si>
  <si>
    <t>R03AL04</t>
  </si>
  <si>
    <t>N02CC01</t>
  </si>
  <si>
    <t>C10AB05</t>
  </si>
  <si>
    <t>L02BB03</t>
  </si>
  <si>
    <t>N06AB10</t>
  </si>
  <si>
    <t>N07CA01</t>
  </si>
  <si>
    <t>AVERTIN 24 MG</t>
  </si>
  <si>
    <t>R01AD09</t>
  </si>
  <si>
    <t>A02BA02</t>
  </si>
  <si>
    <t>M01AX17</t>
  </si>
  <si>
    <t>R03AC13</t>
  </si>
  <si>
    <t>R05CB06</t>
  </si>
  <si>
    <t>R06AX27</t>
  </si>
  <si>
    <t>N02AX02</t>
  </si>
  <si>
    <t>G04CB01</t>
  </si>
  <si>
    <t>C07BB07</t>
  </si>
  <si>
    <t>Přehled plnění PL - Preskripce léčivých přípravků - orientační přehled</t>
  </si>
  <si>
    <t>50115001     kardiostimulátory (sk.Z517)</t>
  </si>
  <si>
    <t>50115073     ZPr - katetry PCI (Z536)</t>
  </si>
  <si>
    <t>50115077     ZPr - stenty lékové (Z540)</t>
  </si>
  <si>
    <t>5015</t>
  </si>
  <si>
    <t>lůžkové oddělení ECMO</t>
  </si>
  <si>
    <t>lůžkové oddělení ECMO Celkem</t>
  </si>
  <si>
    <t>ZA315</t>
  </si>
  <si>
    <t>Kompresa NT 5 x 5 cm/2 ks sterilní 26501</t>
  </si>
  <si>
    <t>ZA319</t>
  </si>
  <si>
    <t>Náplast durapore 2,50 cm x 9,14 m bal. á 12 ks 1538-1</t>
  </si>
  <si>
    <t>ZA329</t>
  </si>
  <si>
    <t>Obinadlo fixa crep   6 cm x 4 m 1323100102</t>
  </si>
  <si>
    <t>ZA331</t>
  </si>
  <si>
    <t>Obinadlo fixa crep 10 cm x 4 m 1323100104</t>
  </si>
  <si>
    <t>ZA333</t>
  </si>
  <si>
    <t>Krytí aquacel Ag hydrofibre 10 x 10 cm á 10 ks 0081082 403708</t>
  </si>
  <si>
    <t>ZA443</t>
  </si>
  <si>
    <t>Šátek trojcípý pletený 125 x 85 x 85 cm 20001</t>
  </si>
  <si>
    <t>ZA446</t>
  </si>
  <si>
    <t>Vata buničitá přířezy 20 x 30 cm 1230200129</t>
  </si>
  <si>
    <t>ZA459</t>
  </si>
  <si>
    <t>Kompresa AB 10 x 20 cm/1 ks sterilní NT savá 1230114021</t>
  </si>
  <si>
    <t>ZA464</t>
  </si>
  <si>
    <t>Kompresa NT 10 x 10 cm/2 ks sterilní 26520</t>
  </si>
  <si>
    <t>ZA466</t>
  </si>
  <si>
    <t>Tyčinka vatová sterilní 14 cm bal. á 200 ks 9679501</t>
  </si>
  <si>
    <t>ZA507</t>
  </si>
  <si>
    <t>Náplast tegaderm 8,5 cm x 10,5 cm bal. á 50 ks s výřezem 1635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</si>
  <si>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</si>
  <si>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</si>
  <si>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</si>
  <si>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</si>
  <si>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</si>
  <si>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</si>
  <si>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</si>
  <si>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bal. á 50 ks 9008054</t>
  </si>
  <si>
    <t>ZA563</t>
  </si>
  <si>
    <t>Kompresa AB 20 x 20 cm/1 ks sterilní NT savá 1230114041</t>
  </si>
  <si>
    <t>ZA593</t>
  </si>
  <si>
    <t>Tampon sterilní stáčený 20 x 20 cm / 5 ks 28003+</t>
  </si>
  <si>
    <t>ZA643</t>
  </si>
  <si>
    <t>Kompresa vliwasoft 10 x 20 nesterilní á 100 ks 12070</t>
  </si>
  <si>
    <t>ZC100</t>
  </si>
  <si>
    <t>Vata buničitá dělená 2 role / 500 ks 40 x 50 mm 1230200310</t>
  </si>
  <si>
    <t>ZC845</t>
  </si>
  <si>
    <t>Kompresa NT 10 x 20 cm/5 ks sterilní 26621</t>
  </si>
  <si>
    <t>ZC854</t>
  </si>
  <si>
    <t>Kompresa NT 7,5 x 7,5 cm/2 ks sterilní 26510</t>
  </si>
  <si>
    <t>ZC885</t>
  </si>
  <si>
    <t>Náplast omnifix E 10 cm x 10 m 900650</t>
  </si>
  <si>
    <t>ZD104</t>
  </si>
  <si>
    <t>Náplast omniplast 10,0 cm x 10,0 m 9004472 (900535)</t>
  </si>
  <si>
    <t>ZD111</t>
  </si>
  <si>
    <t>Náplast omnifix E 5 cm x 10 m 9006493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</si>
  <si>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</si>
  <si>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</si>
  <si>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</si>
  <si>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</si>
  <si>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</si>
  <si>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</si>
  <si>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</si>
  <si>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</si>
  <si>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</si>
  <si>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</si>
  <si>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</si>
  <si>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</si>
  <si>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ZI974</t>
  </si>
  <si>
    <t>Pěna střední V.A.C M8275052/1</t>
  </si>
  <si>
    <t>ZK759</t>
  </si>
  <si>
    <t>Náplast water resistant cosmos bal. á 20 ks (10+10) 5351233</t>
  </si>
  <si>
    <t>ZK646</t>
  </si>
  <si>
    <t>Náplast tegaderm CHG 8,5 cm x 11,5 cm na CŽK-antibakt. bal. á 25 ks 1657R</t>
  </si>
  <si>
    <t>ZK920</t>
  </si>
  <si>
    <t>Kanystr Info V.A.C. 500 ml M8275063/1</t>
  </si>
  <si>
    <t>ZL410</t>
  </si>
  <si>
    <t>Krytí gelové Hemagel 100 g A2681147</t>
  </si>
  <si>
    <t>ZL667</t>
  </si>
  <si>
    <t>Náplast tegaderm i.v. advanced 6,5 cm x 7,0 cm bal. á 100 ks 1683</t>
  </si>
  <si>
    <t>ZL668</t>
  </si>
  <si>
    <t>Náplast silikon tape 2,5 cm x 5 m bal. á 12 ks 2770-1</t>
  </si>
  <si>
    <t>ZL669</t>
  </si>
  <si>
    <t>Náplast tegaderm diamond 10,0 cm x 12,0 cm bal. á 50 ks 1686</t>
  </si>
  <si>
    <t>ZL854</t>
  </si>
  <si>
    <t>Krytí mastný tyl jelonet 10 x 10 cm á 36 ks 66007478</t>
  </si>
  <si>
    <t>ZL996</t>
  </si>
  <si>
    <t>Obinadlo hyrofilní sterilní  8 cm x 5 m  004310182</t>
  </si>
  <si>
    <t>ZL976</t>
  </si>
  <si>
    <t>Kanystr renasys EZ 800 ml 66800912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</si>
  <si>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</si>
  <si>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</si>
  <si>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</si>
  <si>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</si>
  <si>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</si>
  <si>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</si>
  <si>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ZD634</t>
  </si>
  <si>
    <t>Krytí mepilex border sacrum 23 x 23 cm bal. á 5 ks 282400-01</t>
  </si>
  <si>
    <t>ZA545</t>
  </si>
  <si>
    <t>Krytí hydrogelové nu-gel s algin. 15 g bal. á 10 ks SYSMNG415EE AKCE 1 + 1</t>
  </si>
  <si>
    <t>ZC718</t>
  </si>
  <si>
    <t>Náplast softpore 5,00 cm x 9,15 m bal. á 6 ks 1320103113</t>
  </si>
  <si>
    <t>ZF423</t>
  </si>
  <si>
    <t>Krytí suprasorb F 10 x 10 cm role nesterilní foliový obvaz 20468</t>
  </si>
  <si>
    <t>ZM325</t>
  </si>
  <si>
    <t>Krytí - gel Hyiodine na chronické rány á 22 g HYIODINE22</t>
  </si>
  <si>
    <t>ZG701</t>
  </si>
  <si>
    <t>Pěna V.A.C GranuFoam velikost XL M8275065/1</t>
  </si>
  <si>
    <t>ZI975</t>
  </si>
  <si>
    <t>Pěna velká V.A.C M8275053/1</t>
  </si>
  <si>
    <t>ZN091</t>
  </si>
  <si>
    <t>Obvaz elastický síťový CareFix Tube k zajištění a ochraně fixace IV kanyl vel. M bal. á 15 ks 0151 M</t>
  </si>
  <si>
    <t>ZL978</t>
  </si>
  <si>
    <t>Kanystr renasys GO 300 ml 66800914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</si>
  <si>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</si>
  <si>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</si>
  <si>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</si>
  <si>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</si>
  <si>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ZA638</t>
  </si>
  <si>
    <t>Set kardio 1 bal. á 35 ks 41026</t>
  </si>
  <si>
    <t>ZI973</t>
  </si>
  <si>
    <t>Pěna malá  V.A.C M8275051/1</t>
  </si>
  <si>
    <t>ZA707</t>
  </si>
  <si>
    <t>Katetr močový foley 12CH bal. á 12 ks 1125-02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</si>
  <si>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</si>
  <si>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</si>
  <si>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</si>
  <si>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</si>
  <si>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</si>
  <si>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</si>
  <si>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</si>
  <si>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</si>
  <si>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</si>
  <si>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</si>
  <si>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</si>
  <si>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</si>
  <si>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</si>
  <si>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</si>
  <si>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</si>
  <si>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</si>
  <si>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</si>
  <si>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</si>
  <si>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ZA964</t>
  </si>
  <si>
    <t>Stříkačka janett 3-dílná 60 ml sterilní vyplachovací MRG564</t>
  </si>
  <si>
    <t>ZB006</t>
  </si>
  <si>
    <t>Teploměr digitální thermoval basic 9250391</t>
  </si>
  <si>
    <t>ZB307</t>
  </si>
  <si>
    <t>Sáček náhradní 3,5 l Ureofix s posuvnou svorkou 4417543</t>
  </si>
  <si>
    <t>ZB424</t>
  </si>
  <si>
    <t>Elektroda EKG H34SG 31.1946.21</t>
  </si>
  <si>
    <t>ZB668</t>
  </si>
  <si>
    <t>Hadička spojovací tlaková unicath pr. 1,0 mm x   50 cm PB 3105 M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</si>
  <si>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</si>
  <si>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</si>
  <si>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</si>
  <si>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</si>
  <si>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</si>
  <si>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</si>
  <si>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</si>
  <si>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</si>
  <si>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</si>
  <si>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</si>
  <si>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</si>
  <si>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</si>
  <si>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</si>
  <si>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</si>
  <si>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ZB780</t>
  </si>
  <si>
    <t>Kontejner 120 ml sterilní á 50 ks FLME25035</t>
  </si>
  <si>
    <t>ZB796</t>
  </si>
  <si>
    <t>Stříkačka injekční 3-dílná 30 ml LL Omnifix Solo 4617304F</t>
  </si>
  <si>
    <t>ZB798</t>
  </si>
  <si>
    <t>Stříkačka injekční 2-dílná 20 ml LL Inject Solo 4606736V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</si>
  <si>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</si>
  <si>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</si>
  <si>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</si>
  <si>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</si>
  <si>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</si>
  <si>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</si>
  <si>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ZB988</t>
  </si>
  <si>
    <t>System hrudní drenáže Pleur-evac bal. á 6 ks pro dospělé A-6000-08LF</t>
  </si>
  <si>
    <t>ZC498</t>
  </si>
  <si>
    <t>Držák močových sáčků UH 800800100</t>
  </si>
  <si>
    <t>ZC586</t>
  </si>
  <si>
    <t>Filtr H-V kompaktní kombinovaný sterilní přímý á 25 ks 19401</t>
  </si>
  <si>
    <t>ZC751</t>
  </si>
  <si>
    <t>Čepelka skalpelová 11 BB511</t>
  </si>
  <si>
    <t>ZC906</t>
  </si>
  <si>
    <t>Škrtidlo se sponou pro dospělé 25 x 500 mm KVS25500</t>
  </si>
  <si>
    <t>ZD650</t>
  </si>
  <si>
    <t>Aquapak - sterilní voda 340 ml s adaptérem bal. á 20 ks 400340</t>
  </si>
  <si>
    <t>ZD808</t>
  </si>
  <si>
    <t>Kanyla vasofix 22G modrá safety 4269098S-01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</si>
  <si>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</si>
  <si>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</si>
  <si>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</si>
  <si>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</si>
  <si>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</si>
  <si>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</si>
  <si>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</si>
  <si>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</si>
  <si>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</si>
  <si>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</si>
  <si>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</si>
  <si>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</si>
  <si>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</si>
  <si>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</si>
  <si>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</si>
  <si>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</si>
  <si>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</si>
  <si>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</si>
  <si>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ZK798</t>
  </si>
  <si>
    <t>Zátka combi modrá 4495152</t>
  </si>
  <si>
    <t>ZK884</t>
  </si>
  <si>
    <t>Kohout trojcestný discofix modrý 4095111</t>
  </si>
  <si>
    <t>ZB340</t>
  </si>
  <si>
    <t>Hadička kyslíková bal. á 50 ks 41113</t>
  </si>
  <si>
    <t>ZB596</t>
  </si>
  <si>
    <t>Mikronebulizér MicroMist 22F 41892</t>
  </si>
  <si>
    <t>ZC748</t>
  </si>
  <si>
    <t>Brýle kyslíkové 210 cm, á 50 ks, 1104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</si>
  <si>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</si>
  <si>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</si>
  <si>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</si>
  <si>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</si>
  <si>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</si>
  <si>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</si>
  <si>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</si>
  <si>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</si>
  <si>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ZB743</t>
  </si>
  <si>
    <t>Manžeta TK k tonometru dospělá dvouhadičková na suchý zip P00171</t>
  </si>
  <si>
    <t>ZJ672</t>
  </si>
  <si>
    <t>Pohár na moč 250 ml UH GAMA204809</t>
  </si>
  <si>
    <t>ZC894</t>
  </si>
  <si>
    <t>Kryt průtokoměru plastový 100 162-087-902</t>
  </si>
  <si>
    <t>ZA706</t>
  </si>
  <si>
    <t>Katetr močový foley 18CH bal. á 12 ks 1394-02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</si>
  <si>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</si>
  <si>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</si>
  <si>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</si>
  <si>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</si>
  <si>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</si>
  <si>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</si>
  <si>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ZB963</t>
  </si>
  <si>
    <t>Pinzeta anatomická úzká 145 mm B397114920019</t>
  </si>
  <si>
    <t>ZF191</t>
  </si>
  <si>
    <t>Držák rampy univerzální SU 200</t>
  </si>
  <si>
    <t>ZM893</t>
  </si>
  <si>
    <t>Pinzeta chirurgická 140 mm PL815-142</t>
  </si>
  <si>
    <t>ZD837</t>
  </si>
  <si>
    <t>Elektroda EKG-TAB pěnová 25 x 25 mm bal. á 5000 ks 19.000.00.715</t>
  </si>
  <si>
    <t>ZC832</t>
  </si>
  <si>
    <t>Pleuracan A bal. á 10 ks 4462556</t>
  </si>
  <si>
    <t>ZA715</t>
  </si>
  <si>
    <t>Set infuzní intrafix primeline classic 150 cm 4062957</t>
  </si>
  <si>
    <t>ZA804</t>
  </si>
  <si>
    <t>Sáček močový ureofix s hod.diurézou 500 ml klasik s výpustí a antiref. ventilem hadička 120 cm 4417930</t>
  </si>
  <si>
    <t>ZE079</t>
  </si>
  <si>
    <t>Set transfúzní non PVC s odvzdušněním a bakteriálním filtrem ZAR-I-TS</t>
  </si>
  <si>
    <t>ZA832</t>
  </si>
  <si>
    <t>Jehla injekční 0,9 x 40 mm žlutá 4657519</t>
  </si>
  <si>
    <t>ZA834</t>
  </si>
  <si>
    <t>Jehla injekční 0,7 x 40 mm černá 4660021</t>
  </si>
  <si>
    <t>ZA835</t>
  </si>
  <si>
    <t>Jehla injekční 0,6 x 25 mm modrá 4657667</t>
  </si>
  <si>
    <t>ZA999</t>
  </si>
  <si>
    <t>Jehla injekční 0,5 x 16 mm oranžová 4657853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</si>
  <si>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</si>
  <si>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</si>
  <si>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</si>
  <si>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</si>
  <si>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</si>
  <si>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</si>
  <si>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</si>
  <si>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</si>
  <si>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</si>
  <si>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</si>
  <si>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</si>
  <si>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</si>
  <si>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</si>
  <si>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</si>
  <si>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</si>
  <si>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</si>
  <si>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</si>
  <si>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</si>
  <si>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</si>
  <si>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</si>
  <si>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</si>
  <si>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</si>
  <si>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DG388</t>
  </si>
  <si>
    <t>Játrový bujon (10ml)</t>
  </si>
  <si>
    <t>DG395</t>
  </si>
  <si>
    <t>Diagnostická souprava AB0 set monoklonální na 30</t>
  </si>
  <si>
    <t>ZB751</t>
  </si>
  <si>
    <t>Hadice PVC 8/12 á 30 m P00468</t>
  </si>
  <si>
    <t>ZD633</t>
  </si>
  <si>
    <t>Krytí mepilex border sacrum 18 x 18 cm bal. á 5 ks 282000-01</t>
  </si>
  <si>
    <t>ZA526</t>
  </si>
  <si>
    <t>Krytí sorbalgon 10 x 10 cm bal. á 10 ks 999595</t>
  </si>
  <si>
    <t>ZA064</t>
  </si>
  <si>
    <t>Krytí sorbalgon 5 x  5 cm  bal. á 10  ks 999598</t>
  </si>
  <si>
    <t>ZA317</t>
  </si>
  <si>
    <t>Krytí s mastí atrauman 5 x 5 cm bal. á 10 ks 499510</t>
  </si>
  <si>
    <t>ZA318</t>
  </si>
  <si>
    <t>Náplast transpore 1,25 cm x 9,14 m 1527-0</t>
  </si>
  <si>
    <t>ZA418</t>
  </si>
  <si>
    <t>Náplast metaline pod TS 8 x 9 cm 23094</t>
  </si>
  <si>
    <t>ZA476</t>
  </si>
  <si>
    <t>Krytí mepilex border lite 10 x 10 cm bal. á 5 ks 281300-00</t>
  </si>
  <si>
    <t>ZA478</t>
  </si>
  <si>
    <t>Krytí actisorb plus 10,5 x 10,5 cm bal. á 10 ks s aktivním uhlím SYSMAP105EE</t>
  </si>
  <si>
    <t>ZA518</t>
  </si>
  <si>
    <t>Kompresa NT 7,5 x 7,5 cm nesterilní 06102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</si>
  <si>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</si>
  <si>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</si>
  <si>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</si>
  <si>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</si>
  <si>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</si>
  <si>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</si>
  <si>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ZA550</t>
  </si>
  <si>
    <t>Krytí hydrogelové nu-gel 25 g bal. á 6 ks MNG425</t>
  </si>
  <si>
    <t>ZA561</t>
  </si>
  <si>
    <t>Kompresa AB 20 x 40 cm/1 ks sterilní NT savá 1230114051</t>
  </si>
  <si>
    <t>ZA589</t>
  </si>
  <si>
    <t>Tampon sterilní stáčený 30 x 30 cm / 5 ks karton á 1500 ks 28007</t>
  </si>
  <si>
    <t>ZA595</t>
  </si>
  <si>
    <t>Náplast tegaderm 6,0 cm x 7,0 cm bal. á 100 ks s výřezem 1623W</t>
  </si>
  <si>
    <t>ZA617</t>
  </si>
  <si>
    <t>Tampon TC-OC k ošetření dutiny ústní á 250 ks 12240</t>
  </si>
  <si>
    <t>ZA656</t>
  </si>
  <si>
    <t>Tampon nesterilní NT 20 x 20 cm 05500</t>
  </si>
  <si>
    <t>ZB084</t>
  </si>
  <si>
    <t>Náplast transpore 2,50 cm x 9,14 m 1527-1</t>
  </si>
  <si>
    <t>ZC506</t>
  </si>
  <si>
    <t>Kompresa NT 10 x 10 cm/5 ks sterilní 1325020275</t>
  </si>
  <si>
    <t>ZA622</t>
  </si>
  <si>
    <t>Kompresa NT 5 x 5 cm nesterilní 06101</t>
  </si>
  <si>
    <t>ZK087</t>
  </si>
  <si>
    <t>Krém cavilon ochranný bariérový á 28 g bal. á 12 ks 3391E</t>
  </si>
  <si>
    <t>ZA615</t>
  </si>
  <si>
    <t>Tampón cavilon 1 ml bal. á 25 ks 3343E</t>
  </si>
  <si>
    <t>ZA492</t>
  </si>
  <si>
    <t>Krytí suprasorb H 10 x 10 cm hydrokoloidní standard bal. á 10 ks 20403</t>
  </si>
  <si>
    <t>ZC715</t>
  </si>
  <si>
    <t>Krytí suprasorb X   5 x 5 cm antimikr.steril. bal. á 5 ks 20540</t>
  </si>
  <si>
    <t>ZF454</t>
  </si>
  <si>
    <t>Obinadlo elastické lenkideal krátkotažné 12 cm x 5 m bal. á 10 ks 19584</t>
  </si>
  <si>
    <t>ZA503</t>
  </si>
  <si>
    <t>Krytí suprasorb F 10 x 25 cm fóliové sterilní bal. á 10 ks 20464</t>
  </si>
  <si>
    <t>ZA532</t>
  </si>
  <si>
    <t>Krytí suprasorb F 15 cm x 10 m role nesterilní foliový obvaz 20469</t>
  </si>
  <si>
    <t>ZN477</t>
  </si>
  <si>
    <t>Obinadlo elastické universal 12 cm x 5 m 1323100314</t>
  </si>
  <si>
    <t>ZA585</t>
  </si>
  <si>
    <t>Krytí suprasorb F 10 x 12 cm sterilní bal. á 10 ks 20462</t>
  </si>
  <si>
    <t>ZN815</t>
  </si>
  <si>
    <t>Krytí roztok k čištění a hojenní ran ActiMaris Forte 300 ml 3098077</t>
  </si>
  <si>
    <t>ZN814</t>
  </si>
  <si>
    <t>Krytí gelové na rány ActiMaris bal. á 20g 3097749</t>
  </si>
  <si>
    <t>ZN895</t>
  </si>
  <si>
    <t>Krytí reston nesterilní 10,0 cm x 5,0 cm x 5 m role 1563L</t>
  </si>
  <si>
    <t>ZA597</t>
  </si>
  <si>
    <t>Krytí aquacel extra 5 x  5 cm á 10 ks 0081002 (177901) 420671</t>
  </si>
  <si>
    <t>ZC843</t>
  </si>
  <si>
    <t>Krytí gelitacel 5 x 7 cm GC-507 bal. á 15 ks 742532</t>
  </si>
  <si>
    <t>ZA170</t>
  </si>
  <si>
    <t>Pásek k TS kanyle pěnový 520000</t>
  </si>
  <si>
    <t>ZA428</t>
  </si>
  <si>
    <t>Systém odsávací uzavřený 14F jednocestný 57 cm 72 hod. bal. á 20 ks Z110-14</t>
  </si>
  <si>
    <t>ZA831</t>
  </si>
  <si>
    <t>Rourka rektální CH20 délka 40 cm 19-20.100</t>
  </si>
  <si>
    <t>ZA884</t>
  </si>
  <si>
    <t>Rourka rektální CH22 délka 40 cm 19-22.100</t>
  </si>
  <si>
    <t>ZA967</t>
  </si>
  <si>
    <t>Flocare 800 Pack set Transition nový pro enter. vaky ( APA 3227171) 586511</t>
  </si>
  <si>
    <t>ZB102</t>
  </si>
  <si>
    <t>Láhev k odsávačce flovac 1l hadice 1,8 m á 45 ks 000-036-020</t>
  </si>
  <si>
    <t>ZB249</t>
  </si>
  <si>
    <t>Sáček močový s křížovou výpustí 2000 ml ZAR-TNU201601</t>
  </si>
  <si>
    <t>ZB295</t>
  </si>
  <si>
    <t>Filtr iso-gard hepa čistý bal. á 20 ks 28012</t>
  </si>
  <si>
    <t>ZB301</t>
  </si>
  <si>
    <t>Rampa 5 kohoutů bez PVC lipidorezistentní bal. á 20 ks RP 5000 M</t>
  </si>
  <si>
    <t>ZB302</t>
  </si>
  <si>
    <t>Rampa 3 kohouty, bal.á 20 ks, RP 3000 M</t>
  </si>
  <si>
    <t>ZB314</t>
  </si>
  <si>
    <t>Kanyla TS 8,0 s manžetou bal. á 2 ks 100/523/080</t>
  </si>
  <si>
    <t>ZB477</t>
  </si>
  <si>
    <t>Kohout trojcestný lopez valve AA-011-M9000 S</t>
  </si>
  <si>
    <t>ZB488</t>
  </si>
  <si>
    <t>Sprej cavilon 28 ml bal. á 12 ks 3346E</t>
  </si>
  <si>
    <t>ZB536</t>
  </si>
  <si>
    <t>Kanyla arteriální 20 G/1,1 x 45 mm bal. á 25 ks 682245</t>
  </si>
  <si>
    <t>ZB543</t>
  </si>
  <si>
    <t>Souprava odběrová tracheální G05206</t>
  </si>
  <si>
    <t>ZB598</t>
  </si>
  <si>
    <t>Spojka symetrická přímá 7 x 7 mm 60.23.00 (120 430)</t>
  </si>
  <si>
    <t>ZB772</t>
  </si>
  <si>
    <t>Přechodka adaptér luer 450070</t>
  </si>
  <si>
    <t>ZB777</t>
  </si>
  <si>
    <t>Zkumavka červená 4 ml gel 454071</t>
  </si>
  <si>
    <t>ZB794</t>
  </si>
  <si>
    <t>Lžíce laryngoskopická 4 bal. á 10 ks DS.2940.150.25</t>
  </si>
  <si>
    <t>ZC166</t>
  </si>
  <si>
    <t>Manžeta přetlaková   500 ml 100 ZIT-500 (100 051-018-803)</t>
  </si>
  <si>
    <t>ZC640</t>
  </si>
  <si>
    <t>Senzor flotrac s hadicí 213 cm MHD8R</t>
  </si>
  <si>
    <t>ZC777</t>
  </si>
  <si>
    <t>Filtr sací MSF 271-022-001</t>
  </si>
  <si>
    <t>ZD113</t>
  </si>
  <si>
    <t>Manžeta fixační Ute-Fix á 30 ks NKS:40-06</t>
  </si>
  <si>
    <t>ZD212</t>
  </si>
  <si>
    <t>Brýle kyslíkové pro dospělé 1,8 m standard 1161000/L</t>
  </si>
  <si>
    <t>ZD458</t>
  </si>
  <si>
    <t>Spojka vrapovaná roztaž.rovná 15F bal. á 50 ks 038-61-311</t>
  </si>
  <si>
    <t>ZE018</t>
  </si>
  <si>
    <t>Kyveta k hemochron bal. 45 ks JACT-LR</t>
  </si>
  <si>
    <t>ZE146</t>
  </si>
  <si>
    <t>Souprava nebulizační uzavřená In-Line-Neb Tee Kit  bal. á 50 ks 41745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</si>
  <si>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</si>
  <si>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</si>
  <si>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</si>
  <si>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</si>
  <si>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ZH168</t>
  </si>
  <si>
    <t>Stříkačka injekční 3-dílná 1 ml L tuberculin s jehlou KD-JECT III 831786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</si>
  <si>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</si>
  <si>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</si>
  <si>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</si>
  <si>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</si>
  <si>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</si>
  <si>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</si>
  <si>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</si>
  <si>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</si>
  <si>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</si>
  <si>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</si>
  <si>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</si>
  <si>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</si>
  <si>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ZL174</t>
  </si>
  <si>
    <t>Systém odsávací uzavřený TS Comfortsoft CH 14 30 cm 72 hod. 02-011-05</t>
  </si>
  <si>
    <t>ZL333</t>
  </si>
  <si>
    <t>Systém odsávací uzavřený ET Comfortsoft CH 14 55 cm 72 hod. 02-011-11</t>
  </si>
  <si>
    <t>ZB303</t>
  </si>
  <si>
    <t>Spojka asymetrická 4 x 7 mm 60.21.00 (120 420)</t>
  </si>
  <si>
    <t>ZB632</t>
  </si>
  <si>
    <t>Ventil expirační jednorázový á 10 ks 8414776</t>
  </si>
  <si>
    <t>ZB648</t>
  </si>
  <si>
    <t>Páska fixační Hand-Fix 30 bal. á 2 ks NKS:60-65</t>
  </si>
  <si>
    <t>ZB666</t>
  </si>
  <si>
    <t>Spojka Y 9 x 9 x 9 mm symetrická bal. á 100 ks 12049</t>
  </si>
  <si>
    <t>ZB850</t>
  </si>
  <si>
    <t>Nos umělý trach-vent bal. á 50 ks 41311U</t>
  </si>
  <si>
    <t>ZC351</t>
  </si>
  <si>
    <t>Systém odsávací uzavřený 14F jednocestný 30 cm 72 hod. bal. á 20 ks Z115-14</t>
  </si>
  <si>
    <t>ZL952</t>
  </si>
  <si>
    <t>Stříkačka injekční 50 ml LL light protected bal.á 60 ks 2022920A</t>
  </si>
  <si>
    <t>ZC994</t>
  </si>
  <si>
    <t>Láhev náhradní hi-vac 400 ml 05.000.22.802</t>
  </si>
  <si>
    <t>ZD030</t>
  </si>
  <si>
    <t>Skalpel jednorázový cutfix sterilní bal. á 10 ks 5518040</t>
  </si>
  <si>
    <t>ZL216</t>
  </si>
  <si>
    <t>Senzor fore-sight dual large (dle domluvy p. Pecky na ks) 01-07-2007</t>
  </si>
  <si>
    <t>ZK505</t>
  </si>
  <si>
    <t>Pumpa infuzní Infusor LV 2 5 denní 240 ml bal. á 12 ks 2C1008KP</t>
  </si>
  <si>
    <t>ZJ266</t>
  </si>
  <si>
    <t>Manžeta TK k monitoru Datex dvouhadičková NIBP 25-35 cm dospělá U1880ND (Y0004B)</t>
  </si>
  <si>
    <t>ZD254</t>
  </si>
  <si>
    <t>Souprava flexi seal FMS pro fekální inkont. Signál akce 2+1 418000</t>
  </si>
  <si>
    <t>ZB965</t>
  </si>
  <si>
    <t>Nůžky rovné chirurgické hrotnaté 130 mm B397113920003</t>
  </si>
  <si>
    <t>ZD071</t>
  </si>
  <si>
    <t>Kanyla TS 9,0 s manžetou bal. á 10 ks 100/860/090 suctionaid</t>
  </si>
  <si>
    <t>ZF743</t>
  </si>
  <si>
    <t>Kit pro perikardiocentézu LMP003P8</t>
  </si>
  <si>
    <t>ZK839</t>
  </si>
  <si>
    <t>System hrudní drenáže Sinapi 1000 ml dlouhá trubice kontrola sání XL1000S</t>
  </si>
  <si>
    <t>ZL215</t>
  </si>
  <si>
    <t>Senzor fore-sight dual medium (dle domluvy p. Pecky na ks) 01-07-2005</t>
  </si>
  <si>
    <t>ZF442</t>
  </si>
  <si>
    <t>Vak dýchací 2000 ml 2820</t>
  </si>
  <si>
    <t>ZN854</t>
  </si>
  <si>
    <t>Stříkačka injekční arteriální 3 ml bez jehly s heparinem bal. á 100 ks safePICO Aspirator 956-622</t>
  </si>
  <si>
    <t>ZA252</t>
  </si>
  <si>
    <t>Zavaděč perkutánní intro-flex 8,5F bal. á 10 ks I350BF85</t>
  </si>
  <si>
    <t>ZH092</t>
  </si>
  <si>
    <t>Trokar hrudní Argyle Ch10/23 cm bal. á 10 ks 8888561019</t>
  </si>
  <si>
    <t>ZH093</t>
  </si>
  <si>
    <t>Trokar hrudní Argyle Ch12/23 cm bal. á 10 ks 8888561027</t>
  </si>
  <si>
    <t>ZJ655</t>
  </si>
  <si>
    <t>Kyveta CO2 dospělá 6870279</t>
  </si>
  <si>
    <t>ZC980</t>
  </si>
  <si>
    <t>Komora nebulizační Pegasus CZ-II 200 0-80-0122 (200 011-444-320/2)</t>
  </si>
  <si>
    <t>ZB497</t>
  </si>
  <si>
    <t>Hadička vysokotlaká combidyn 20 cm bal. á 50 ks 5204941</t>
  </si>
  <si>
    <t>ZD069</t>
  </si>
  <si>
    <t>Pinzeta anatomická rovná úzká 145 mm B397114920003</t>
  </si>
  <si>
    <t>ZG481</t>
  </si>
  <si>
    <t>Systém hrudní drenáže Pleur-evac 950 ml 2 cestný A-6002-08LF</t>
  </si>
  <si>
    <t>ZN128</t>
  </si>
  <si>
    <t>Zavaděč vzdušný S – GUIDE 15CH délka 65 cm pro oxygenii s lumenem a tvarovou pamětí bal. á 5 ks 33-90-650-1</t>
  </si>
  <si>
    <t>ZE039</t>
  </si>
  <si>
    <t>Dlaha splint-fix 16 k znehybnění zápěstí a kotníku při kanylaci bal. á 5 ks NKS:60-23</t>
  </si>
  <si>
    <t>ZB097</t>
  </si>
  <si>
    <t>Trokar hrudní Argyle Ch24/41 cm bal. á 10 ks 8888561050</t>
  </si>
  <si>
    <t>ZD294</t>
  </si>
  <si>
    <t>Spojka T 8-8-8 UH bal. á 50 ks 882,08 D</t>
  </si>
  <si>
    <t>ZB298</t>
  </si>
  <si>
    <t>Trokar hrudní Argyle Ch16/25 cm bal. á 10 ks 8888561035</t>
  </si>
  <si>
    <t>ZE089</t>
  </si>
  <si>
    <t>Kleště na svorky manipler AZ 783102</t>
  </si>
  <si>
    <t>ZL332</t>
  </si>
  <si>
    <t>Systém odsávací uzavřený TS Comfortsoft CH 16 30 cm 72 hod. 02-011-06</t>
  </si>
  <si>
    <t>ZC039</t>
  </si>
  <si>
    <t>Kádinka vysoká sklo 250 ml (213-1064) KAVA632417012250</t>
  </si>
  <si>
    <t>ZE758</t>
  </si>
  <si>
    <t>Špička pipetovací modrá 6004</t>
  </si>
  <si>
    <t>ZC637</t>
  </si>
  <si>
    <t>Arteriofix bal. á 20 ks 20G 5206324</t>
  </si>
  <si>
    <t>ZC998</t>
  </si>
  <si>
    <t>Katetr CVC 1 lumen 16 GA x 30 cm CS-04400</t>
  </si>
  <si>
    <t>ZA191</t>
  </si>
  <si>
    <t>Katetr CVC 3 lumen 7 Fr x 21 cm bal. á 5 ks ML-00703</t>
  </si>
  <si>
    <t>ZG482</t>
  </si>
  <si>
    <t>Katetr CVC 4 lumen 8,5 Fr x 20 cm bal. á 10 ks CV-42854</t>
  </si>
  <si>
    <t>ZC212</t>
  </si>
  <si>
    <t>Katetr term.+ sheat 7 Fr AH-05050</t>
  </si>
  <si>
    <t>ZA253</t>
  </si>
  <si>
    <t>Katetr SG CCO, CSvO2  7,5F 744HF75</t>
  </si>
  <si>
    <t>ZC218</t>
  </si>
  <si>
    <t>Katetr dialyzační 2 lumen 14,0 Fr x 15 cm CS-22142-F</t>
  </si>
  <si>
    <t>ZE420</t>
  </si>
  <si>
    <t>Set hadicový pro aquarius hemofiltr HF19 AQUASET19</t>
  </si>
  <si>
    <t>ZA833</t>
  </si>
  <si>
    <t>Jehla injekční 0,8 x 40 mm zelená 4657527</t>
  </si>
  <si>
    <t>ZB769</t>
  </si>
  <si>
    <t>Jehla vakuová 206/38 mm žlutá 450077</t>
  </si>
  <si>
    <t>ZF431</t>
  </si>
  <si>
    <t>Rukavice operační gammex PF sensitive vel. 7,5 bal. á 50 ks 330051075</t>
  </si>
  <si>
    <t>ZL346</t>
  </si>
  <si>
    <t>Rukavice operační gammex PF sensitive vel. 8,5 bal. á 50 párů 330051085</t>
  </si>
  <si>
    <t>ZN126</t>
  </si>
  <si>
    <t>Rukavice operační gammex ansell PF bez pudru 7,0 330048070</t>
  </si>
  <si>
    <t>ZF432</t>
  </si>
  <si>
    <t>Rukavice operační gammex PF sensitive vel. 8,0 bal. á 50 párů 330051080</t>
  </si>
  <si>
    <t>DA002</t>
  </si>
  <si>
    <t>PROUZKY TETRAPHAN DIA  KATALOGO</t>
  </si>
  <si>
    <t>DD075</t>
  </si>
  <si>
    <t>MEMBRÁNOVÁ SOUPRAVA REF.</t>
  </si>
  <si>
    <t>DC515</t>
  </si>
  <si>
    <t>Čistící roztok k dekontaminaci 100 ml  (HYPOCHLORID.ROZTOK,S5362)</t>
  </si>
  <si>
    <t>DC320</t>
  </si>
  <si>
    <t>AUTOCHECK TM5+/LEVEL3/S7755</t>
  </si>
  <si>
    <t>DF171</t>
  </si>
  <si>
    <t>KALIBRAČNÍ ROZTOK 1  S1820 (ABL 825)</t>
  </si>
  <si>
    <t>DB942</t>
  </si>
  <si>
    <t>MEMBRÁNOVÁ SOUPRAVA pCO2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</si>
  <si>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</si>
  <si>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</si>
  <si>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</si>
  <si>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</si>
  <si>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</si>
  <si>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</si>
  <si>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</si>
  <si>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</si>
  <si>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</si>
  <si>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</si>
  <si>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DF166</t>
  </si>
  <si>
    <t>KALIBRAČNÍ ROZTOK 2  S1830 (ABL 825)</t>
  </si>
  <si>
    <t>DF445</t>
  </si>
  <si>
    <t>Odpadni nadoba D512 600 ml</t>
  </si>
  <si>
    <t>DF504</t>
  </si>
  <si>
    <t>Zkumavka s heparinasou a 20 ks</t>
  </si>
  <si>
    <t>DC321</t>
  </si>
  <si>
    <t>AUTOCHECK TM5+/LEVEL4/,S7765</t>
  </si>
  <si>
    <t>DE022</t>
  </si>
  <si>
    <t>Glukózová membránová souprava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</si>
  <si>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</si>
  <si>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</si>
  <si>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</si>
  <si>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</si>
  <si>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</si>
  <si>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</si>
  <si>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DF593</t>
  </si>
  <si>
    <t>Zkumavka bez heparinasy a 20 ks</t>
  </si>
  <si>
    <t>DD354</t>
  </si>
  <si>
    <t>TEG Kaolin</t>
  </si>
  <si>
    <t>DC634</t>
  </si>
  <si>
    <t>THB KALIBRAČNÍ ROZTOK,S7770</t>
  </si>
  <si>
    <t>DC959</t>
  </si>
  <si>
    <t>MEMBRÁNOVÁ SOUPRAVA  Na+</t>
  </si>
  <si>
    <t>DD267</t>
  </si>
  <si>
    <t>MEMBRÁNOVÁ SOUPRAVA K+</t>
  </si>
  <si>
    <t>DG379</t>
  </si>
  <si>
    <t>Doprava 21%</t>
  </si>
  <si>
    <t>ZC366</t>
  </si>
  <si>
    <t>Převodník tlakový PX260 150 cm 1 linka bal. á 20 ks T100209A</t>
  </si>
  <si>
    <t>ZC740</t>
  </si>
  <si>
    <t>Maska tracheostomická bal. á 50 ks 1075</t>
  </si>
  <si>
    <t>ZC772</t>
  </si>
  <si>
    <t>Maska aerosolová pro dospělé 13101</t>
  </si>
  <si>
    <t>ZD671</t>
  </si>
  <si>
    <t>Převodník tlakový PX2X2 dvojitý bal. á 8 ks T005074A</t>
  </si>
  <si>
    <t>ZL249</t>
  </si>
  <si>
    <t>Hadice vrapovaná bal. á 50 m 038-01-228</t>
  </si>
  <si>
    <t>ZF295</t>
  </si>
  <si>
    <t>Okruh dýchací anesteziologický 1,6 m s nízkou poddajností 038-01-130</t>
  </si>
  <si>
    <t>ZB171</t>
  </si>
  <si>
    <t>Maska kyslíková 1041</t>
  </si>
  <si>
    <t>ZB318</t>
  </si>
  <si>
    <t>Maska resuscitační nafuk. dosp. velká bal. á 20 ks 41282</t>
  </si>
  <si>
    <t>ZK451</t>
  </si>
  <si>
    <t>Custodiol 1000 ml á 6 ks E6 x 1000 ml</t>
  </si>
  <si>
    <t>ZA337</t>
  </si>
  <si>
    <t>Náplast softpore 1,25 cm x 9,15 m bal. á 24 ks 1320103111</t>
  </si>
  <si>
    <t>ZA444</t>
  </si>
  <si>
    <t>Tampon nesterilní stáčený 20 x 19 cm bez RTG nití bal. á 100 ks 1320300404</t>
  </si>
  <si>
    <t>ZA465</t>
  </si>
  <si>
    <t>Fólie incizní raucodrape sterilní 45 x 50 cm 25445</t>
  </si>
  <si>
    <t>ZA502</t>
  </si>
  <si>
    <t>Tampon nesterilní stáčený 30 x 60 cm 1320300406</t>
  </si>
  <si>
    <t>ZF080</t>
  </si>
  <si>
    <t>Rouška břišní 17 nití s kroužkem na tkanici 12 x 47 cm karton á 300 ks 1230100311</t>
  </si>
  <si>
    <t>ZF042</t>
  </si>
  <si>
    <t>Krytí mastný tyl jelonet 10 x 10 cm á 10 ks 7404</t>
  </si>
  <si>
    <t>ZB049</t>
  </si>
  <si>
    <t>Krytí cellistyp 7 x 10 cm bal. á 15 ks (náhrada za okcel) 2080511</t>
  </si>
  <si>
    <t>ZA494</t>
  </si>
  <si>
    <t>Fólie incizní rucodrape ( opraflex ) 45 x 20 cm 25443</t>
  </si>
  <si>
    <t>ZE824</t>
  </si>
  <si>
    <t>Krytí ccellistyp 5 x 7 cm bal. á 15 ks (náhrada za okcel) 2080508</t>
  </si>
  <si>
    <t>ZM326</t>
  </si>
  <si>
    <t>Krytí nevstřebatelné textilní hemopatch kit. box medium 4,5 x 4,5 cm bal. á 3 ks 1505182</t>
  </si>
  <si>
    <t>ZB048</t>
  </si>
  <si>
    <t>Krytí cellistyp F (fibrilar) 2,5 x 5 cm bal. á 10 ks (náhrada za okcel) 2082025</t>
  </si>
  <si>
    <t>ZN201</t>
  </si>
  <si>
    <t>Krytí mepilex border heel 18,5 x 24,5 cm bal. á 5 ks 283250</t>
  </si>
  <si>
    <t>ZN676</t>
  </si>
  <si>
    <t>Krytí mepilex border post-op sterilní 10 x 25 cm bal. á 10 ks 495450</t>
  </si>
  <si>
    <t>ZN465</t>
  </si>
  <si>
    <t>Krytí rudafix transparent (náhrada za hypaifix ) 10 cm x 10 m ZAR-NOB074110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</si>
  <si>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</si>
  <si>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</si>
  <si>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</si>
  <si>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</si>
  <si>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</si>
  <si>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</si>
  <si>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</si>
  <si>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</si>
  <si>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</si>
  <si>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</si>
  <si>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</si>
  <si>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</si>
  <si>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</si>
  <si>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</si>
  <si>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</si>
  <si>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</si>
  <si>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</si>
  <si>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</si>
  <si>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ZA161</t>
  </si>
  <si>
    <t>Zavaděč bal. á 10 ks CI09800</t>
  </si>
  <si>
    <t>ZA689</t>
  </si>
  <si>
    <t>Hadička spojovací tlaková unicath pr. 1,0 mm x 150 cm PB 3115 M</t>
  </si>
  <si>
    <t>ZA759</t>
  </si>
  <si>
    <t>Drén redon CH10 50 cm U2111000</t>
  </si>
  <si>
    <t>ZA932</t>
  </si>
  <si>
    <t>Elektroda neutrální ke koagulaci bal. á 50 ks E7509</t>
  </si>
  <si>
    <t>ZB074</t>
  </si>
  <si>
    <t>Kanyla venózní dvoustupňová 29/29/29Fr VAVD á 10 ks TF292902A</t>
  </si>
  <si>
    <t>ZB078</t>
  </si>
  <si>
    <t>Láhev redon drenofast 600 ml-kompletní á 30 ks 28 600</t>
  </si>
  <si>
    <t>ZB103</t>
  </si>
  <si>
    <t>Láhev k odsávačce flovac 2l hadice 1,8 m 000-036-021</t>
  </si>
  <si>
    <t>ZB164</t>
  </si>
  <si>
    <t>Kyveta k hemochron ACT+  bal. 45 ks JACT+</t>
  </si>
  <si>
    <t>ZB311</t>
  </si>
  <si>
    <t>Kanyla ET 8,5 s manžetou bal. á 20 ks 100/199/085</t>
  </si>
  <si>
    <t>ZB312</t>
  </si>
  <si>
    <t>Zavaděč trach. rourek pro TR střední 5.0 - 8.0 mm á 10 ks 100/120/200</t>
  </si>
  <si>
    <t>ZB450</t>
  </si>
  <si>
    <t>Vak na transfuzi bal. á 32 ks (TGR0592) PS111EA</t>
  </si>
  <si>
    <t>ZB493</t>
  </si>
  <si>
    <t>Kanyla aortální glide 24Fr á 10 ks EZC24TA</t>
  </si>
  <si>
    <t>ZB504</t>
  </si>
  <si>
    <t>Kanyla venózní perfuzní jednostupňová 28Fr TFM028L</t>
  </si>
  <si>
    <t>ZB532</t>
  </si>
  <si>
    <t>Senzor level 95133 bal. á 100 ks SC-23-27-41</t>
  </si>
  <si>
    <t>ZB553</t>
  </si>
  <si>
    <t>Láhev redon hi-vac 400 ml-kompletní 05.000.22.803</t>
  </si>
  <si>
    <t>ZB670</t>
  </si>
  <si>
    <t>Hadička spojovací tlaková unicath pr. 3,0 mm x 200 cm PB 3320 M</t>
  </si>
  <si>
    <t>ZB844</t>
  </si>
  <si>
    <t>Esmarch 60 x 1250 KVS 06125</t>
  </si>
  <si>
    <t>ZB852</t>
  </si>
  <si>
    <t>Elektroda defibrilační pro dospělé adhezivní  bal. á 10 ks 130 x 100 mm 2059145-010</t>
  </si>
  <si>
    <t>ZB866</t>
  </si>
  <si>
    <t>Drát ocelový Steel 7 bal. á 12 ks M624G</t>
  </si>
  <si>
    <t>ZB964</t>
  </si>
  <si>
    <t>Výplň pro chir. svorky 86 mm, pár č.6 DSAFE86</t>
  </si>
  <si>
    <t>ZC655</t>
  </si>
  <si>
    <t>Kanyla venózní perfuzní jednostupňová 26Fr TFM026L</t>
  </si>
  <si>
    <t>ZC752</t>
  </si>
  <si>
    <t>Čepelka skalpelová 15 BB515</t>
  </si>
  <si>
    <t>ZC966</t>
  </si>
  <si>
    <t>Sada připojovacích hadic Set vavd bal. á 30 ks (st.k.č. 500050 JH10.2027) JP2027</t>
  </si>
  <si>
    <t>ZD809</t>
  </si>
  <si>
    <t>Kanyla vasofix 20G růžová safety 4269110S-01</t>
  </si>
  <si>
    <t>ZD945</t>
  </si>
  <si>
    <t>Filtr bakteriální a virový 1344000S</t>
  </si>
  <si>
    <t>ZD979</t>
  </si>
  <si>
    <t>Kanyla vasofix 17G bílá safety 4269152S-01</t>
  </si>
  <si>
    <t>ZD980</t>
  </si>
  <si>
    <t>Kanyla vasofix 18G zelená safety 4269136S-01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</si>
  <si>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</si>
  <si>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</si>
  <si>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</si>
  <si>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</si>
  <si>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</si>
  <si>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</si>
  <si>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ZG132</t>
  </si>
  <si>
    <t>Katetr močový nelaton pro měření teploty CH16 bal. á 5 ks 179360-000160</t>
  </si>
  <si>
    <t>ZI655</t>
  </si>
  <si>
    <t>Difuzér plynový pro mimotělní oběh P8020/00</t>
  </si>
  <si>
    <t>ZJ310</t>
  </si>
  <si>
    <t>Katetr močový foley CH12 180605-000120</t>
  </si>
  <si>
    <t>ZB324</t>
  </si>
  <si>
    <t>Plegie cílená á 20 ks (MEDPROGRESS) 30012</t>
  </si>
  <si>
    <t>ZB357</t>
  </si>
  <si>
    <t>Pásek adapter coronary perfusion typ Y 10004</t>
  </si>
  <si>
    <t>ZB380</t>
  </si>
  <si>
    <t>Kanyla venózní dvoustupňová 33/43Fr á 10 ks TF3343OA</t>
  </si>
  <si>
    <t>ZB531</t>
  </si>
  <si>
    <t>Hadička vysokotlaká combidyn 200 cm bal. á 50 ks 5215035</t>
  </si>
  <si>
    <t>ZB952</t>
  </si>
  <si>
    <t>Plegie cílená á 20 ks (MEDPROGRESS) 30010</t>
  </si>
  <si>
    <t>ZC940</t>
  </si>
  <si>
    <t>Pumpa centrifugální 050-300-000</t>
  </si>
  <si>
    <t>ZC947</t>
  </si>
  <si>
    <t>Katetr močový tiemann CH12 s balonkem bal. á 12 ks K02-9812-02</t>
  </si>
  <si>
    <t>ZD920</t>
  </si>
  <si>
    <t>Klip horizon S-WIDE 30 x 6 bal. á 180 ks červený HZ1201</t>
  </si>
  <si>
    <t>ZF186</t>
  </si>
  <si>
    <t>Stříkačka janett 2-dílná 150 ml vyplachovací balená 08151</t>
  </si>
  <si>
    <t>ZG002</t>
  </si>
  <si>
    <t>Sání perikardiální SU 29602</t>
  </si>
  <si>
    <t>ZL464</t>
  </si>
  <si>
    <t>Popisovač sterilní se dvěma hroty Sandel 4-in-1Marker, bal. á 25 ks, S1041F</t>
  </si>
  <si>
    <t>ZL514</t>
  </si>
  <si>
    <t>Hadička k měření tlaku bal. á 20 ks (st.k.č. S2589 JH10.65874) 701065874</t>
  </si>
  <si>
    <t>ZE550</t>
  </si>
  <si>
    <t>Kanyla femorální arteriální s dilatátorem fem-flex 20Fr á 5 ks TFA02025</t>
  </si>
  <si>
    <t>KI209</t>
  </si>
  <si>
    <t>Kleště ablační bipolární Cardioblate - Gemini 4926</t>
  </si>
  <si>
    <t>ZA709</t>
  </si>
  <si>
    <t>Katetr močový foley 22CH bal. á 12 ks 1575-02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</si>
  <si>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</si>
  <si>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</si>
  <si>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</si>
  <si>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21Fr á 10 ks EZC21TA</t>
  </si>
  <si>
    <t>ZB309</t>
  </si>
  <si>
    <t>Kanyla ET 7,5 s manžetou bal. á 20 ks 100/199/075</t>
  </si>
  <si>
    <t>ZI016</t>
  </si>
  <si>
    <t>Lepidlo tkáňové 5 ml BioGlue BG3515-5-G</t>
  </si>
  <si>
    <t>KH172</t>
  </si>
  <si>
    <t>spojka Retroguard 3/8 x 3/8 718828200002</t>
  </si>
  <si>
    <t>ZL515</t>
  </si>
  <si>
    <t>Spojka Y 1/2-3/8-3/8 á 25 ks MEYK1H5440</t>
  </si>
  <si>
    <t>KC601</t>
  </si>
  <si>
    <t>acrobat SUV sada 87XO4-9000S</t>
  </si>
  <si>
    <t>ZC754</t>
  </si>
  <si>
    <t>Čepelka skalpelová 21 BB521</t>
  </si>
  <si>
    <t>ZF483</t>
  </si>
  <si>
    <t>Kanyla tracheoskopická VivaSight 37F DL DLVT37L</t>
  </si>
  <si>
    <t>ZF480</t>
  </si>
  <si>
    <t>Kanyla tracheoskopická VivaSight 35F DL DLVT35L</t>
  </si>
  <si>
    <t>ZM236</t>
  </si>
  <si>
    <t>Kanyla femorální venózní 23 Fr BE-PVL2355 JH10.47295</t>
  </si>
  <si>
    <t>ZM233</t>
  </si>
  <si>
    <t>Kanyla femorální arteriální 17 Fr BE-PAS1715 JH10.47281</t>
  </si>
  <si>
    <t>ZD405</t>
  </si>
  <si>
    <t>Výplň pro chir. svorky typ JAW pár č.6 DSAFE61</t>
  </si>
  <si>
    <t>KG691</t>
  </si>
  <si>
    <t>set pls ecmo dlouhodobé životní podpory 701027818</t>
  </si>
  <si>
    <t>ZM333</t>
  </si>
  <si>
    <t>Lepidlo tkáňové 4 ml coseal premix 934074</t>
  </si>
  <si>
    <t>ZM317</t>
  </si>
  <si>
    <t>Kanyla femorální arteriální OPTI18</t>
  </si>
  <si>
    <t>KC602</t>
  </si>
  <si>
    <t>axius blower/mister  á 5 ks CB-1000</t>
  </si>
  <si>
    <t>KI498</t>
  </si>
  <si>
    <t>retractor Inserts 28707 á 10 ks</t>
  </si>
  <si>
    <t>ZM232</t>
  </si>
  <si>
    <t>Kanyla femorální arteriální 15 Fr BE-PAS1515 JH104.7280</t>
  </si>
  <si>
    <t>ZA255</t>
  </si>
  <si>
    <t>Kanyla venózní dvoustupňová 36/46Fr á 10 ks TF3646OA</t>
  </si>
  <si>
    <t>KI533</t>
  </si>
  <si>
    <t>Set paerfuzní kardioplegický Myotherm XP( M423002A)  M423002B</t>
  </si>
  <si>
    <t>ZE554</t>
  </si>
  <si>
    <t>Kanyla venózní femorální 24Fr VFEM024</t>
  </si>
  <si>
    <t>ZM697</t>
  </si>
  <si>
    <t>Kanyla cvent - standart aortic root 7 Fr/14 cm  bal. á 20 ks 20014</t>
  </si>
  <si>
    <t>ZM696</t>
  </si>
  <si>
    <t>Kanyla left vent catether 18Fr/38 1 cm PVC bal. á 20 ks 12118</t>
  </si>
  <si>
    <t>KC599</t>
  </si>
  <si>
    <t>acrobat SUV OM-9000S</t>
  </si>
  <si>
    <t>ZE252</t>
  </si>
  <si>
    <t>Drainobag 40 K8  5524016</t>
  </si>
  <si>
    <t>ZM839</t>
  </si>
  <si>
    <t>Kanyla do safény Free flow bal. á 20 ks 30022</t>
  </si>
  <si>
    <t>ZE551</t>
  </si>
  <si>
    <t>Kanyla femorální arteriální s dilatátorem fem-flex 22Fr á 5 ks TFA02225</t>
  </si>
  <si>
    <t>ZL623</t>
  </si>
  <si>
    <t>Klipovač horizon open S-WIDE 20 cm zahnutý HZ137082</t>
  </si>
  <si>
    <t>ZG133</t>
  </si>
  <si>
    <t>Katetr močový nelaton pro měření teploty ch12 bal. á 5 ks 179360-000120</t>
  </si>
  <si>
    <t>ZB343</t>
  </si>
  <si>
    <t>List pilový pro pilu na sternum GB135R</t>
  </si>
  <si>
    <t>KI947</t>
  </si>
  <si>
    <t>oxygenátor terumo Capiox včetně hadicového setu CX-CZ091X</t>
  </si>
  <si>
    <t>ZG134</t>
  </si>
  <si>
    <t>Katetr močový nelaton CH14 pro měření teploty 179360-000140</t>
  </si>
  <si>
    <t>ZJ573</t>
  </si>
  <si>
    <t>Spojka symetrická 7 x 7 75103</t>
  </si>
  <si>
    <t>ZB296</t>
  </si>
  <si>
    <t>Mikroskalpel Stab Blade/Tip 22,5° Straig bal. á 6 ks 72-2202</t>
  </si>
  <si>
    <t>ZG263</t>
  </si>
  <si>
    <t>Rukojeť aktivní elektrody resterizovatelná 4,6 m kabel bal. á 10 ks E2100</t>
  </si>
  <si>
    <t>ZI123</t>
  </si>
  <si>
    <t>Lepidlo tkáňové 10 ml BioGlue BG3510-5-G</t>
  </si>
  <si>
    <t>ZA160</t>
  </si>
  <si>
    <t>Katetr multi lumen 9 Fr/10 cm SI-21142</t>
  </si>
  <si>
    <t>ZB514</t>
  </si>
  <si>
    <t>Surgisite tip cleaner bal. á 36 ks 4315</t>
  </si>
  <si>
    <t>ZC721</t>
  </si>
  <si>
    <t>Filtr prachový pro kanystr ADU bal. á 40 ks 427001400</t>
  </si>
  <si>
    <t>ZF427</t>
  </si>
  <si>
    <t>Dlaha splint-fix 22 k znehybnění zápěstí a kotníku při kanylaci bal. á 2 ks NKS:60-11</t>
  </si>
  <si>
    <t>ZN401</t>
  </si>
  <si>
    <t>Punch aortální jednorázový 15 cm délka 4,0 mm bal. á 6 ks DP- 40K</t>
  </si>
  <si>
    <t>ZN403</t>
  </si>
  <si>
    <t>List pilový ke sternální pile HALL 50 5059-532</t>
  </si>
  <si>
    <t>ZB130</t>
  </si>
  <si>
    <t>Peán UH bal. á 50 ks RP88</t>
  </si>
  <si>
    <t>ZB853</t>
  </si>
  <si>
    <t>Kanyla venózní perfuzní jednostupňová 30Fr TFM030L</t>
  </si>
  <si>
    <t>ZN387</t>
  </si>
  <si>
    <t>Kanyla koronární přímá průměr 3,0 mm balon velikost 6 mm CP-21006</t>
  </si>
  <si>
    <t>ZG480</t>
  </si>
  <si>
    <t>Kauter F7234/1 pálení do protéz á 10 ks F7234/1</t>
  </si>
  <si>
    <t>ZM316</t>
  </si>
  <si>
    <t>Kanyla femorální arteriální OPTI16</t>
  </si>
  <si>
    <t>ZE556</t>
  </si>
  <si>
    <t>Kanyla venózní femorální 20Fr VFEM020</t>
  </si>
  <si>
    <t>ZD032</t>
  </si>
  <si>
    <t>Kanyla aortální 24Fr á 10 ks APC024B</t>
  </si>
  <si>
    <t>ZL624</t>
  </si>
  <si>
    <t>Klipovač horizon open M 20 cm zahnutý HZ237081</t>
  </si>
  <si>
    <t>ZE745</t>
  </si>
  <si>
    <t>Hadice turbo SG19061 3/8 x 3/32 XS bal. á 25 m 05439</t>
  </si>
  <si>
    <t>ZE744</t>
  </si>
  <si>
    <t>Hadice turbo SG19060 1/4 x 3/16 XS bal. á 25 m 05444</t>
  </si>
  <si>
    <t>ZG264</t>
  </si>
  <si>
    <t>Plegie cílená pacičky (MEDPROGRESS) 30050</t>
  </si>
  <si>
    <t>ZN855</t>
  </si>
  <si>
    <t>Sada připojovacích hadic k mimotělnímu oběhu - set vavd bal. á 25 ks MEH7 4298-0</t>
  </si>
  <si>
    <t>ZN989</t>
  </si>
  <si>
    <t>Kanyla do safény vessel acorn 4 mm 40P 17L bal. á 40 ks 30005</t>
  </si>
  <si>
    <t>ZE275</t>
  </si>
  <si>
    <t>Kanyla venózní perfuzní jednostupňová 34Fr TFM034L</t>
  </si>
  <si>
    <t>ZD031</t>
  </si>
  <si>
    <t>Kanyla aortální 22Fr á 10 ks APC022B</t>
  </si>
  <si>
    <t>ZE648</t>
  </si>
  <si>
    <t>Klip horizon M 30 x 6 bal. á 180 ks HZ2200</t>
  </si>
  <si>
    <t>ZB358</t>
  </si>
  <si>
    <t>Kanyla venózní perfuzní jednostupňová 24Fr TFM024L</t>
  </si>
  <si>
    <t>ZB244</t>
  </si>
  <si>
    <t>Kanyla venózní perfuzní jednostupňová 32Fr TFM032L</t>
  </si>
  <si>
    <t>ZO066</t>
  </si>
  <si>
    <t>Stojan na hrudní sání SINAPI – kovový SCDS</t>
  </si>
  <si>
    <t>ZM235</t>
  </si>
  <si>
    <t>Kanyla femorální venózní 21 Fr BE-PVL2155 JH104.7294</t>
  </si>
  <si>
    <t>ZF805</t>
  </si>
  <si>
    <t>Kanyla pulmonary artery vent 16F 5,3 mm bal. á 20 ks 12004</t>
  </si>
  <si>
    <t>ZB344</t>
  </si>
  <si>
    <t>Vodič ochranný pro pilu GB094R</t>
  </si>
  <si>
    <t>ZE555</t>
  </si>
  <si>
    <t>Kanyla venózní femorální 22Fr VFEM022</t>
  </si>
  <si>
    <t>ZE502</t>
  </si>
  <si>
    <t>Videolaryngoskop Airtraq č.3 modrá ATQ-011</t>
  </si>
  <si>
    <t>ZE503</t>
  </si>
  <si>
    <t>Videolaryngoskop Airtraq č.2 zelená ATQ-021 (A-021)</t>
  </si>
  <si>
    <t>ZB297</t>
  </si>
  <si>
    <t>Podložka cortex 20 12 x 160 mm bal. á 2 ks 103-0116 (pův.k.č.103011664252)</t>
  </si>
  <si>
    <t>ZA257</t>
  </si>
  <si>
    <t>Kanyla retrográdní kardioplegická SRT014MIBB</t>
  </si>
  <si>
    <t>ZO097</t>
  </si>
  <si>
    <t>Hák srdeční 20 x 24 mm PL2065</t>
  </si>
  <si>
    <t>ZO098</t>
  </si>
  <si>
    <t>Hák srdeční 15 x 24 mm PL2066</t>
  </si>
  <si>
    <t>ZM237</t>
  </si>
  <si>
    <t>Kanyla femorální venózní 25 Fr BE-PVL2555 JH104.7296</t>
  </si>
  <si>
    <t>ZD408</t>
  </si>
  <si>
    <t>List pilový terumo sarns II 98-0702-0801-6</t>
  </si>
  <si>
    <t>ZB457</t>
  </si>
  <si>
    <t>Elektroda koagulační á 12 ks 0014A</t>
  </si>
  <si>
    <t>ZD000</t>
  </si>
  <si>
    <t>Pinzeta anatomická střední 160 mm BD029R</t>
  </si>
  <si>
    <t>ZK183</t>
  </si>
  <si>
    <t>Násadka skalpelu č. 3l BB075R</t>
  </si>
  <si>
    <t>ZO218</t>
  </si>
  <si>
    <t>Svorka arteriální zahnutá Peán jemná 140 mm 13-375-14-07</t>
  </si>
  <si>
    <t>ZO221</t>
  </si>
  <si>
    <t>Kleště tampónové Gross-Maier rovné se zámkem 265 mm 14-222-27-07</t>
  </si>
  <si>
    <t>ZJ833</t>
  </si>
  <si>
    <t>Svorka halsted - mosquitodelicate rovná 125 mm BH110R</t>
  </si>
  <si>
    <t>ZF670</t>
  </si>
  <si>
    <t>Kádinka nízká s výlevkou skol 150 ml KAVA632417010150_U</t>
  </si>
  <si>
    <t>KC614</t>
  </si>
  <si>
    <t>mhv masters SJM, 27MJ-501</t>
  </si>
  <si>
    <t>ZF685</t>
  </si>
  <si>
    <t>Šroub sternální unilock 3,0 mm 04.501.110</t>
  </si>
  <si>
    <t>ZF686</t>
  </si>
  <si>
    <t>Šroub sternální unilock 3,0 mm 04.501.112</t>
  </si>
  <si>
    <t>ZG486</t>
  </si>
  <si>
    <t>Dlaha sternální uzamykatelná 2.4 mm 460.019</t>
  </si>
  <si>
    <t>ZH558</t>
  </si>
  <si>
    <t>Šroub sternální unilock 3,0 mm 04.501.114</t>
  </si>
  <si>
    <t>ZI132</t>
  </si>
  <si>
    <t>Dlaha sternální uzamykatelná 2.4 mm 460.045</t>
  </si>
  <si>
    <t>ZH560</t>
  </si>
  <si>
    <t>Šroub sternální unilock 3,0 mm 04.501.118</t>
  </si>
  <si>
    <t>KC607</t>
  </si>
  <si>
    <t>mhv regent SJM, 23AGFN-756</t>
  </si>
  <si>
    <t>KI339</t>
  </si>
  <si>
    <t>kroužek anuloplastický MC3 Trikuspidální 34mm 4900T34</t>
  </si>
  <si>
    <t>KC609</t>
  </si>
  <si>
    <t>mhv regent SJM, 27AGFN-756</t>
  </si>
  <si>
    <t>KC617</t>
  </si>
  <si>
    <t>graft aortální 27CAVGJ-515</t>
  </si>
  <si>
    <t>KC608</t>
  </si>
  <si>
    <t>mhv regent SJM, 25AGFN-756</t>
  </si>
  <si>
    <t>ZH559</t>
  </si>
  <si>
    <t>Šroub sternální unilock 3,0 mm 04.501.116</t>
  </si>
  <si>
    <t>ZH552</t>
  </si>
  <si>
    <t>Dlaha sternální uzamykatelná 2.4 mm pro tělo sterna 460.037</t>
  </si>
  <si>
    <t>ZA819</t>
  </si>
  <si>
    <t>Dlaha sternální ZipFix bal. á 20 ks 08.501.001.20S</t>
  </si>
  <si>
    <t>ZG540</t>
  </si>
  <si>
    <t>Dlaha sternální uzamykatelná 2.4 mm pro tělo sterna 460.038</t>
  </si>
  <si>
    <t>KC616</t>
  </si>
  <si>
    <t>graft aortální 25CAVGJ-515</t>
  </si>
  <si>
    <t>ZF684</t>
  </si>
  <si>
    <t>Dlaha sternální uzamykatelná 2.4 mm 460.023</t>
  </si>
  <si>
    <t>KC605</t>
  </si>
  <si>
    <t>mhv regent SJM, 19AGFN-756</t>
  </si>
  <si>
    <t>KC620</t>
  </si>
  <si>
    <t>mhv masters SJM, 31MJ-501</t>
  </si>
  <si>
    <t>KI340</t>
  </si>
  <si>
    <t>kroužek anuloplastický MC3 Trikuspidální 36mm 4900T36</t>
  </si>
  <si>
    <t>ZI644</t>
  </si>
  <si>
    <t>Dlaha sternální uzamykatelná 2.4 mm 460.046</t>
  </si>
  <si>
    <t>KC621</t>
  </si>
  <si>
    <t>mhv konduit SJM 23VAVGJ-515</t>
  </si>
  <si>
    <t>ZJ546</t>
  </si>
  <si>
    <t>Dlaha sternální ZipFix bal. á 5 ks 08.501.001.05S</t>
  </si>
  <si>
    <t>KD602</t>
  </si>
  <si>
    <t>katetr tiemann Ch12 MPI:120012</t>
  </si>
  <si>
    <t>ZB325</t>
  </si>
  <si>
    <t>Shunt intrakoronární 1,50 mm á 5 ks (MEDPROGRESS) 31150</t>
  </si>
  <si>
    <t>ZB818</t>
  </si>
  <si>
    <t>Katetr CVC 3 lumen 7 Fr x 20 cm certofix protect trio V720 4163214P-S1+set rouškování pro CVC bal. á 10 ks 47561111</t>
  </si>
  <si>
    <t>ZC627</t>
  </si>
  <si>
    <t>Balón kontrapulzační 40CC/8,0Fr IAB-05840-LWS</t>
  </si>
  <si>
    <t>ZC630</t>
  </si>
  <si>
    <t>Katetr CVC 3 lumen 8,5 Fr x 16 cm bal. á 5 ks NM-12853</t>
  </si>
  <si>
    <t>KG690</t>
  </si>
  <si>
    <t>katetr vasoview hemopro, ous C-VH-3000-W</t>
  </si>
  <si>
    <t>ZE312</t>
  </si>
  <si>
    <t>Shunt intrakoronární 1,25 mm á 5 ks (MEDPROGRESS) 31125</t>
  </si>
  <si>
    <t>ZA199</t>
  </si>
  <si>
    <t>Katetr CVC 3 lumen 7 Fr x 16 cm bal. á 5 ks NM-22703</t>
  </si>
  <si>
    <t>KD607</t>
  </si>
  <si>
    <t>katetr tiemann Ch22/40 MPI:120022</t>
  </si>
  <si>
    <t>ZB485</t>
  </si>
  <si>
    <t>Katetr radioablační AT-OLL2</t>
  </si>
  <si>
    <t>ZA125</t>
  </si>
  <si>
    <t>Katetr urologický cystofix FG 10 bal. á 10 ks 4450120</t>
  </si>
  <si>
    <t>ZM842</t>
  </si>
  <si>
    <t>Katetr hrudní bez trokaru 24/8,0 bal. á 25 ks 21024</t>
  </si>
  <si>
    <t>ZB819</t>
  </si>
  <si>
    <t>Arteriofix bal. á 20 ks 5206332</t>
  </si>
  <si>
    <t>ZO018</t>
  </si>
  <si>
    <t>Katetr PAINfusor 7,5, 19G, délka perforované části 7,5 cm, celková délka 42 cm 203.06.10.07</t>
  </si>
  <si>
    <t>ZM843</t>
  </si>
  <si>
    <t>Katetr hrudní bez trokaru 28/9,3 bal. á 25 ks 21028</t>
  </si>
  <si>
    <t>ZM844</t>
  </si>
  <si>
    <t>Katetr hrudní bez trokaru 30/10,0 bal. á 25 ks 21030</t>
  </si>
  <si>
    <t>KD600</t>
  </si>
  <si>
    <t>katetr tiemann Ch  8 MPI:120008</t>
  </si>
  <si>
    <t>KD605</t>
  </si>
  <si>
    <t>katetr tiemann Ch18/40 MPI:120018</t>
  </si>
  <si>
    <t>KD603</t>
  </si>
  <si>
    <t>katetr tiemann Ch14/40 MPI:120014</t>
  </si>
  <si>
    <t>KD601</t>
  </si>
  <si>
    <t>katetr tiemann CH10 MPI:120010</t>
  </si>
  <si>
    <t>KD606</t>
  </si>
  <si>
    <t>katetr tiemann Ch20/40 MPI:120020</t>
  </si>
  <si>
    <t>KD604</t>
  </si>
  <si>
    <t>katetr tiemann Ch16/40 MPI:120016</t>
  </si>
  <si>
    <t>ZC626</t>
  </si>
  <si>
    <t>Balón kontrapulzační 30CC/7,5Fr IAB-05830-LWS</t>
  </si>
  <si>
    <t>ZH575</t>
  </si>
  <si>
    <t>Katetr urologický cystofix FG 15 bal. á 10 ks 4450130</t>
  </si>
  <si>
    <t>ZA211</t>
  </si>
  <si>
    <t>Shunt sensor (čidlo pro CDI500) 510H</t>
  </si>
  <si>
    <t>KC539</t>
  </si>
  <si>
    <t>surgipro mesh   3 x 5 SPM35W</t>
  </si>
  <si>
    <t>KD034</t>
  </si>
  <si>
    <t>basx kit cholecystekt á 5 ks RLA004A</t>
  </si>
  <si>
    <t>ZB209</t>
  </si>
  <si>
    <t>Set transfúzní BLLP pro přetlakovou transfuzi bez vzdušného filtru hemomed 05123</t>
  </si>
  <si>
    <t>ZA870</t>
  </si>
  <si>
    <t>Set bez kontroly vakua yankauer bal. á 100 ks 34092182</t>
  </si>
  <si>
    <t>ZE557</t>
  </si>
  <si>
    <t>Set zaváděcí perkutální arteriální fem-flex á 5 ks PIKA</t>
  </si>
  <si>
    <t>ZK337</t>
  </si>
  <si>
    <t>Set procedure TX175 04256</t>
  </si>
  <si>
    <t>ZM239</t>
  </si>
  <si>
    <t>Set zaváděcí perkutální arteriální PIK150 JH104.7385</t>
  </si>
  <si>
    <t>ZK340</t>
  </si>
  <si>
    <t>Set collection TX cardio 04266</t>
  </si>
  <si>
    <t>ZA244</t>
  </si>
  <si>
    <t>Set hemofiltrační incl. BC 140 plus bal. á 10 ks P-0400 JH10.05142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</si>
  <si>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</si>
  <si>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</si>
  <si>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</si>
  <si>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</si>
  <si>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</si>
  <si>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</si>
  <si>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ZE558</t>
  </si>
  <si>
    <t>Set zaváděcí perkutální venózní fem-flex á 5 ks PIKV</t>
  </si>
  <si>
    <t>ZO060</t>
  </si>
  <si>
    <t>Set zaváděcí perkutánní pro itraaortální kontrapulzační balonky IAK-06845</t>
  </si>
  <si>
    <t>ZB033</t>
  </si>
  <si>
    <t>Šití dafilon modrý 3/0 (2) bal. á 36 ks C0935468</t>
  </si>
  <si>
    <t>ZB145</t>
  </si>
  <si>
    <t>Šití premicron zelený 3/0 (2) bal. á 36 ks C0026815</t>
  </si>
  <si>
    <t>ZB165</t>
  </si>
  <si>
    <t>Šití steelex elec elektroda 3/0 (2) á 36 ks C0992070</t>
  </si>
  <si>
    <t>ZB280</t>
  </si>
  <si>
    <t>Šití prolene bl 2-0 bal. á 12 ks W8937</t>
  </si>
  <si>
    <t>ZB537</t>
  </si>
  <si>
    <t>Šití prolene bl 7-0 bal. á 36 ks EH8020H</t>
  </si>
  <si>
    <t>ZB593</t>
  </si>
  <si>
    <t>Šití prolene bl 6-0 bal. á 36 ks 8711H</t>
  </si>
  <si>
    <t>ZB608</t>
  </si>
  <si>
    <t>Šití premicron zelený 2/0 (3) bal. á 36 ks C0026057</t>
  </si>
  <si>
    <t>ZB609</t>
  </si>
  <si>
    <t>Šití premicron zelený 2/0 (3) bal. á 36 ks C0026026</t>
  </si>
  <si>
    <t>ZB610</t>
  </si>
  <si>
    <t>Šití premicron zelený 3/0 (2) bal. á 36 ks C0026005</t>
  </si>
  <si>
    <t>ZF434</t>
  </si>
  <si>
    <t>Šití terylene 1USP 22006</t>
  </si>
  <si>
    <t>ZJ183</t>
  </si>
  <si>
    <t>Šití optime 0 kožní bal. á 36 ks 18S35F</t>
  </si>
  <si>
    <t>ZJ662</t>
  </si>
  <si>
    <t>Šití optime 3/0 18S20M</t>
  </si>
  <si>
    <t>ZA249</t>
  </si>
  <si>
    <t>Šití prolene bl 5-0 bal. á 12 ks W8556</t>
  </si>
  <si>
    <t>ZB150</t>
  </si>
  <si>
    <t>Šití premicron Z/B 2/0 bal. á 24 ks B0027711</t>
  </si>
  <si>
    <t>ZB286</t>
  </si>
  <si>
    <t>Šití prolene bl 7-0 bal. á 12 ks W8704</t>
  </si>
  <si>
    <t>ZB617</t>
  </si>
  <si>
    <t>Šití prolene bl 4-0 bal. á 12 ks W8761</t>
  </si>
  <si>
    <t>ZI467</t>
  </si>
  <si>
    <t>Šití monoplus fialový 1 (4) bal. á 24 ks B0024091</t>
  </si>
  <si>
    <t>ZI869</t>
  </si>
  <si>
    <t>Šití cardioflon 2/0 bal. á 24 ks 19R30A</t>
  </si>
  <si>
    <t>ZJ181</t>
  </si>
  <si>
    <t>Šití optime 2/0 kožní bal. á 36 ks 18S30K</t>
  </si>
  <si>
    <t>ZA959</t>
  </si>
  <si>
    <t>Šití safil fialový 3/0 (2) bal. á 36 ks C1048241</t>
  </si>
  <si>
    <t>ZH325</t>
  </si>
  <si>
    <t>Šití cardioflon 0 19R35A</t>
  </si>
  <si>
    <t>ZB555</t>
  </si>
  <si>
    <t>Šití prolene bl 3-0 bal. á 12 ks W8522</t>
  </si>
  <si>
    <t>ZB287</t>
  </si>
  <si>
    <t>Šití prolene bl 8-0 bal. á 12 ks W2777</t>
  </si>
  <si>
    <t>ZB149</t>
  </si>
  <si>
    <t>Šití premicron Z/B 2/0 bal. á 24 ks B0027720</t>
  </si>
  <si>
    <t>ZM717</t>
  </si>
  <si>
    <t>Šití prolene bl 4-0 s 26j VISI Black bal. á 12 ks W8355</t>
  </si>
  <si>
    <t>ZM716</t>
  </si>
  <si>
    <t>Šití prolene bl 4-0 s 20j VISI Black bal. á 12 ks W8340</t>
  </si>
  <si>
    <t>ZB717</t>
  </si>
  <si>
    <t>Šití prolene bl 4-0 bal. á 12 ks W8845</t>
  </si>
  <si>
    <t>ZD149</t>
  </si>
  <si>
    <t>Šití prolene bl 7-0 bal. á 12 ks W8702</t>
  </si>
  <si>
    <t>ZB981</t>
  </si>
  <si>
    <t>Šití premicron zelený 3/0 (2) bal. á 36 ks C0026905</t>
  </si>
  <si>
    <t>ZB146</t>
  </si>
  <si>
    <t>Šití premicron zelený 5/0 bal. á 36 ks C0026903</t>
  </si>
  <si>
    <t>ZH803</t>
  </si>
  <si>
    <t>Šití prolene bl 6-0 bal. á 12 ks W8597</t>
  </si>
  <si>
    <t>ZM720</t>
  </si>
  <si>
    <t>Šití premicron 2/0 (3) bal. á 36 ks C0026531</t>
  </si>
  <si>
    <t>ZH235</t>
  </si>
  <si>
    <t>Šití dafilon modrý 2/0 (3) bal. á 36 ks C0934801</t>
  </si>
  <si>
    <t>ZJ325</t>
  </si>
  <si>
    <t>Šití optime 2/0 bal. á 36 ks 18G30H</t>
  </si>
  <si>
    <t>ZK452</t>
  </si>
  <si>
    <t>Šití optime 3/0 18S20K</t>
  </si>
  <si>
    <t>ZF429</t>
  </si>
  <si>
    <t>Šití prolene bl 5-0 bal. á 12 ks W8710</t>
  </si>
  <si>
    <t>ZI468</t>
  </si>
  <si>
    <t>Šití cardioflon 3/0 19R20A</t>
  </si>
  <si>
    <t>ZH802</t>
  </si>
  <si>
    <t>Šití prolene bl 5-0 bal. á 36 ks 8580H</t>
  </si>
  <si>
    <t>ZA262</t>
  </si>
  <si>
    <t>Šití steel 5 - ocelový drát bal. á 12 ks W995</t>
  </si>
  <si>
    <t>ZA360</t>
  </si>
  <si>
    <t>Jehla sterican 0,5 x 25 mm oranžová 9186158</t>
  </si>
  <si>
    <t>ZB168</t>
  </si>
  <si>
    <t>Jehla chirurgická 0,9 x 36 B10</t>
  </si>
  <si>
    <t>ZB480</t>
  </si>
  <si>
    <t>Jehla chirurgická 0,7 x 28 G10</t>
  </si>
  <si>
    <t>ZB996</t>
  </si>
  <si>
    <t>Jehla chirurgická B9</t>
  </si>
  <si>
    <t>ZF695</t>
  </si>
  <si>
    <t>Jehla seldinger 1,3/18 G x 80 mm bal. á 20 ks AN 18080</t>
  </si>
  <si>
    <t>ZK199</t>
  </si>
  <si>
    <t>Jehla redon ostře zahnutá CH 10 BN913R</t>
  </si>
  <si>
    <t>ZK683</t>
  </si>
  <si>
    <t>Rukavice operační gammex PF sensitive vel. 7,0 bal. á 50 párů 330051070</t>
  </si>
  <si>
    <t>ZL426</t>
  </si>
  <si>
    <t>Rukavice operační ansell sensi - touch vel. 7,5 bal. á 40 párů 8050194(8050154)</t>
  </si>
  <si>
    <t>ZJ718</t>
  </si>
  <si>
    <t>Rukavice operační gammex PF sensitive vel. 6,5 bal. á 50 párů 330051065</t>
  </si>
  <si>
    <t>ZN041</t>
  </si>
  <si>
    <t>Rukavice operační gammex ansell PF bez pudru 6,5 330048065</t>
  </si>
  <si>
    <t>ZN130</t>
  </si>
  <si>
    <t>Rukavice operační gammex ansell PF bez pudru 6,0 330048060</t>
  </si>
  <si>
    <t>ZN108</t>
  </si>
  <si>
    <t>Rukavice operační gammex ansell PF bez pudru 8,0 330048080</t>
  </si>
  <si>
    <t>ZN125</t>
  </si>
  <si>
    <t>Rukavice operační gammex ansell PF bez pudru 7,5 330048075</t>
  </si>
  <si>
    <t>ZJ719</t>
  </si>
  <si>
    <t>Rukavice operační gammex PF sensitive vel. 6,0 bal. á 50 párů 330051060</t>
  </si>
  <si>
    <t>ZB153</t>
  </si>
  <si>
    <t>Vosk kostní Knochenwasch 2,5 G 1029754</t>
  </si>
  <si>
    <t>ZA948</t>
  </si>
  <si>
    <t>Protéza cévní gore-tex 8 mm 40 cm N-ST0804</t>
  </si>
  <si>
    <t>KC618</t>
  </si>
  <si>
    <t>záplata Biocor SJM B40-10 x 6 C0510</t>
  </si>
  <si>
    <t>ZD033</t>
  </si>
  <si>
    <t>Protéza cévní hemashield 28/15 M00202175128PO</t>
  </si>
  <si>
    <t>ZC839</t>
  </si>
  <si>
    <t>Protéza cévní hemashield 26/15 M00202175126P0</t>
  </si>
  <si>
    <t>ZH165</t>
  </si>
  <si>
    <t>Protéza cévní InterGard knitted 6/20 IGK0006-20</t>
  </si>
  <si>
    <t>ZH839</t>
  </si>
  <si>
    <t>Protéza cévní hemashield gold 8/20 IGK0008-20</t>
  </si>
  <si>
    <t>ZC155</t>
  </si>
  <si>
    <t>Protéza cévní hemashield 32/15 M00202175132P0</t>
  </si>
  <si>
    <t>KI182</t>
  </si>
  <si>
    <t>kroužek anuloplastický SÉGIUM SJM mitrální semirigidní vel. 32 SARP-32</t>
  </si>
  <si>
    <t>ZI551</t>
  </si>
  <si>
    <t>Záplata křížková 5,1 x 5,1 cm 007943</t>
  </si>
  <si>
    <t>ZC999</t>
  </si>
  <si>
    <t>Protéza cévní hemashield 30/15 M00202175130P0</t>
  </si>
  <si>
    <t>KI887</t>
  </si>
  <si>
    <t>kroužek anuloplastický SÉGIUM SJM mitrální semirigidní vel. 34 SARP-34</t>
  </si>
  <si>
    <t>KI181</t>
  </si>
  <si>
    <t>kroužek anuloplastický SÉGIUM SJM mitrální semirigidní vel. 30 SARP-30</t>
  </si>
  <si>
    <t>ZC413</t>
  </si>
  <si>
    <t>Protéza cévní gore-tex 6 mm 40 cm N-ST0604</t>
  </si>
  <si>
    <t>KI180</t>
  </si>
  <si>
    <t>kroužek anuloplastický SÉGIUM SJM mitrální semirigidní vel. 28 SARP-28</t>
  </si>
  <si>
    <t>KF229</t>
  </si>
  <si>
    <t>protéza cévní gelweave valsalva 26 mm 30026ADP</t>
  </si>
  <si>
    <t>KF233</t>
  </si>
  <si>
    <t>cévní náhrada biovalsalva 23 mm HVC3323</t>
  </si>
  <si>
    <t>ZF375</t>
  </si>
  <si>
    <t>Protéza cévní hemashield 34/15 M00202175134P0</t>
  </si>
  <si>
    <t>ZB916</t>
  </si>
  <si>
    <t>Okruh dýchací anesteziologický univerzální 1,6 m 2900</t>
  </si>
  <si>
    <t>ZH789</t>
  </si>
  <si>
    <t>Okruh dýchací anesteziologický 22 mm Compact II 2 l vak 2154000</t>
  </si>
  <si>
    <t>ZB398</t>
  </si>
  <si>
    <t>Maska supraglotická č. 4,0 8204000</t>
  </si>
  <si>
    <t>ZK714</t>
  </si>
  <si>
    <t>Maska supraglotická č. 3,0 8203000</t>
  </si>
  <si>
    <t>ZA992</t>
  </si>
  <si>
    <t>Maska supraglotická č. 5,0 8205000</t>
  </si>
  <si>
    <t>ZC728</t>
  </si>
  <si>
    <t>Hadice silikon 1,5 x 3 m á 25 m 34.000.00.101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</si>
  <si>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</si>
  <si>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</si>
  <si>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</si>
  <si>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</si>
  <si>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</si>
  <si>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</si>
  <si>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</si>
  <si>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</si>
  <si>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</si>
  <si>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</si>
  <si>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</si>
  <si>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</si>
  <si>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</si>
  <si>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</si>
  <si>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50115040</t>
  </si>
  <si>
    <t>505 SZM laboratorní sklo a materiál (112 02 140)</t>
  </si>
  <si>
    <t>50115070</t>
  </si>
  <si>
    <t>513 SZM katetry (112 02 101)</t>
  </si>
  <si>
    <t>50115021</t>
  </si>
  <si>
    <t>501 SZM diagnostika (112 02 021)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</si>
  <si>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</si>
  <si>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</si>
  <si>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</si>
  <si>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</si>
  <si>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</si>
  <si>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</si>
  <si>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</si>
  <si>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</si>
  <si>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KCHIR: lůžkové oddělení ECMO</t>
  </si>
  <si>
    <t>Spotřeba zdravotnického materiálu - orientační přehled</t>
  </si>
  <si>
    <t>ON Data</t>
  </si>
  <si>
    <t>107 - Pracoviště kardiologie</t>
  </si>
  <si>
    <t>505 - Pracoviště kardiochirurgie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</si>
  <si>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</si>
  <si>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</si>
  <si>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</si>
  <si>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Fluger Ivo</t>
  </si>
  <si>
    <t>Zezula Radek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</si>
  <si>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</si>
  <si>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</si>
  <si>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</si>
  <si>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</si>
  <si>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</si>
  <si>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</si>
  <si>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</si>
  <si>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</si>
  <si>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</si>
  <si>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</si>
  <si>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</si>
  <si>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</si>
  <si>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</si>
  <si>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</si>
  <si>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</si>
  <si>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</si>
  <si>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</si>
  <si>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</si>
  <si>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</si>
  <si>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</si>
  <si>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</si>
  <si>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09547</t>
  </si>
  <si>
    <t>REGULAČNÍ POPLATEK -- POJIŠTĚNEC OD ÚHRADY POPLATK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</si>
  <si>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</si>
  <si>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</si>
  <si>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</si>
  <si>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</si>
  <si>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</si>
  <si>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</si>
  <si>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</si>
  <si>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</si>
  <si>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</si>
  <si>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</si>
  <si>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</si>
  <si>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</si>
  <si>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</si>
  <si>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</si>
  <si>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</si>
  <si>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</si>
  <si>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</si>
  <si>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</si>
  <si>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</si>
  <si>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</si>
  <si>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</si>
  <si>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</si>
  <si>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</si>
  <si>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</si>
  <si>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</si>
  <si>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</si>
  <si>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</si>
  <si>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</si>
  <si>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</si>
  <si>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</si>
  <si>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</si>
  <si>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09545</t>
  </si>
  <si>
    <t>REGULAČNÍ POPLATEK ZA POHOTOVOSTNÍ SLUŽBU -- POPLA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</si>
  <si>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</si>
  <si>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</si>
  <si>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</si>
  <si>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</si>
  <si>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</si>
  <si>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</si>
  <si>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51811</t>
  </si>
  <si>
    <t>ABSCES NEBO HEMATOM SUBKUTANNÍ, PILONIDÁLNÍ, INTRA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</si>
  <si>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</si>
  <si>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</si>
  <si>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</si>
  <si>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</si>
  <si>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</si>
  <si>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</si>
  <si>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</si>
  <si>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</si>
  <si>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</si>
  <si>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</si>
  <si>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</si>
  <si>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</si>
  <si>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</si>
  <si>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</si>
  <si>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</si>
  <si>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</si>
  <si>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</si>
  <si>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</si>
  <si>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</si>
  <si>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</si>
  <si>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31 - Traumatologické oddělení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</si>
  <si>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</si>
  <si>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</si>
  <si>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</si>
  <si>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</si>
  <si>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</si>
  <si>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</si>
  <si>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</si>
  <si>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</si>
  <si>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5F5</t>
  </si>
  <si>
    <t>3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</si>
  <si>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</si>
  <si>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</si>
  <si>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</si>
  <si>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</si>
  <si>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</si>
  <si>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</si>
  <si>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</si>
  <si>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>(DRG) PRIMOOPERACE</t>
  </si>
  <si>
    <t>07563</t>
  </si>
  <si>
    <t>(DRG) URGENTNÍ OPERACE KVCH</t>
  </si>
  <si>
    <t>55215</t>
  </si>
  <si>
    <t>MECHANICKÁ SRDEČNÍ PODPORA</t>
  </si>
  <si>
    <t>07258</t>
  </si>
  <si>
    <t>(DRG) ZAVEDENÍ ECMO, PERIFERNÍ KANYLACE</t>
  </si>
  <si>
    <t>07554</t>
  </si>
  <si>
    <t>(DRG) OPERAČNÍ VÝKON S MIMOTĚLNÍM OBĚHEM, PERIFERN</t>
  </si>
  <si>
    <t>08</t>
  </si>
  <si>
    <t>10</t>
  </si>
  <si>
    <t>11</t>
  </si>
  <si>
    <t>16</t>
  </si>
  <si>
    <t>17</t>
  </si>
  <si>
    <t>21</t>
  </si>
  <si>
    <t>26</t>
  </si>
  <si>
    <t>30</t>
  </si>
  <si>
    <t>31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</si>
  <si>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</si>
  <si>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</si>
  <si>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</si>
  <si>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</si>
  <si>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</si>
  <si>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</si>
  <si>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</si>
  <si>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</si>
  <si>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5F1</t>
  </si>
  <si>
    <t>51239</t>
  </si>
  <si>
    <t xml:space="preserve">RADIKÁLNÍ EXSTIRPACE AXILÁRNÍCH NEBO INQUINÁLNÍCH </t>
  </si>
  <si>
    <t>51353</t>
  </si>
  <si>
    <t>PUNKCE, ODSÁTÍ TENKÉHO STŘEVA, MANIPULACE SE STŘEV</t>
  </si>
  <si>
    <t>51392</t>
  </si>
  <si>
    <t>RELAPAROTOMIE PRO POOPERAČNÍ KRVÁCENÍ, PERITONITID</t>
  </si>
  <si>
    <t>07546</t>
  </si>
  <si>
    <t>(DRG) OTEVŘENÝ PŘÍSTUP</t>
  </si>
  <si>
    <t>07531</t>
  </si>
  <si>
    <t>(VZP) ARTERIOGRAFIE PEROPERAČNÍ</t>
  </si>
  <si>
    <t>07551</t>
  </si>
  <si>
    <t>(DRG) HYBRIDNÍ PŘÍSTUP</t>
  </si>
  <si>
    <t>07417</t>
  </si>
  <si>
    <t>(VZP) ENDARTERECTOMIE A. FEMORALIS A JEJÍCH VĚTVÍ</t>
  </si>
  <si>
    <t>07532</t>
  </si>
  <si>
    <t>(VZP) TRANSLUMINÁLNÍ ANGIOPLASTIKA PEROPERAČNÍ</t>
  </si>
  <si>
    <t>07197</t>
  </si>
  <si>
    <t>(DRG) ZAVEDENÍ STENTU ČI STENTGRAFTU DO DESCENDENT</t>
  </si>
  <si>
    <t>09567</t>
  </si>
  <si>
    <t>(VZP) ZÁKROK NA LEVÉ STRANĚ</t>
  </si>
  <si>
    <t>07486</t>
  </si>
  <si>
    <t>(VZP) REVIZE BÉRCOVÝCH TEPEN PRO INOPERABILNÍ NÁLE</t>
  </si>
  <si>
    <t>51396</t>
  </si>
  <si>
    <t>PUNKCE DUTINY BŘIŠNÍ S DRENÁŽÍ EV. LAVAŽÍ</t>
  </si>
  <si>
    <t>51237</t>
  </si>
  <si>
    <t>KLÍNOVITÁ RESEKCE MAMMY S RADIKÁLNÍM ODSTRANĚNÍM A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</si>
  <si>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</si>
  <si>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</si>
  <si>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</si>
  <si>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</si>
  <si>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</si>
  <si>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</si>
  <si>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</si>
  <si>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</si>
  <si>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</si>
  <si>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</si>
  <si>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</si>
  <si>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</si>
  <si>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</si>
  <si>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</si>
  <si>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</si>
  <si>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</si>
  <si>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</si>
  <si>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</si>
  <si>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</si>
  <si>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</si>
  <si>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</si>
  <si>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</si>
  <si>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</si>
  <si>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</si>
  <si>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</si>
  <si>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</si>
  <si>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47277</t>
  </si>
  <si>
    <t>RADIAČNĚ NAVIGOVANÝ CHIRURGICKÝ VÝKON (PŘIČTI K CH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</si>
  <si>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</si>
  <si>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</si>
  <si>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</si>
  <si>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</si>
  <si>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</si>
  <si>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</si>
  <si>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07418</t>
  </si>
  <si>
    <t>(VZP) TROMBECTOMIE  A. FEMORALIS A JEJÍCH VĚTVÍ</t>
  </si>
  <si>
    <t>54310</t>
  </si>
  <si>
    <t>AORTOILICKÝ ÚSEK - ENDARTEREKTOMIE</t>
  </si>
  <si>
    <t>66915</t>
  </si>
  <si>
    <t>DEKOMPRESE FASCIÁLNÍHO LOŽE</t>
  </si>
  <si>
    <t>54130</t>
  </si>
  <si>
    <t>ANEURYSMA BŘIŠNÍ AORTY  INFRARENÁLNÍ NEBO ANEURYSM</t>
  </si>
  <si>
    <t>07414</t>
  </si>
  <si>
    <t>(VZP) PLASTIKA A. FEMORALIS A JEJÍCH VĚTVÍ AUTOLOG</t>
  </si>
  <si>
    <t>1</t>
  </si>
  <si>
    <t>0003708</t>
  </si>
  <si>
    <t>ZYVOXID 2 MG/ML INFUZNÍ ROZTOK</t>
  </si>
  <si>
    <t>0003952</t>
  </si>
  <si>
    <t>AMIKIN 500 MG</t>
  </si>
  <si>
    <t>0006480</t>
  </si>
  <si>
    <t>OCPLEX</t>
  </si>
  <si>
    <t>0008807</t>
  </si>
  <si>
    <t>DALACIN C</t>
  </si>
  <si>
    <t>0008808</t>
  </si>
  <si>
    <t>0011706</t>
  </si>
  <si>
    <t>0011785</t>
  </si>
  <si>
    <t>AMIKIN 1 G</t>
  </si>
  <si>
    <t>0014583</t>
  </si>
  <si>
    <t>0016600</t>
  </si>
  <si>
    <t>0020605</t>
  </si>
  <si>
    <t>0026127</t>
  </si>
  <si>
    <t>0045123</t>
  </si>
  <si>
    <t>VISIPAQUE 320 MG I/ML</t>
  </si>
  <si>
    <t>0049193</t>
  </si>
  <si>
    <t>0053922</t>
  </si>
  <si>
    <t>CIPHIN PRO INFUSIONE 200 MG/100 ML</t>
  </si>
  <si>
    <t>0058092</t>
  </si>
  <si>
    <t>CEFAZOLIN SANDOZ 1 G</t>
  </si>
  <si>
    <t>0059830</t>
  </si>
  <si>
    <t>CIPRINOL 200 MG/100 ML</t>
  </si>
  <si>
    <t>HAEMOCOMPLETTAN P</t>
  </si>
  <si>
    <t>0065989</t>
  </si>
  <si>
    <t>MYCOMAX INF</t>
  </si>
  <si>
    <t>0066020</t>
  </si>
  <si>
    <t>AUGMENTIN 1,2 G</t>
  </si>
  <si>
    <t>0066137</t>
  </si>
  <si>
    <t>0068998</t>
  </si>
  <si>
    <t>0068999</t>
  </si>
  <si>
    <t>AMPICILIN 0,5 BIOTIKA</t>
  </si>
  <si>
    <t>0072972</t>
  </si>
  <si>
    <t>0076360</t>
  </si>
  <si>
    <t>ZINACEF 1,5 G</t>
  </si>
  <si>
    <t>0077044</t>
  </si>
  <si>
    <t>ZINACEF 750 MG</t>
  </si>
  <si>
    <t>0083417</t>
  </si>
  <si>
    <t>MERONEM 1 G</t>
  </si>
  <si>
    <t>0091148</t>
  </si>
  <si>
    <t>0092289</t>
  </si>
  <si>
    <t>EDICIN 0,5 G</t>
  </si>
  <si>
    <t>0092290</t>
  </si>
  <si>
    <t>EDICIN 1 G</t>
  </si>
  <si>
    <t>0093173</t>
  </si>
  <si>
    <t>0093405</t>
  </si>
  <si>
    <t>PENICILIN G 5,0 DRASELNÁ SOĹ BIOTIKA</t>
  </si>
  <si>
    <t>0094155</t>
  </si>
  <si>
    <t>0096414</t>
  </si>
  <si>
    <t>0104051</t>
  </si>
  <si>
    <t>HUMAN ALBUMIN 200 G/L BAXTER</t>
  </si>
  <si>
    <t>0131656</t>
  </si>
  <si>
    <t>CEFTAZIDIM KABI 2 G</t>
  </si>
  <si>
    <t>0137484</t>
  </si>
  <si>
    <t>ANBINEX</t>
  </si>
  <si>
    <t>0137499</t>
  </si>
  <si>
    <t>0141838</t>
  </si>
  <si>
    <t>AMIKACIN B.BRAUN 10 MG/ML</t>
  </si>
  <si>
    <t>0142077</t>
  </si>
  <si>
    <t>TIENAM 500 MG/500 MG I.V.</t>
  </si>
  <si>
    <t>0151458</t>
  </si>
  <si>
    <t>0156259</t>
  </si>
  <si>
    <t>VANCOMYCIN KABI 1000 MG</t>
  </si>
  <si>
    <t>0162180</t>
  </si>
  <si>
    <t>0162187</t>
  </si>
  <si>
    <t>0164350</t>
  </si>
  <si>
    <t>TAZOCIN 4 G/0,5 G</t>
  </si>
  <si>
    <t>0164401</t>
  </si>
  <si>
    <t>0166269</t>
  </si>
  <si>
    <t>0164407</t>
  </si>
  <si>
    <t>0136083</t>
  </si>
  <si>
    <t>0092359</t>
  </si>
  <si>
    <t>0141836</t>
  </si>
  <si>
    <t>AMIKACIN B. BRAUN 5 MG/ML</t>
  </si>
  <si>
    <t>0113453</t>
  </si>
  <si>
    <t>0156835</t>
  </si>
  <si>
    <t>MEROPENEM KABI 1 G</t>
  </si>
  <si>
    <t>0151460</t>
  </si>
  <si>
    <t>CEFUROXIM KABI 750 MG</t>
  </si>
  <si>
    <t>0192558</t>
  </si>
  <si>
    <t>ANTITHROMBIN III NF BAXTER</t>
  </si>
  <si>
    <t>0129836</t>
  </si>
  <si>
    <t>0183926</t>
  </si>
  <si>
    <t>0202911</t>
  </si>
  <si>
    <t>0203285</t>
  </si>
  <si>
    <t>MEROPENEM ZENTIVA 1000 MG</t>
  </si>
  <si>
    <t>0186672</t>
  </si>
  <si>
    <t>LINEZOLID SANDOZ 2 MG/ML INFUZNÍ ROZTOK</t>
  </si>
  <si>
    <t>0049842</t>
  </si>
  <si>
    <t>2</t>
  </si>
  <si>
    <t>0007955</t>
  </si>
  <si>
    <t>0107959</t>
  </si>
  <si>
    <t>0207921</t>
  </si>
  <si>
    <t>0012985</t>
  </si>
  <si>
    <t>STAPLER LINEÁRNÍ - TL30.TLH30.TLV30.TX30B.30G.30V</t>
  </si>
  <si>
    <t>0026096</t>
  </si>
  <si>
    <t>ROURKA ENDOBRONCHIÁLNÍ DOUBLE LUMEN LEVÝ BRONCHUS</t>
  </si>
  <si>
    <t>0043082</t>
  </si>
  <si>
    <t>CHLOPEŇ SRDEČNÍ BIOL. AORTÁLNÍ BOVINNÍ CARPENTIER-</t>
  </si>
  <si>
    <t>0043155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</si>
  <si>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</si>
  <si>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</si>
  <si>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</si>
  <si>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</si>
  <si>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</si>
  <si>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</si>
  <si>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</si>
  <si>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</si>
  <si>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</si>
  <si>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</si>
  <si>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</si>
  <si>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</si>
  <si>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</si>
  <si>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</si>
  <si>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</si>
  <si>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</si>
  <si>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</si>
  <si>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</si>
  <si>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</si>
  <si>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</si>
  <si>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</si>
  <si>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</si>
  <si>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</si>
  <si>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</si>
  <si>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</si>
  <si>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</si>
  <si>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</si>
  <si>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</si>
  <si>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</si>
  <si>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</si>
  <si>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</si>
  <si>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</si>
  <si>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</si>
  <si>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</si>
  <si>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</si>
  <si>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</si>
  <si>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</si>
  <si>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</si>
  <si>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</si>
  <si>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</si>
  <si>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</si>
  <si>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</si>
  <si>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</si>
  <si>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</si>
  <si>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</si>
  <si>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</si>
  <si>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</si>
  <si>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</si>
  <si>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</si>
  <si>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</si>
  <si>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</si>
  <si>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</si>
  <si>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</si>
  <si>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</si>
  <si>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</si>
  <si>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</si>
  <si>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</si>
  <si>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</si>
  <si>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</si>
  <si>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</si>
  <si>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</si>
  <si>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</si>
  <si>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</si>
  <si>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</si>
  <si>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</si>
  <si>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</si>
  <si>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</si>
  <si>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</si>
  <si>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</si>
  <si>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</si>
  <si>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</si>
  <si>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</si>
  <si>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</si>
  <si>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</si>
  <si>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</si>
  <si>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</si>
  <si>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</si>
  <si>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</si>
  <si>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</si>
  <si>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</si>
  <si>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</si>
  <si>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</si>
  <si>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</si>
  <si>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</si>
  <si>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</si>
  <si>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</si>
  <si>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</si>
  <si>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</si>
  <si>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</si>
  <si>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</si>
  <si>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0081999</t>
  </si>
  <si>
    <t>NPWT-V.A.C. GRANUFOAM (PU PĚNA) VELIKOST S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</si>
  <si>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</si>
  <si>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</si>
  <si>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</si>
  <si>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</si>
  <si>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</si>
  <si>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</si>
  <si>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</si>
  <si>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</si>
  <si>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</si>
  <si>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</si>
  <si>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</si>
  <si>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</si>
  <si>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</si>
  <si>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</si>
  <si>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</si>
  <si>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</si>
  <si>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</si>
  <si>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</si>
  <si>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</si>
  <si>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</si>
  <si>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</si>
  <si>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</si>
  <si>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</si>
  <si>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</si>
  <si>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</si>
  <si>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</si>
  <si>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</si>
  <si>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</si>
  <si>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</si>
  <si>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</si>
  <si>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0048652</t>
  </si>
  <si>
    <t>PROSTŘEDEK HEMOSTATICKÝ SURGICEL  1902GB, 1902EE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</si>
  <si>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</si>
  <si>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</si>
  <si>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</si>
  <si>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</si>
  <si>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</si>
  <si>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</si>
  <si>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</si>
  <si>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</si>
  <si>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</si>
  <si>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</si>
  <si>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</si>
  <si>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LEPIDLO BIOLOGICKÉ CRYOLIFE BG-3010</t>
  </si>
  <si>
    <t>0057221</t>
  </si>
  <si>
    <t>KATETR TERMODIL.DIAG.AH-XXXXX..AH-XXXXX,X,XX</t>
  </si>
  <si>
    <t>0112465</t>
  </si>
  <si>
    <t>DEFIBRILÁTOR BIVENTRIKULÁRNÍ UNIFY ASSURA</t>
  </si>
  <si>
    <t>0113357</t>
  </si>
  <si>
    <t>KARDIOSTIMULÁTOR DVOUDUTINOVÝ ENTOVIS DR-T KOMPLET</t>
  </si>
  <si>
    <t>0058516</t>
  </si>
  <si>
    <t>PROTÉZA CÉVNÍ</t>
  </si>
  <si>
    <t>0046247</t>
  </si>
  <si>
    <t>OBĚH MIMOTĚLNÍ - BIO-PROBE INSERT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</si>
  <si>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</si>
  <si>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</si>
  <si>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</si>
  <si>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</si>
  <si>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</si>
  <si>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</si>
  <si>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</si>
  <si>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</si>
  <si>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</si>
  <si>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</si>
  <si>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0111740</t>
  </si>
  <si>
    <t>KARDIOSTIMULÁTOR JEDNODUTINOVÝ EFFECTA SR KOMPLET</t>
  </si>
  <si>
    <t>0082141</t>
  </si>
  <si>
    <t>NPWT-RENASYS F PŘEVAZOVÝ SET MALÝ S</t>
  </si>
  <si>
    <t>0082143</t>
  </si>
  <si>
    <t>NPWT-RENASYS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</si>
  <si>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</si>
  <si>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</si>
  <si>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</si>
  <si>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</si>
  <si>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</si>
  <si>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</si>
  <si>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0058104</t>
  </si>
  <si>
    <t>ELEKTRODA STIMULAČNÍ TENDRIL SDX1488T</t>
  </si>
  <si>
    <t>0051397</t>
  </si>
  <si>
    <t>KATETR NEFROSTOMICKÝ,10F,MALECOT U-082210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</si>
  <si>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</si>
  <si>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</si>
  <si>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</si>
  <si>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</si>
  <si>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</si>
  <si>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</si>
  <si>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0194001</t>
  </si>
  <si>
    <t>KARDIOSTIMULÁTOR BIVENTRIKULÁRNÍ ETRINSA 8 HF-T</t>
  </si>
  <si>
    <t>0043153</t>
  </si>
  <si>
    <t>CHLOPEŇ SRDEČNÍ BIOL.MITRÁLNÍ Z BOVIN.PERIKARDU CA</t>
  </si>
  <si>
    <t>0054839</t>
  </si>
  <si>
    <t>KROUŽEK ANULOPLASTICKÝ SJM TAILOR TARP-25-35, TAB-</t>
  </si>
  <si>
    <t>0112106</t>
  </si>
  <si>
    <t>DEFIBRILÁTOR BIVENTRIKULÁRNÍ PARADYM RF CRT-D 9750</t>
  </si>
  <si>
    <t>0141854</t>
  </si>
  <si>
    <t>OXYGENÁTOR CAPIOX,PŘÍSLUŠENSTVÍ</t>
  </si>
  <si>
    <t>09227</t>
  </si>
  <si>
    <t>I. V. APLIKACE KRVE NEBO KREVNÍCH DERIVÁTŮ</t>
  </si>
  <si>
    <t>57233</t>
  </si>
  <si>
    <t>HRUDNÍ DRENÁŽ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</si>
  <si>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</si>
  <si>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</si>
  <si>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</si>
  <si>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</si>
  <si>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</si>
  <si>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</si>
  <si>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</si>
  <si>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</si>
  <si>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</si>
  <si>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</si>
  <si>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</si>
  <si>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</si>
  <si>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</si>
  <si>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</si>
  <si>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</si>
  <si>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</si>
  <si>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</si>
  <si>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</si>
  <si>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</si>
  <si>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</si>
  <si>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</si>
  <si>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</si>
  <si>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</si>
  <si>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</si>
  <si>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</si>
  <si>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</si>
  <si>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</si>
  <si>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</si>
  <si>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</si>
  <si>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</si>
  <si>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</si>
  <si>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</si>
  <si>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</si>
  <si>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</si>
  <si>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</si>
  <si>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</si>
  <si>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</si>
  <si>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</si>
  <si>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</si>
  <si>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</si>
  <si>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</si>
  <si>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</si>
  <si>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</si>
  <si>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</si>
  <si>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</si>
  <si>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</si>
  <si>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</si>
  <si>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</si>
  <si>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</si>
  <si>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</si>
  <si>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</si>
  <si>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</si>
  <si>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</si>
  <si>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</si>
  <si>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07235</t>
  </si>
  <si>
    <t xml:space="preserve">(DRG) CHIRURGICKÁ IMPLANTACE NEBO VÝMĚNA TRVALÉHO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</si>
  <si>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</si>
  <si>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</si>
  <si>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</si>
  <si>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</si>
  <si>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</si>
  <si>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</si>
  <si>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</si>
  <si>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</si>
  <si>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</si>
  <si>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</si>
  <si>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07140</t>
  </si>
  <si>
    <t>(DRG) UZÁVĚR DEFEKTU SEPTA KOMOR (VROZENÉHO NEBO Z</t>
  </si>
  <si>
    <t>07242</t>
  </si>
  <si>
    <t>(DRG) PERIKARDEKTOMIE PARCIÁLNÍ PRO KONSTRIKCI NEB</t>
  </si>
  <si>
    <t>07111</t>
  </si>
  <si>
    <t>(DRG) OPERACE PRO PORANĚNÍ HORNÍ NEBO DOLNÍ DUTÉ Ž</t>
  </si>
  <si>
    <t>07257</t>
  </si>
  <si>
    <t>(DRG) ZAVEDENÍ ECMO, CENTRÁLNÍ KANYLACE</t>
  </si>
  <si>
    <t>07110</t>
  </si>
  <si>
    <t>(DRG) PLASTIKA HORNÍ NEBO DOLNÍ DUTÉ ŽÍLY</t>
  </si>
  <si>
    <t>07117</t>
  </si>
  <si>
    <t>(DRG) OPERACE PRO PORANĚNÍ LEVÉ KOMORY SRDEČNÍ</t>
  </si>
  <si>
    <t>09225</t>
  </si>
  <si>
    <t>KANYLACE CENTRÁLNÍ ŽÍLY ZA KONTROLY CELKOVÉHO STAV</t>
  </si>
  <si>
    <t>54990</t>
  </si>
  <si>
    <t>ODBĚR ŽILNÍHO ŠTĚPU</t>
  </si>
  <si>
    <t>54930</t>
  </si>
  <si>
    <t xml:space="preserve">VYSOKÁ LIGATURA VENAE SAPHENAE MAGNAE + STRIPPING 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</si>
  <si>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</si>
  <si>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</si>
  <si>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</si>
  <si>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</si>
  <si>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</si>
  <si>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</si>
  <si>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</si>
  <si>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</si>
  <si>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55220</t>
  </si>
  <si>
    <t>JEDNODUCHÝ VÝKON NA SRDCI - PRIMOOPERACE</t>
  </si>
  <si>
    <t>55260</t>
  </si>
  <si>
    <t>KREVNÍ KARDIOPLEGIE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</si>
  <si>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</si>
  <si>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</si>
  <si>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</si>
  <si>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</si>
  <si>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</si>
  <si>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</si>
  <si>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</si>
  <si>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</si>
  <si>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</si>
  <si>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</si>
  <si>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</si>
  <si>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</si>
  <si>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</si>
  <si>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</si>
  <si>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</si>
  <si>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</si>
  <si>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</si>
  <si>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</si>
  <si>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</si>
  <si>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</si>
  <si>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</si>
  <si>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</si>
  <si>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</si>
  <si>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</si>
  <si>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</si>
  <si>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</si>
  <si>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</si>
  <si>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</si>
  <si>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</si>
  <si>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</si>
  <si>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</si>
  <si>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</si>
  <si>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</si>
  <si>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</si>
  <si>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</si>
  <si>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</si>
  <si>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</si>
  <si>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</si>
  <si>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</si>
  <si>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</si>
  <si>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</si>
  <si>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</si>
  <si>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</si>
  <si>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</si>
  <si>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</si>
  <si>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</si>
  <si>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</si>
  <si>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</si>
  <si>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</si>
  <si>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</si>
  <si>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</si>
  <si>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</si>
  <si>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</si>
  <si>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</si>
  <si>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</si>
  <si>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</si>
  <si>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</si>
  <si>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</si>
  <si>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</si>
  <si>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</si>
  <si>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</si>
  <si>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</si>
  <si>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</si>
  <si>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</si>
  <si>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</si>
  <si>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</si>
  <si>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</si>
  <si>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</si>
  <si>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</si>
  <si>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</si>
  <si>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</si>
  <si>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</si>
  <si>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</si>
  <si>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</si>
  <si>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</si>
  <si>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07167</t>
  </si>
  <si>
    <t>(DRG) PLASTIKA ASCENDENTNÍ AORTY BEZ POUŽITÍ ZÁPLA</t>
  </si>
  <si>
    <t>07109</t>
  </si>
  <si>
    <t>(DRG) JINÝ ZÁKROK NA SRDEČNÍCH SÍNÍCH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</si>
  <si>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</si>
  <si>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</si>
  <si>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</si>
  <si>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</si>
  <si>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</si>
  <si>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</si>
  <si>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</si>
  <si>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</si>
  <si>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</si>
  <si>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</si>
  <si>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</si>
  <si>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</si>
  <si>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</si>
  <si>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</si>
  <si>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</si>
  <si>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</si>
  <si>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</si>
  <si>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07177</t>
  </si>
  <si>
    <t>(DRG) NÁHRADA OBLOKU AORTY KOMPLETNÍ NEBO ČÁSTEČNÁ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</si>
  <si>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</si>
  <si>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</si>
  <si>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</si>
  <si>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</si>
  <si>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</si>
  <si>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</si>
  <si>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07063</t>
  </si>
  <si>
    <t xml:space="preserve">(DRG) OPERACE PRO PORANĚNÍ A. PULMONALIS A JEJÍCH </t>
  </si>
  <si>
    <t>07243</t>
  </si>
  <si>
    <t>(DRG) PERIKARDEKTOMIE SUBTOTÁLNÍ PRO KONSTRIKCI NE</t>
  </si>
  <si>
    <t>07008</t>
  </si>
  <si>
    <t>(DRG) OPERACE PRO PORANĚNÍ KORONÁRNÍCH TEPEN</t>
  </si>
  <si>
    <t>07147</t>
  </si>
  <si>
    <t>(DRG) RESEKCE HYPERTROFICKÉHO SEPTA KOMOR</t>
  </si>
  <si>
    <t>07238</t>
  </si>
  <si>
    <t>(DRG) CHIRURGICKÁ EXTRAKCE TRVALÉHO STIMULAČNÍHO N</t>
  </si>
  <si>
    <t>5F6</t>
  </si>
  <si>
    <t>56419</t>
  </si>
  <si>
    <t>POUŽITÍ OPERAČNÍHO MIKROSKOPU Á 15 MINUT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</si>
  <si>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</si>
  <si>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</si>
  <si>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</si>
  <si>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</si>
  <si>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</si>
  <si>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</si>
  <si>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</si>
  <si>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</si>
  <si>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</si>
  <si>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</si>
  <si>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</si>
  <si>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</si>
  <si>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</si>
  <si>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</si>
  <si>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5T5</t>
  </si>
  <si>
    <t>0011592</t>
  </si>
  <si>
    <t>METRONIDAZOL B. BRAUN 5 MG/ML</t>
  </si>
  <si>
    <t>0025746</t>
  </si>
  <si>
    <t>INVANZ 1 G</t>
  </si>
  <si>
    <t>0075634</t>
  </si>
  <si>
    <t>PROTHROMPLEX TOTAL NF</t>
  </si>
  <si>
    <t>0083487</t>
  </si>
  <si>
    <t>MERONEM 500 MG</t>
  </si>
  <si>
    <t>0093650</t>
  </si>
  <si>
    <t>ACTILYSE</t>
  </si>
  <si>
    <t>0097000</t>
  </si>
  <si>
    <t>METRONIDAZOLE 0.5%-POLPHARMA</t>
  </si>
  <si>
    <t>0127516</t>
  </si>
  <si>
    <t>0131654</t>
  </si>
  <si>
    <t>CEFTAZIDIM KABI 1 G</t>
  </si>
  <si>
    <t>0500720</t>
  </si>
  <si>
    <t>0162496</t>
  </si>
  <si>
    <t>TAZIP 4 G/0,5 G</t>
  </si>
  <si>
    <t>0165449</t>
  </si>
  <si>
    <t>0147977</t>
  </si>
  <si>
    <t>MEROPENEM HOSPIRA 1 G</t>
  </si>
  <si>
    <t>0029449</t>
  </si>
  <si>
    <t>NOVOSEVEN 100 KIU (2 MG)</t>
  </si>
  <si>
    <t>0193688</t>
  </si>
  <si>
    <t>0192559</t>
  </si>
  <si>
    <t>0183821</t>
  </si>
  <si>
    <t>ACEFA 1 G</t>
  </si>
  <si>
    <t>0207922</t>
  </si>
  <si>
    <t>0005606</t>
  </si>
  <si>
    <t>NÁVLEK NA OPMI, TYP 71                      306071</t>
  </si>
  <si>
    <t>0026139</t>
  </si>
  <si>
    <t>KANYLA TRACHEOSTOMICKÁ VOCALAID S NÍZKOTLAKOU MANŽ</t>
  </si>
  <si>
    <t>0030617</t>
  </si>
  <si>
    <t>STAPLER KOŽNÍ ROYAL - 35W</t>
  </si>
  <si>
    <t>0037145</t>
  </si>
  <si>
    <t>PROTÉZA GORE-TEX CÉVNÍ - PRUŽNÁ TENKOSTĚNNÁ</t>
  </si>
  <si>
    <t>0043119</t>
  </si>
  <si>
    <t>ŠTĚP ALLOGENNÍ KOSTNÍ ZMRAZENÝ</t>
  </si>
  <si>
    <t>0046475</t>
  </si>
  <si>
    <t>PROTÉZA CÉVNÍ INTERVASCULAR TKANÁ</t>
  </si>
  <si>
    <t>0048302</t>
  </si>
  <si>
    <t>ZAVADĚČ STIMULAČNÍCH ELEKTROD DVOJITÝ 5212537</t>
  </si>
  <si>
    <t>0048623</t>
  </si>
  <si>
    <t>KARDIOSTIMULÁTOR DVOUDUTINOVÝ VERITY ADX XL DR 535</t>
  </si>
  <si>
    <t>0051947</t>
  </si>
  <si>
    <t>ZÁPLATA SRDEČNÍ PERIKARDIÁLNÍ SJM BIOCOR, B40-10X6</t>
  </si>
  <si>
    <t>0056303</t>
  </si>
  <si>
    <t>KATETR BALONKOVÝ FOGARTY TRU-LUMEN 12TLW807F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</si>
  <si>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</si>
  <si>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</si>
  <si>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</si>
  <si>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</si>
  <si>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</si>
  <si>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0069500</t>
  </si>
  <si>
    <t>KANYLA TRACHEOSTOMICKÁ  S NÍZKOTLAKOU  MANŽETOU</t>
  </si>
  <si>
    <t>0099752</t>
  </si>
  <si>
    <t>ŠROUB SAMOŘEZNÝ STERNÁLNÍ TITAN</t>
  </si>
  <si>
    <t>0193662</t>
  </si>
  <si>
    <t>KARDIOSTIMULÁTOR DVOUDUTINOVÝ EOS DR</t>
  </si>
  <si>
    <t>0046464</t>
  </si>
  <si>
    <t>PROTÉZA CÉVNÍ INTERVASCULAR PLETENÁ,HEPARIN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</si>
  <si>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</si>
  <si>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</si>
  <si>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</si>
  <si>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</si>
  <si>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</si>
  <si>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</si>
  <si>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</si>
  <si>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</si>
  <si>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</si>
  <si>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90907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</si>
  <si>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</si>
  <si>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</si>
  <si>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</si>
  <si>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</si>
  <si>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</si>
  <si>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</si>
  <si>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</si>
  <si>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</si>
  <si>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</si>
  <si>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</si>
  <si>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</si>
  <si>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</si>
  <si>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</si>
  <si>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</si>
  <si>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</si>
  <si>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</si>
  <si>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62640</t>
  </si>
  <si>
    <t>ODBĚR DERMOEPIDERMÁLNÍHO ŠTĚPU: 1 - 5 % Z PLOCHY P</t>
  </si>
  <si>
    <t>61135</t>
  </si>
  <si>
    <t>AUTOTRANSPLANTACE KOŽNÍM ŠTĚPEM V PLNÉ TLOUŠTCE DO</t>
  </si>
  <si>
    <t>62330</t>
  </si>
  <si>
    <t>NEKREKTOMIE 5 - 10 % POVRCHU TĚLA - TANGENCIÁLNÍ N</t>
  </si>
  <si>
    <t>708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</si>
  <si>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</si>
  <si>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</si>
  <si>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</si>
  <si>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</si>
  <si>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</si>
  <si>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</si>
  <si>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</si>
  <si>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</si>
  <si>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</si>
  <si>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</si>
  <si>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</si>
  <si>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</si>
  <si>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</si>
  <si>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</si>
  <si>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78210</t>
  </si>
  <si>
    <t>ANALGOSEDACE INTRAVENÓZNÍ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</si>
  <si>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</si>
  <si>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</si>
  <si>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</si>
  <si>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</si>
  <si>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</si>
  <si>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</si>
  <si>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</si>
  <si>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78310</t>
  </si>
  <si>
    <t xml:space="preserve">NEODKLADNÁ KARDIOPULMONÁLNÍ RESUSCITACE ROZŠÍŘENÁ </t>
  </si>
  <si>
    <t>78320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</si>
  <si>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</si>
  <si>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</si>
  <si>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</si>
  <si>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</si>
  <si>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</si>
  <si>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</si>
  <si>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                                            </t>
  </si>
  <si>
    <t>00123</t>
  </si>
  <si>
    <t>00133</t>
  </si>
  <si>
    <t xml:space="preserve">DLOUHODOBÁ MECHANICKÁ VENTILACE &gt; 96 HODIN (5-10 DNÍ) S      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</si>
  <si>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</si>
  <si>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</si>
  <si>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</si>
  <si>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</si>
  <si>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</si>
  <si>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</si>
  <si>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</si>
  <si>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                                             </t>
  </si>
  <si>
    <t>05011</t>
  </si>
  <si>
    <t xml:space="preserve">SRDEČNÍ DEFIBRILÁTOR A IMPLANTÁT PRO PODPORU FUNKCE SRD                                             </t>
  </si>
  <si>
    <t>05012</t>
  </si>
  <si>
    <t>05013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</si>
  <si>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</si>
  <si>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</si>
  <si>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</si>
  <si>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</si>
  <si>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</si>
  <si>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</si>
  <si>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</si>
  <si>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 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</si>
  <si>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</si>
  <si>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</si>
  <si>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</si>
  <si>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</si>
  <si>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</si>
  <si>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</si>
  <si>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</si>
  <si>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</si>
  <si>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</si>
  <si>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</si>
  <si>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</si>
  <si>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</si>
  <si>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</si>
  <si>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</si>
  <si>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</si>
  <si>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</si>
  <si>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</si>
  <si>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</si>
  <si>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05112</t>
  </si>
  <si>
    <t xml:space="preserve">IMPLANTACE TRVALÉHO KARDIOSTIMULÁTORU BEZ AKUTNÍHO INFA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</si>
  <si>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</si>
  <si>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</si>
  <si>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</si>
  <si>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</si>
  <si>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</si>
  <si>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</si>
  <si>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</si>
  <si>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                                             </t>
  </si>
  <si>
    <t>05201</t>
  </si>
  <si>
    <t xml:space="preserve">JINÉ VÝKONY PŘI ONEMOCNĚNÍCH A PORUCHÁCH OBĚHOVÉHO SYST                                             </t>
  </si>
  <si>
    <t>05231</t>
  </si>
  <si>
    <t xml:space="preserve">PERKUTÁNNÍ KORONÁRNÍ ANGIOPLASTIKA, &lt;=2 POTAHOVANÉ STEN                                             </t>
  </si>
  <si>
    <t>05261</t>
  </si>
  <si>
    <t xml:space="preserve">PERKUTÁNNÍ KORONÁRNÍ ANGIOPLASTIKA, &gt;=3 POTAHOVANÉ STEN                                             </t>
  </si>
  <si>
    <t>05271</t>
  </si>
  <si>
    <t>05273</t>
  </si>
  <si>
    <t>05301</t>
  </si>
  <si>
    <t xml:space="preserve">SRDEČNÍ KATETRIZACE PŘI AKUTNÍM INFARKTU MYOKARDU BEZ C 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</si>
  <si>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</si>
  <si>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</si>
  <si>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</si>
  <si>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  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</si>
  <si>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</si>
  <si>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</si>
  <si>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</si>
  <si>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</si>
  <si>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</si>
  <si>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</si>
  <si>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</si>
  <si>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</si>
  <si>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</si>
  <si>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</si>
  <si>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</si>
  <si>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</si>
  <si>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</si>
  <si>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</si>
  <si>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</si>
  <si>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</si>
  <si>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</si>
  <si>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</si>
  <si>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</si>
  <si>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</si>
  <si>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</si>
  <si>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</si>
  <si>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</si>
  <si>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</si>
  <si>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</si>
  <si>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</si>
  <si>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</si>
  <si>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                                             </t>
  </si>
  <si>
    <t>05471</t>
  </si>
  <si>
    <t xml:space="preserve">JINÉ PORUCHY OBĚHOVÉHO SYSTÉMU BEZ CC                                                               </t>
  </si>
  <si>
    <t>05473</t>
  </si>
  <si>
    <t xml:space="preserve">JINÉ PORUCHY OBĚHOVÉHO SYSTÉMU S MCC                                                                </t>
  </si>
  <si>
    <t>05501</t>
  </si>
  <si>
    <t xml:space="preserve">ANGIOPLASTIKA NEBO ZAVEDENÍ STENTU DO PERIFERNÍ CÉVY BE                                             </t>
  </si>
  <si>
    <t>08093</t>
  </si>
  <si>
    <t xml:space="preserve">TRANSPLANTACE KŮŽE NEBO TKÁNĚ PRO PORUCHY MUSKULOSKELET                                             </t>
  </si>
  <si>
    <t>08371</t>
  </si>
  <si>
    <t xml:space="preserve">KONZERVATIVNÍ LÉČBA PROBLÉMŮ SE ZÁDY BEZ CC                                                         </t>
  </si>
  <si>
    <t>11322</t>
  </si>
  <si>
    <t xml:space="preserve">INFEKCE LEDVIN A MOČOVÝCH CEST S CC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</si>
  <si>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</si>
  <si>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</si>
  <si>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</si>
  <si>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</si>
  <si>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</si>
  <si>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</si>
  <si>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18321</t>
  </si>
  <si>
    <t xml:space="preserve">HOREČKA NEZNÁMÉHO PŮVODU BEZ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</si>
  <si>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</si>
  <si>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</si>
  <si>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</si>
  <si>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</si>
  <si>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</si>
  <si>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</si>
  <si>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</si>
  <si>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</si>
  <si>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</si>
  <si>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</si>
  <si>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</si>
  <si>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      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</si>
  <si>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</si>
  <si>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</si>
  <si>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</si>
  <si>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</si>
  <si>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</si>
  <si>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</si>
  <si>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</si>
  <si>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</si>
  <si>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</si>
  <si>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</si>
  <si>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22</t>
  </si>
  <si>
    <t>407</t>
  </si>
  <si>
    <t>0093626</t>
  </si>
  <si>
    <t>ULTRAVIST 370</t>
  </si>
  <si>
    <t>0095609</t>
  </si>
  <si>
    <t>MICROPAQUE CT</t>
  </si>
  <si>
    <t>0002027</t>
  </si>
  <si>
    <t>0002087</t>
  </si>
  <si>
    <t>0002095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</si>
  <si>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</si>
  <si>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</si>
  <si>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</si>
  <si>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</si>
  <si>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</si>
  <si>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</si>
  <si>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47355</t>
  </si>
  <si>
    <t>HYBRIDNÍ VÝPOČETNÍ A POZITRONOVÁ EMISNÍ TOMOGRAFIE</t>
  </si>
  <si>
    <t>32</t>
  </si>
  <si>
    <t>816</t>
  </si>
  <si>
    <t>94191</t>
  </si>
  <si>
    <t>FOTOGRAFIE GELU</t>
  </si>
  <si>
    <t>94119</t>
  </si>
  <si>
    <t>IZOLACE A UCHOVÁNÍ LIDSKÉ DNA (RNA)</t>
  </si>
  <si>
    <t>94199</t>
  </si>
  <si>
    <t>AMPLIFIKACE METODOU PCR</t>
  </si>
  <si>
    <t>94123</t>
  </si>
  <si>
    <t>PCR ANALÝZA LIDSKÉ DNA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</si>
  <si>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</si>
  <si>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</si>
  <si>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</si>
  <si>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</si>
  <si>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</si>
  <si>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</si>
  <si>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</si>
  <si>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</si>
  <si>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</si>
  <si>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</si>
  <si>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</si>
  <si>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</si>
  <si>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</si>
  <si>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</si>
  <si>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</si>
  <si>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</si>
  <si>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</si>
  <si>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</si>
  <si>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</si>
  <si>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</si>
  <si>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</si>
  <si>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</si>
  <si>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</si>
  <si>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</si>
  <si>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</si>
  <si>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</si>
  <si>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</si>
  <si>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</si>
  <si>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</si>
  <si>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</si>
  <si>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</si>
  <si>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</si>
  <si>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</si>
  <si>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</si>
  <si>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</si>
  <si>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</si>
  <si>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</si>
  <si>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</si>
  <si>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</si>
  <si>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</si>
  <si>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</si>
  <si>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</si>
  <si>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</si>
  <si>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</si>
  <si>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</si>
  <si>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</si>
  <si>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</si>
  <si>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</si>
  <si>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</si>
  <si>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96885</t>
  </si>
  <si>
    <t>MOLEKULÁRNÍ MARKERY AKTIVACE HEMOSTÁZY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</si>
  <si>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</si>
  <si>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</si>
  <si>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</si>
  <si>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</si>
  <si>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</si>
  <si>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</si>
  <si>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</si>
  <si>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</si>
  <si>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</si>
  <si>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</si>
  <si>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</si>
  <si>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</si>
  <si>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</si>
  <si>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</si>
  <si>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</si>
  <si>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</si>
  <si>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</si>
  <si>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</si>
  <si>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</si>
  <si>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</si>
  <si>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</si>
  <si>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</si>
  <si>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</si>
  <si>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</si>
  <si>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</si>
  <si>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</si>
  <si>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</si>
  <si>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</si>
  <si>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</si>
  <si>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</si>
  <si>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</si>
  <si>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</si>
  <si>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</si>
  <si>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</si>
  <si>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</si>
  <si>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</si>
  <si>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</si>
  <si>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</si>
  <si>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</si>
  <si>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</si>
  <si>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</si>
  <si>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</si>
  <si>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81731</t>
  </si>
  <si>
    <t>STANOVENÍ NATRIURETICKÝCH PEPTIDŮ V SÉRU A V PLAZM</t>
  </si>
  <si>
    <t>81747</t>
  </si>
  <si>
    <t xml:space="preserve">VYŠETŘENÍ TANDEMOVOU HMOTNOSTNÍ SPEKTROMETRIÍ PRO </t>
  </si>
  <si>
    <t>91141</t>
  </si>
  <si>
    <t>STANOVENÍ CERULOPLASMINU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</si>
  <si>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</si>
  <si>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</si>
  <si>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</si>
  <si>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</si>
  <si>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</si>
  <si>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</si>
  <si>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93171</t>
  </si>
  <si>
    <t>PARATHORMON</t>
  </si>
  <si>
    <t>93187</t>
  </si>
  <si>
    <t>TYROXIN CELKOVÝ (TT4)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</si>
  <si>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</si>
  <si>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</si>
  <si>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</si>
  <si>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</si>
  <si>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</si>
  <si>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</si>
  <si>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</si>
  <si>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</si>
  <si>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</si>
  <si>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</si>
  <si>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</si>
  <si>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</si>
  <si>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</si>
  <si>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</si>
  <si>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</si>
  <si>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</si>
  <si>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</si>
  <si>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</si>
  <si>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</si>
  <si>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</si>
  <si>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</si>
  <si>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</si>
  <si>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</si>
  <si>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</si>
  <si>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</si>
  <si>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</si>
  <si>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</si>
  <si>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</si>
  <si>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</si>
  <si>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</si>
  <si>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</si>
  <si>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</si>
  <si>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</si>
  <si>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</si>
  <si>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</si>
  <si>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</si>
  <si>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</si>
  <si>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</si>
  <si>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</si>
  <si>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</si>
  <si>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</si>
  <si>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</si>
  <si>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</si>
  <si>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</si>
  <si>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</si>
  <si>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</si>
  <si>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</si>
  <si>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</si>
  <si>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</si>
  <si>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</si>
  <si>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</si>
  <si>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</si>
  <si>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</si>
  <si>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</si>
  <si>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</si>
  <si>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</si>
  <si>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</si>
  <si>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</si>
  <si>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</si>
  <si>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</si>
  <si>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</si>
  <si>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</si>
  <si>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</si>
  <si>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</si>
  <si>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</si>
  <si>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</si>
  <si>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</si>
  <si>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</si>
  <si>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</si>
  <si>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</si>
  <si>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</si>
  <si>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</si>
  <si>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</si>
  <si>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</si>
  <si>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</si>
  <si>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</si>
  <si>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</si>
  <si>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</si>
  <si>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</si>
  <si>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</si>
  <si>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</si>
  <si>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</si>
  <si>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</si>
  <si>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</si>
  <si>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</si>
  <si>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</si>
  <si>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</si>
  <si>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</si>
  <si>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</si>
  <si>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</si>
  <si>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81719</t>
  </si>
  <si>
    <t>METANEFRINY KVANTITATIVNĚ SOUČASNĚ V KRVI A V MOČI</t>
  </si>
  <si>
    <t>81239</t>
  </si>
  <si>
    <t>ANALÝZA MOČE MIKROSKOPICKY VE FÁZOVÉM KONTRASTU</t>
  </si>
  <si>
    <t>81733</t>
  </si>
  <si>
    <t>KVANTITATIVNÍ STANOVENÍ KRVE VE STOLICI NA ANALYZÁ</t>
  </si>
  <si>
    <t>81129</t>
  </si>
  <si>
    <t>BÍLKOVINA KVANTITATIVNĚ (MOČ, VÝPOTEK, CSF) STATIM</t>
  </si>
  <si>
    <t>81159</t>
  </si>
  <si>
    <t>CHOLINESTERÁZA STATIM</t>
  </si>
  <si>
    <t>81663</t>
  </si>
  <si>
    <t>STANOVENÍ PYRIDINOLINU A DEOXYPYRIDINOLINU</t>
  </si>
  <si>
    <t>93179</t>
  </si>
  <si>
    <t>PLAZMATICKÁ RENINOVÁ AKTIVITA (PRA)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</si>
  <si>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</si>
  <si>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</si>
  <si>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</si>
  <si>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</si>
  <si>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</si>
  <si>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</si>
  <si>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</si>
  <si>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</si>
  <si>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</si>
  <si>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</si>
  <si>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</si>
  <si>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</si>
  <si>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</si>
  <si>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</si>
  <si>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</si>
  <si>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</si>
  <si>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</si>
  <si>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0077019</t>
  </si>
  <si>
    <t>0077024</t>
  </si>
  <si>
    <t>ULTRAVIST 300</t>
  </si>
  <si>
    <t>0095607</t>
  </si>
  <si>
    <t>MICROPAQUE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</si>
  <si>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</si>
  <si>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</si>
  <si>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</si>
  <si>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</si>
  <si>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</si>
  <si>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</si>
  <si>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</si>
  <si>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</si>
  <si>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</si>
  <si>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</si>
  <si>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</si>
  <si>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</si>
  <si>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</si>
  <si>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VASKULÁRNÍ FLUENCY,SAMOEXPANDIBILNÍ,NIT</t>
  </si>
  <si>
    <t>0048668</t>
  </si>
  <si>
    <t>DRÁT VODÍCÍ NITINOL</t>
  </si>
  <si>
    <t>0049439</t>
  </si>
  <si>
    <t>STENTGRAFT ZENITH TX2 ZTEG-2P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</si>
  <si>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</si>
  <si>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</si>
  <si>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</si>
  <si>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</si>
  <si>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</si>
  <si>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</si>
  <si>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</si>
  <si>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</si>
  <si>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</si>
  <si>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</si>
  <si>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</si>
  <si>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</si>
  <si>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</si>
  <si>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</si>
  <si>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</si>
  <si>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</si>
  <si>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</si>
  <si>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</si>
  <si>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</si>
  <si>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</si>
  <si>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</si>
  <si>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</si>
  <si>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</si>
  <si>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</si>
  <si>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</si>
  <si>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</si>
  <si>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</si>
  <si>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</si>
  <si>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</si>
  <si>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</si>
  <si>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</si>
  <si>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</si>
  <si>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</si>
  <si>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</si>
  <si>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</si>
  <si>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</si>
  <si>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</si>
  <si>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</si>
  <si>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</si>
  <si>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</si>
  <si>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ZENITH-NOHA SPIRÁLNÍ</t>
  </si>
  <si>
    <t>0051244</t>
  </si>
  <si>
    <t>KATETR VODÍCÍ GUIDER</t>
  </si>
  <si>
    <t>0049441</t>
  </si>
  <si>
    <t>STENTGRAFT ZENITH TX2 ZTEG-2PT</t>
  </si>
  <si>
    <t>0151037</t>
  </si>
  <si>
    <t>EXTRAKTOR PRO FILTR VENAKAVÁLNÍ</t>
  </si>
  <si>
    <t>0059796</t>
  </si>
  <si>
    <t>DRÁT VODÍCÍ ANGIODYN J3 SFC-FS 150-0,35</t>
  </si>
  <si>
    <t>0054477</t>
  </si>
  <si>
    <t>STENTGRAFT AORTÁLNÍ ZENITH AAA AOUNI EMERGENCY,SAM</t>
  </si>
  <si>
    <t>0048344</t>
  </si>
  <si>
    <t>VODIČ SPIDER RX FX EMBOLIC PROTECTION SPD 030..070</t>
  </si>
  <si>
    <t>0038476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</si>
  <si>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</si>
  <si>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</si>
  <si>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</si>
  <si>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</si>
  <si>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</si>
  <si>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</si>
  <si>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</si>
  <si>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</si>
  <si>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</si>
  <si>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</si>
  <si>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</si>
  <si>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</si>
  <si>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</si>
  <si>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</si>
  <si>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</si>
  <si>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</si>
  <si>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</si>
  <si>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</si>
  <si>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</si>
  <si>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</si>
  <si>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</si>
  <si>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</si>
  <si>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</si>
  <si>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</si>
  <si>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</si>
  <si>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</si>
  <si>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</si>
  <si>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</si>
  <si>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</si>
  <si>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</si>
  <si>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</si>
  <si>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</si>
  <si>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</si>
  <si>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</si>
  <si>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</si>
  <si>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</si>
  <si>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</si>
  <si>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</si>
  <si>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</si>
  <si>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</si>
  <si>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</si>
  <si>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</si>
  <si>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</si>
  <si>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</si>
  <si>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</si>
  <si>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</si>
  <si>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</si>
  <si>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</si>
  <si>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</si>
  <si>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</si>
  <si>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</si>
  <si>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</si>
  <si>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</si>
  <si>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</si>
  <si>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</si>
  <si>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</si>
  <si>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</si>
  <si>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</si>
  <si>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</si>
  <si>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89335</t>
  </si>
  <si>
    <t xml:space="preserve">ZAVEDENÍ LOKALIZÁTORU K NEHMATNÝM LOŽISKŮM VČETNĚ 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</si>
  <si>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</si>
  <si>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</si>
  <si>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</si>
  <si>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</si>
  <si>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</si>
  <si>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</si>
  <si>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</si>
  <si>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</si>
  <si>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</si>
  <si>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</si>
  <si>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</si>
  <si>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</si>
  <si>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</si>
  <si>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</si>
  <si>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</si>
  <si>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</si>
  <si>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</si>
  <si>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</si>
  <si>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</si>
  <si>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</si>
  <si>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</si>
  <si>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</si>
  <si>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</si>
  <si>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</si>
  <si>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</si>
  <si>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</si>
  <si>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</si>
  <si>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</si>
  <si>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</si>
  <si>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</si>
  <si>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</si>
  <si>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</si>
  <si>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</si>
  <si>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</si>
  <si>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</si>
  <si>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</si>
  <si>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</si>
  <si>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</si>
  <si>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</si>
  <si>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</si>
  <si>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</si>
  <si>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</si>
  <si>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</si>
  <si>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</si>
  <si>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</si>
  <si>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</si>
  <si>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</si>
  <si>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</si>
  <si>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</si>
  <si>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</si>
  <si>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</si>
  <si>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</si>
  <si>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</si>
  <si>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</si>
  <si>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</si>
  <si>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</si>
  <si>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</si>
  <si>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</si>
  <si>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</si>
  <si>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</si>
  <si>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</si>
  <si>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</si>
  <si>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</si>
  <si>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</si>
  <si>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</si>
  <si>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</si>
  <si>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</si>
  <si>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</si>
  <si>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</si>
  <si>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</si>
  <si>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</si>
  <si>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</si>
  <si>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</si>
  <si>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</si>
  <si>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</si>
  <si>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</si>
  <si>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</si>
  <si>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</si>
  <si>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</si>
  <si>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</si>
  <si>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</si>
  <si>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</si>
  <si>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</si>
  <si>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</si>
  <si>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</si>
  <si>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</si>
  <si>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</si>
  <si>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</si>
  <si>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</si>
  <si>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</si>
  <si>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</si>
  <si>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</si>
  <si>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</si>
  <si>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</si>
  <si>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</si>
  <si>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</si>
  <si>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</si>
  <si>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</si>
  <si>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</si>
  <si>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</si>
  <si>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</si>
  <si>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</si>
  <si>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</si>
  <si>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</si>
  <si>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</si>
  <si>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</si>
  <si>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</si>
  <si>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</si>
  <si>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</si>
  <si>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</si>
  <si>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</si>
  <si>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</si>
  <si>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</si>
  <si>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</si>
  <si>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</si>
  <si>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</si>
  <si>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</si>
  <si>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</si>
  <si>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</si>
  <si>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</si>
  <si>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</si>
  <si>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</si>
  <si>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</si>
  <si>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</si>
  <si>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</si>
  <si>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</si>
  <si>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</si>
  <si>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</si>
  <si>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</si>
  <si>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</si>
  <si>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</si>
  <si>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</si>
  <si>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</si>
  <si>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41</t>
  </si>
  <si>
    <t>813</t>
  </si>
  <si>
    <t>91171</t>
  </si>
  <si>
    <t>STANOVENÍ IgG ELISA</t>
  </si>
  <si>
    <t>91211</t>
  </si>
  <si>
    <t>STANOVENÍ IgG PROTI POTRAVINOVÝM ALERGENŮM ELISA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</si>
  <si>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</si>
  <si>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</si>
  <si>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</si>
  <si>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</si>
  <si>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</si>
  <si>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</si>
  <si>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</si>
  <si>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</si>
  <si>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91487</t>
  </si>
  <si>
    <t>DETEKCE AUTOPROTILÁTEK METODOU NEPŘÍMÉ IMUNOFLUORE</t>
  </si>
  <si>
    <t>91565</t>
  </si>
  <si>
    <t>IMUNOANALYTICKÉ STANOVENÍ AUTOPROTILÁTEK PROTI TKÁ</t>
  </si>
  <si>
    <t>22321</t>
  </si>
  <si>
    <t>URČENÍ SPECIFITY TROMBOCYTÁRNÍ PROTILÁTKY</t>
  </si>
  <si>
    <t>91289</t>
  </si>
  <si>
    <t>STANOVENÍ REVMATOIDNÍHO FAKTORU IgA ELISA</t>
  </si>
  <si>
    <t>91199</t>
  </si>
  <si>
    <t>STANOVENÍ IgA PROTI POTRAVINOVÝM ALERGENŮM ELISA</t>
  </si>
  <si>
    <t>44</t>
  </si>
  <si>
    <t>94215</t>
  </si>
  <si>
    <t>DOT BLOTTING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</si>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</sst>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3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/>
    <xf numFmtId="0" fontId="0" fillId="0" borderId="147" xfId="0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0.98700265259962727</c:v>
                </c:pt>
                <c:pt idx="1">
                  <c:v>1.2222401658185094</c:v>
                </c:pt>
                <c:pt idx="2">
                  <c:v>1.2012382215327964</c:v>
                </c:pt>
                <c:pt idx="3">
                  <c:v>1.2347394454813181</c:v>
                </c:pt>
                <c:pt idx="4">
                  <c:v>1.3083585218864027</c:v>
                </c:pt>
                <c:pt idx="5">
                  <c:v>1.3135218479947108</c:v>
                </c:pt>
                <c:pt idx="6">
                  <c:v>1.2601808954173599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710800"/>
        <c:axId val="1200708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1.3753473034465473</c:v>
                </c:pt>
                <c:pt idx="1">
                  <c:v>1.3753473034465473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711344"/>
        <c:axId val="1200714064"/>
      </c:scatterChart>
      <c:catAx>
        <c:axId val="120071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70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708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710800"/>
        <c:crosses val="autoZero"/>
        <c:crossBetween val="between"/>
      </c:valAx>
      <c:valAx>
        <c:axId val="12007113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714064"/>
        <c:crosses val="max"/>
        <c:crossBetween val="midCat"/>
      </c:valAx>
      <c:valAx>
        <c:axId val="1200714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7113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0.89473684210526316</c:v>
                </c:pt>
                <c:pt idx="1">
                  <c:v>0.92582025677603419</c:v>
                </c:pt>
                <c:pt idx="2">
                  <c:v>0.93995157384987893</c:v>
                </c:pt>
                <c:pt idx="3">
                  <c:v>0.95937499999999998</c:v>
                </c:pt>
                <c:pt idx="4">
                  <c:v>0.96690796277145807</c:v>
                </c:pt>
                <c:pt idx="5">
                  <c:v>0.96789692072504918</c:v>
                </c:pt>
                <c:pt idx="6">
                  <c:v>0.96542968750000002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711888"/>
        <c:axId val="120070862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62624"/>
        <c:axId val="963363712"/>
      </c:scatterChart>
      <c:catAx>
        <c:axId val="120071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70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7086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00711888"/>
        <c:crosses val="autoZero"/>
        <c:crossBetween val="between"/>
      </c:valAx>
      <c:valAx>
        <c:axId val="9633626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63363712"/>
        <c:crosses val="max"/>
        <c:crossBetween val="midCat"/>
      </c:valAx>
      <c:valAx>
        <c:axId val="963363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633626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312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314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3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2772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261</v>
      </c>
      <c r="C15" s="51" t="s">
        <v>271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4253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3" t="s">
        <v>4254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4304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5526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5530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5535</v>
      </c>
      <c r="C27" s="51" t="s">
        <v>274</v>
      </c>
    </row>
    <row r="28" spans="1:3" ht="14.4" customHeight="1" x14ac:dyDescent="0.3">
      <c r="A28" s="273" t="str">
        <f t="shared" si="4"/>
        <v>ZV Vykáz.-A Detail</v>
      </c>
      <c r="B28" s="184" t="s">
        <v>5603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6378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6509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7074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2772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312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195.95</v>
      </c>
      <c r="G3" s="47">
        <f>SUBTOTAL(9,G6:G1048576)</f>
        <v>36629.594329503649</v>
      </c>
      <c r="H3" s="48">
        <f>IF(M3=0,0,G3/M3)</f>
        <v>5.3931955187553428E-2</v>
      </c>
      <c r="I3" s="47">
        <f>SUBTOTAL(9,I6:I1048576)</f>
        <v>3306.7999999999997</v>
      </c>
      <c r="J3" s="47">
        <f>SUBTOTAL(9,J6:J1048576)</f>
        <v>642552.05599488795</v>
      </c>
      <c r="K3" s="48">
        <f>IF(M3=0,0,J3/M3)</f>
        <v>0.94606804481244711</v>
      </c>
      <c r="L3" s="47">
        <f>SUBTOTAL(9,L6:L1048576)</f>
        <v>3502.75</v>
      </c>
      <c r="M3" s="49">
        <f>SUBTOTAL(9,M6:M1048576)</f>
        <v>679181.6503243912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6" t="s">
        <v>162</v>
      </c>
      <c r="B5" s="694" t="s">
        <v>163</v>
      </c>
      <c r="C5" s="694" t="s">
        <v>90</v>
      </c>
      <c r="D5" s="694" t="s">
        <v>164</v>
      </c>
      <c r="E5" s="694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658" t="s">
        <v>547</v>
      </c>
      <c r="B6" s="659" t="s">
        <v>2566</v>
      </c>
      <c r="C6" s="659" t="s">
        <v>1668</v>
      </c>
      <c r="D6" s="659" t="s">
        <v>1669</v>
      </c>
      <c r="E6" s="659" t="s">
        <v>1670</v>
      </c>
      <c r="F6" s="662"/>
      <c r="G6" s="662"/>
      <c r="H6" s="680">
        <v>0</v>
      </c>
      <c r="I6" s="662">
        <v>40</v>
      </c>
      <c r="J6" s="662">
        <v>2713.1999936278776</v>
      </c>
      <c r="K6" s="680">
        <v>1</v>
      </c>
      <c r="L6" s="662">
        <v>40</v>
      </c>
      <c r="M6" s="663">
        <v>2713.1999936278776</v>
      </c>
    </row>
    <row r="7" spans="1:13" ht="14.4" customHeight="1" x14ac:dyDescent="0.3">
      <c r="A7" s="664" t="s">
        <v>547</v>
      </c>
      <c r="B7" s="665" t="s">
        <v>2566</v>
      </c>
      <c r="C7" s="665" t="s">
        <v>1685</v>
      </c>
      <c r="D7" s="665" t="s">
        <v>1686</v>
      </c>
      <c r="E7" s="665" t="s">
        <v>2567</v>
      </c>
      <c r="F7" s="668"/>
      <c r="G7" s="668"/>
      <c r="H7" s="681">
        <v>0</v>
      </c>
      <c r="I7" s="668">
        <v>9</v>
      </c>
      <c r="J7" s="668">
        <v>694.35180885048339</v>
      </c>
      <c r="K7" s="681">
        <v>1</v>
      </c>
      <c r="L7" s="668">
        <v>9</v>
      </c>
      <c r="M7" s="669">
        <v>694.35180885048339</v>
      </c>
    </row>
    <row r="8" spans="1:13" ht="14.4" customHeight="1" x14ac:dyDescent="0.3">
      <c r="A8" s="664" t="s">
        <v>547</v>
      </c>
      <c r="B8" s="665" t="s">
        <v>2566</v>
      </c>
      <c r="C8" s="665" t="s">
        <v>1676</v>
      </c>
      <c r="D8" s="665" t="s">
        <v>1460</v>
      </c>
      <c r="E8" s="665" t="s">
        <v>2568</v>
      </c>
      <c r="F8" s="668"/>
      <c r="G8" s="668"/>
      <c r="H8" s="681">
        <v>0</v>
      </c>
      <c r="I8" s="668">
        <v>1</v>
      </c>
      <c r="J8" s="668">
        <v>43.29999999999999</v>
      </c>
      <c r="K8" s="681">
        <v>1</v>
      </c>
      <c r="L8" s="668">
        <v>1</v>
      </c>
      <c r="M8" s="669">
        <v>43.29999999999999</v>
      </c>
    </row>
    <row r="9" spans="1:13" ht="14.4" customHeight="1" x14ac:dyDescent="0.3">
      <c r="A9" s="664" t="s">
        <v>547</v>
      </c>
      <c r="B9" s="665" t="s">
        <v>2566</v>
      </c>
      <c r="C9" s="665" t="s">
        <v>1680</v>
      </c>
      <c r="D9" s="665" t="s">
        <v>1460</v>
      </c>
      <c r="E9" s="665" t="s">
        <v>2569</v>
      </c>
      <c r="F9" s="668">
        <v>2</v>
      </c>
      <c r="G9" s="668">
        <v>308.61999999999995</v>
      </c>
      <c r="H9" s="681">
        <v>0.16666704210190783</v>
      </c>
      <c r="I9" s="668">
        <v>10</v>
      </c>
      <c r="J9" s="668">
        <v>1543.0958288037273</v>
      </c>
      <c r="K9" s="681">
        <v>0.83333295789809225</v>
      </c>
      <c r="L9" s="668">
        <v>12</v>
      </c>
      <c r="M9" s="669">
        <v>1851.7158288037272</v>
      </c>
    </row>
    <row r="10" spans="1:13" ht="14.4" customHeight="1" x14ac:dyDescent="0.3">
      <c r="A10" s="664" t="s">
        <v>547</v>
      </c>
      <c r="B10" s="665" t="s">
        <v>2566</v>
      </c>
      <c r="C10" s="665" t="s">
        <v>1459</v>
      </c>
      <c r="D10" s="665" t="s">
        <v>1460</v>
      </c>
      <c r="E10" s="665" t="s">
        <v>2568</v>
      </c>
      <c r="F10" s="668"/>
      <c r="G10" s="668"/>
      <c r="H10" s="681">
        <v>0</v>
      </c>
      <c r="I10" s="668">
        <v>23</v>
      </c>
      <c r="J10" s="668">
        <v>994.91072504872659</v>
      </c>
      <c r="K10" s="681">
        <v>1</v>
      </c>
      <c r="L10" s="668">
        <v>23</v>
      </c>
      <c r="M10" s="669">
        <v>994.91072504872659</v>
      </c>
    </row>
    <row r="11" spans="1:13" ht="14.4" customHeight="1" x14ac:dyDescent="0.3">
      <c r="A11" s="664" t="s">
        <v>547</v>
      </c>
      <c r="B11" s="665" t="s">
        <v>2570</v>
      </c>
      <c r="C11" s="665" t="s">
        <v>1445</v>
      </c>
      <c r="D11" s="665" t="s">
        <v>2571</v>
      </c>
      <c r="E11" s="665" t="s">
        <v>2572</v>
      </c>
      <c r="F11" s="668"/>
      <c r="G11" s="668"/>
      <c r="H11" s="681">
        <v>0</v>
      </c>
      <c r="I11" s="668">
        <v>1</v>
      </c>
      <c r="J11" s="668">
        <v>160.62</v>
      </c>
      <c r="K11" s="681">
        <v>1</v>
      </c>
      <c r="L11" s="668">
        <v>1</v>
      </c>
      <c r="M11" s="669">
        <v>160.62</v>
      </c>
    </row>
    <row r="12" spans="1:13" ht="14.4" customHeight="1" x14ac:dyDescent="0.3">
      <c r="A12" s="664" t="s">
        <v>547</v>
      </c>
      <c r="B12" s="665" t="s">
        <v>2573</v>
      </c>
      <c r="C12" s="665" t="s">
        <v>1491</v>
      </c>
      <c r="D12" s="665" t="s">
        <v>1492</v>
      </c>
      <c r="E12" s="665" t="s">
        <v>2574</v>
      </c>
      <c r="F12" s="668"/>
      <c r="G12" s="668"/>
      <c r="H12" s="681">
        <v>0</v>
      </c>
      <c r="I12" s="668">
        <v>1</v>
      </c>
      <c r="J12" s="668">
        <v>66.400000000000006</v>
      </c>
      <c r="K12" s="681">
        <v>1</v>
      </c>
      <c r="L12" s="668">
        <v>1</v>
      </c>
      <c r="M12" s="669">
        <v>66.400000000000006</v>
      </c>
    </row>
    <row r="13" spans="1:13" ht="14.4" customHeight="1" x14ac:dyDescent="0.3">
      <c r="A13" s="664" t="s">
        <v>547</v>
      </c>
      <c r="B13" s="665" t="s">
        <v>2575</v>
      </c>
      <c r="C13" s="665" t="s">
        <v>1548</v>
      </c>
      <c r="D13" s="665" t="s">
        <v>1549</v>
      </c>
      <c r="E13" s="665" t="s">
        <v>2576</v>
      </c>
      <c r="F13" s="668"/>
      <c r="G13" s="668"/>
      <c r="H13" s="681">
        <v>0</v>
      </c>
      <c r="I13" s="668">
        <v>11</v>
      </c>
      <c r="J13" s="668">
        <v>827.41781980642941</v>
      </c>
      <c r="K13" s="681">
        <v>1</v>
      </c>
      <c r="L13" s="668">
        <v>11</v>
      </c>
      <c r="M13" s="669">
        <v>827.41781980642941</v>
      </c>
    </row>
    <row r="14" spans="1:13" ht="14.4" customHeight="1" x14ac:dyDescent="0.3">
      <c r="A14" s="664" t="s">
        <v>547</v>
      </c>
      <c r="B14" s="665" t="s">
        <v>2577</v>
      </c>
      <c r="C14" s="665" t="s">
        <v>1540</v>
      </c>
      <c r="D14" s="665" t="s">
        <v>2578</v>
      </c>
      <c r="E14" s="665" t="s">
        <v>2579</v>
      </c>
      <c r="F14" s="668"/>
      <c r="G14" s="668"/>
      <c r="H14" s="681">
        <v>0</v>
      </c>
      <c r="I14" s="668">
        <v>5</v>
      </c>
      <c r="J14" s="668">
        <v>2330.69</v>
      </c>
      <c r="K14" s="681">
        <v>1</v>
      </c>
      <c r="L14" s="668">
        <v>5</v>
      </c>
      <c r="M14" s="669">
        <v>2330.69</v>
      </c>
    </row>
    <row r="15" spans="1:13" ht="14.4" customHeight="1" x14ac:dyDescent="0.3">
      <c r="A15" s="664" t="s">
        <v>547</v>
      </c>
      <c r="B15" s="665" t="s">
        <v>2580</v>
      </c>
      <c r="C15" s="665" t="s">
        <v>1648</v>
      </c>
      <c r="D15" s="665" t="s">
        <v>1649</v>
      </c>
      <c r="E15" s="665" t="s">
        <v>2581</v>
      </c>
      <c r="F15" s="668"/>
      <c r="G15" s="668"/>
      <c r="H15" s="681">
        <v>0</v>
      </c>
      <c r="I15" s="668">
        <v>3</v>
      </c>
      <c r="J15" s="668">
        <v>279.20961291658841</v>
      </c>
      <c r="K15" s="681">
        <v>1</v>
      </c>
      <c r="L15" s="668">
        <v>3</v>
      </c>
      <c r="M15" s="669">
        <v>279.20961291658841</v>
      </c>
    </row>
    <row r="16" spans="1:13" ht="14.4" customHeight="1" x14ac:dyDescent="0.3">
      <c r="A16" s="664" t="s">
        <v>547</v>
      </c>
      <c r="B16" s="665" t="s">
        <v>2580</v>
      </c>
      <c r="C16" s="665" t="s">
        <v>1466</v>
      </c>
      <c r="D16" s="665" t="s">
        <v>1467</v>
      </c>
      <c r="E16" s="665" t="s">
        <v>2582</v>
      </c>
      <c r="F16" s="668"/>
      <c r="G16" s="668"/>
      <c r="H16" s="681">
        <v>0</v>
      </c>
      <c r="I16" s="668">
        <v>6</v>
      </c>
      <c r="J16" s="668">
        <v>295.92000000000013</v>
      </c>
      <c r="K16" s="681">
        <v>1</v>
      </c>
      <c r="L16" s="668">
        <v>6</v>
      </c>
      <c r="M16" s="669">
        <v>295.92000000000013</v>
      </c>
    </row>
    <row r="17" spans="1:13" ht="14.4" customHeight="1" x14ac:dyDescent="0.3">
      <c r="A17" s="664" t="s">
        <v>547</v>
      </c>
      <c r="B17" s="665" t="s">
        <v>2583</v>
      </c>
      <c r="C17" s="665" t="s">
        <v>1528</v>
      </c>
      <c r="D17" s="665" t="s">
        <v>1529</v>
      </c>
      <c r="E17" s="665" t="s">
        <v>2584</v>
      </c>
      <c r="F17" s="668"/>
      <c r="G17" s="668"/>
      <c r="H17" s="681">
        <v>0</v>
      </c>
      <c r="I17" s="668">
        <v>4</v>
      </c>
      <c r="J17" s="668">
        <v>55.52000000000001</v>
      </c>
      <c r="K17" s="681">
        <v>1</v>
      </c>
      <c r="L17" s="668">
        <v>4</v>
      </c>
      <c r="M17" s="669">
        <v>55.52000000000001</v>
      </c>
    </row>
    <row r="18" spans="1:13" ht="14.4" customHeight="1" x14ac:dyDescent="0.3">
      <c r="A18" s="664" t="s">
        <v>547</v>
      </c>
      <c r="B18" s="665" t="s">
        <v>2585</v>
      </c>
      <c r="C18" s="665" t="s">
        <v>1570</v>
      </c>
      <c r="D18" s="665" t="s">
        <v>2586</v>
      </c>
      <c r="E18" s="665" t="s">
        <v>2587</v>
      </c>
      <c r="F18" s="668"/>
      <c r="G18" s="668"/>
      <c r="H18" s="681">
        <v>0</v>
      </c>
      <c r="I18" s="668">
        <v>2</v>
      </c>
      <c r="J18" s="668">
        <v>224.0800000000001</v>
      </c>
      <c r="K18" s="681">
        <v>1</v>
      </c>
      <c r="L18" s="668">
        <v>2</v>
      </c>
      <c r="M18" s="669">
        <v>224.0800000000001</v>
      </c>
    </row>
    <row r="19" spans="1:13" ht="14.4" customHeight="1" x14ac:dyDescent="0.3">
      <c r="A19" s="664" t="s">
        <v>547</v>
      </c>
      <c r="B19" s="665" t="s">
        <v>2585</v>
      </c>
      <c r="C19" s="665" t="s">
        <v>1510</v>
      </c>
      <c r="D19" s="665" t="s">
        <v>2588</v>
      </c>
      <c r="E19" s="665" t="s">
        <v>2589</v>
      </c>
      <c r="F19" s="668"/>
      <c r="G19" s="668"/>
      <c r="H19" s="681">
        <v>0</v>
      </c>
      <c r="I19" s="668">
        <v>3</v>
      </c>
      <c r="J19" s="668">
        <v>413.17901724621998</v>
      </c>
      <c r="K19" s="681">
        <v>1</v>
      </c>
      <c r="L19" s="668">
        <v>3</v>
      </c>
      <c r="M19" s="669">
        <v>413.17901724621998</v>
      </c>
    </row>
    <row r="20" spans="1:13" ht="14.4" customHeight="1" x14ac:dyDescent="0.3">
      <c r="A20" s="664" t="s">
        <v>547</v>
      </c>
      <c r="B20" s="665" t="s">
        <v>2590</v>
      </c>
      <c r="C20" s="665" t="s">
        <v>1664</v>
      </c>
      <c r="D20" s="665" t="s">
        <v>1482</v>
      </c>
      <c r="E20" s="665" t="s">
        <v>2591</v>
      </c>
      <c r="F20" s="668"/>
      <c r="G20" s="668"/>
      <c r="H20" s="681">
        <v>0</v>
      </c>
      <c r="I20" s="668">
        <v>9</v>
      </c>
      <c r="J20" s="668">
        <v>9956.3297173588926</v>
      </c>
      <c r="K20" s="681">
        <v>1</v>
      </c>
      <c r="L20" s="668">
        <v>9</v>
      </c>
      <c r="M20" s="669">
        <v>9956.3297173588926</v>
      </c>
    </row>
    <row r="21" spans="1:13" ht="14.4" customHeight="1" x14ac:dyDescent="0.3">
      <c r="A21" s="664" t="s">
        <v>547</v>
      </c>
      <c r="B21" s="665" t="s">
        <v>2590</v>
      </c>
      <c r="C21" s="665" t="s">
        <v>1673</v>
      </c>
      <c r="D21" s="665" t="s">
        <v>1482</v>
      </c>
      <c r="E21" s="665" t="s">
        <v>2592</v>
      </c>
      <c r="F21" s="668"/>
      <c r="G21" s="668"/>
      <c r="H21" s="681">
        <v>0</v>
      </c>
      <c r="I21" s="668">
        <v>1</v>
      </c>
      <c r="J21" s="668">
        <v>1895.7700000000002</v>
      </c>
      <c r="K21" s="681">
        <v>1</v>
      </c>
      <c r="L21" s="668">
        <v>1</v>
      </c>
      <c r="M21" s="669">
        <v>1895.7700000000002</v>
      </c>
    </row>
    <row r="22" spans="1:13" ht="14.4" customHeight="1" x14ac:dyDescent="0.3">
      <c r="A22" s="664" t="s">
        <v>547</v>
      </c>
      <c r="B22" s="665" t="s">
        <v>2590</v>
      </c>
      <c r="C22" s="665" t="s">
        <v>1671</v>
      </c>
      <c r="D22" s="665" t="s">
        <v>1449</v>
      </c>
      <c r="E22" s="665" t="s">
        <v>2593</v>
      </c>
      <c r="F22" s="668"/>
      <c r="G22" s="668"/>
      <c r="H22" s="681">
        <v>0</v>
      </c>
      <c r="I22" s="668">
        <v>44</v>
      </c>
      <c r="J22" s="668">
        <v>13264.659862661403</v>
      </c>
      <c r="K22" s="681">
        <v>1</v>
      </c>
      <c r="L22" s="668">
        <v>44</v>
      </c>
      <c r="M22" s="669">
        <v>13264.659862661403</v>
      </c>
    </row>
    <row r="23" spans="1:13" ht="14.4" customHeight="1" x14ac:dyDescent="0.3">
      <c r="A23" s="664" t="s">
        <v>547</v>
      </c>
      <c r="B23" s="665" t="s">
        <v>2590</v>
      </c>
      <c r="C23" s="665" t="s">
        <v>1672</v>
      </c>
      <c r="D23" s="665" t="s">
        <v>1449</v>
      </c>
      <c r="E23" s="665" t="s">
        <v>2594</v>
      </c>
      <c r="F23" s="668"/>
      <c r="G23" s="668"/>
      <c r="H23" s="681">
        <v>0</v>
      </c>
      <c r="I23" s="668">
        <v>49</v>
      </c>
      <c r="J23" s="668">
        <v>30902.332953800214</v>
      </c>
      <c r="K23" s="681">
        <v>1</v>
      </c>
      <c r="L23" s="668">
        <v>49</v>
      </c>
      <c r="M23" s="669">
        <v>30902.332953800214</v>
      </c>
    </row>
    <row r="24" spans="1:13" ht="14.4" customHeight="1" x14ac:dyDescent="0.3">
      <c r="A24" s="664" t="s">
        <v>547</v>
      </c>
      <c r="B24" s="665" t="s">
        <v>2590</v>
      </c>
      <c r="C24" s="665" t="s">
        <v>1675</v>
      </c>
      <c r="D24" s="665" t="s">
        <v>1449</v>
      </c>
      <c r="E24" s="665" t="s">
        <v>2595</v>
      </c>
      <c r="F24" s="668"/>
      <c r="G24" s="668"/>
      <c r="H24" s="681">
        <v>0</v>
      </c>
      <c r="I24" s="668">
        <v>19</v>
      </c>
      <c r="J24" s="668">
        <v>17359.350000000002</v>
      </c>
      <c r="K24" s="681">
        <v>1</v>
      </c>
      <c r="L24" s="668">
        <v>19</v>
      </c>
      <c r="M24" s="669">
        <v>17359.350000000002</v>
      </c>
    </row>
    <row r="25" spans="1:13" ht="14.4" customHeight="1" x14ac:dyDescent="0.3">
      <c r="A25" s="664" t="s">
        <v>547</v>
      </c>
      <c r="B25" s="665" t="s">
        <v>2590</v>
      </c>
      <c r="C25" s="665" t="s">
        <v>1666</v>
      </c>
      <c r="D25" s="665" t="s">
        <v>1449</v>
      </c>
      <c r="E25" s="665" t="s">
        <v>2596</v>
      </c>
      <c r="F25" s="668"/>
      <c r="G25" s="668"/>
      <c r="H25" s="681">
        <v>0</v>
      </c>
      <c r="I25" s="668">
        <v>30</v>
      </c>
      <c r="J25" s="668">
        <v>12268.5</v>
      </c>
      <c r="K25" s="681">
        <v>1</v>
      </c>
      <c r="L25" s="668">
        <v>30</v>
      </c>
      <c r="M25" s="669">
        <v>12268.5</v>
      </c>
    </row>
    <row r="26" spans="1:13" ht="14.4" customHeight="1" x14ac:dyDescent="0.3">
      <c r="A26" s="664" t="s">
        <v>547</v>
      </c>
      <c r="B26" s="665" t="s">
        <v>2590</v>
      </c>
      <c r="C26" s="665" t="s">
        <v>1587</v>
      </c>
      <c r="D26" s="665" t="s">
        <v>1449</v>
      </c>
      <c r="E26" s="665" t="s">
        <v>2593</v>
      </c>
      <c r="F26" s="668"/>
      <c r="G26" s="668"/>
      <c r="H26" s="681">
        <v>0</v>
      </c>
      <c r="I26" s="668">
        <v>10</v>
      </c>
      <c r="J26" s="668">
        <v>3014.7</v>
      </c>
      <c r="K26" s="681">
        <v>1</v>
      </c>
      <c r="L26" s="668">
        <v>10</v>
      </c>
      <c r="M26" s="669">
        <v>3014.7</v>
      </c>
    </row>
    <row r="27" spans="1:13" ht="14.4" customHeight="1" x14ac:dyDescent="0.3">
      <c r="A27" s="664" t="s">
        <v>547</v>
      </c>
      <c r="B27" s="665" t="s">
        <v>2590</v>
      </c>
      <c r="C27" s="665" t="s">
        <v>1448</v>
      </c>
      <c r="D27" s="665" t="s">
        <v>1449</v>
      </c>
      <c r="E27" s="665" t="s">
        <v>2597</v>
      </c>
      <c r="F27" s="668"/>
      <c r="G27" s="668"/>
      <c r="H27" s="681">
        <v>0</v>
      </c>
      <c r="I27" s="668">
        <v>44</v>
      </c>
      <c r="J27" s="668">
        <v>31732.819276673803</v>
      </c>
      <c r="K27" s="681">
        <v>1</v>
      </c>
      <c r="L27" s="668">
        <v>44</v>
      </c>
      <c r="M27" s="669">
        <v>31732.819276673803</v>
      </c>
    </row>
    <row r="28" spans="1:13" ht="14.4" customHeight="1" x14ac:dyDescent="0.3">
      <c r="A28" s="664" t="s">
        <v>547</v>
      </c>
      <c r="B28" s="665" t="s">
        <v>2590</v>
      </c>
      <c r="C28" s="665" t="s">
        <v>1481</v>
      </c>
      <c r="D28" s="665" t="s">
        <v>1482</v>
      </c>
      <c r="E28" s="665" t="s">
        <v>2598</v>
      </c>
      <c r="F28" s="668"/>
      <c r="G28" s="668"/>
      <c r="H28" s="681">
        <v>0</v>
      </c>
      <c r="I28" s="668">
        <v>5</v>
      </c>
      <c r="J28" s="668">
        <v>7505.09</v>
      </c>
      <c r="K28" s="681">
        <v>1</v>
      </c>
      <c r="L28" s="668">
        <v>5</v>
      </c>
      <c r="M28" s="669">
        <v>7505.09</v>
      </c>
    </row>
    <row r="29" spans="1:13" ht="14.4" customHeight="1" x14ac:dyDescent="0.3">
      <c r="A29" s="664" t="s">
        <v>547</v>
      </c>
      <c r="B29" s="665" t="s">
        <v>2599</v>
      </c>
      <c r="C29" s="665" t="s">
        <v>1641</v>
      </c>
      <c r="D29" s="665" t="s">
        <v>1642</v>
      </c>
      <c r="E29" s="665" t="s">
        <v>2600</v>
      </c>
      <c r="F29" s="668"/>
      <c r="G29" s="668"/>
      <c r="H29" s="681">
        <v>0</v>
      </c>
      <c r="I29" s="668">
        <v>20</v>
      </c>
      <c r="J29" s="668">
        <v>1401.08</v>
      </c>
      <c r="K29" s="681">
        <v>1</v>
      </c>
      <c r="L29" s="668">
        <v>20</v>
      </c>
      <c r="M29" s="669">
        <v>1401.08</v>
      </c>
    </row>
    <row r="30" spans="1:13" ht="14.4" customHeight="1" x14ac:dyDescent="0.3">
      <c r="A30" s="664" t="s">
        <v>547</v>
      </c>
      <c r="B30" s="665" t="s">
        <v>2599</v>
      </c>
      <c r="C30" s="665" t="s">
        <v>1662</v>
      </c>
      <c r="D30" s="665" t="s">
        <v>1642</v>
      </c>
      <c r="E30" s="665" t="s">
        <v>2601</v>
      </c>
      <c r="F30" s="668"/>
      <c r="G30" s="668"/>
      <c r="H30" s="681">
        <v>0</v>
      </c>
      <c r="I30" s="668">
        <v>1</v>
      </c>
      <c r="J30" s="668">
        <v>140.09</v>
      </c>
      <c r="K30" s="681">
        <v>1</v>
      </c>
      <c r="L30" s="668">
        <v>1</v>
      </c>
      <c r="M30" s="669">
        <v>140.09</v>
      </c>
    </row>
    <row r="31" spans="1:13" ht="14.4" customHeight="1" x14ac:dyDescent="0.3">
      <c r="A31" s="664" t="s">
        <v>547</v>
      </c>
      <c r="B31" s="665" t="s">
        <v>2602</v>
      </c>
      <c r="C31" s="665" t="s">
        <v>1521</v>
      </c>
      <c r="D31" s="665" t="s">
        <v>1424</v>
      </c>
      <c r="E31" s="665" t="s">
        <v>2603</v>
      </c>
      <c r="F31" s="668"/>
      <c r="G31" s="668"/>
      <c r="H31" s="681">
        <v>0</v>
      </c>
      <c r="I31" s="668">
        <v>115</v>
      </c>
      <c r="J31" s="668">
        <v>14730.610699642653</v>
      </c>
      <c r="K31" s="681">
        <v>1</v>
      </c>
      <c r="L31" s="668">
        <v>115</v>
      </c>
      <c r="M31" s="669">
        <v>14730.610699642653</v>
      </c>
    </row>
    <row r="32" spans="1:13" ht="14.4" customHeight="1" x14ac:dyDescent="0.3">
      <c r="A32" s="664" t="s">
        <v>547</v>
      </c>
      <c r="B32" s="665" t="s">
        <v>2602</v>
      </c>
      <c r="C32" s="665" t="s">
        <v>1423</v>
      </c>
      <c r="D32" s="665" t="s">
        <v>1424</v>
      </c>
      <c r="E32" s="665" t="s">
        <v>2604</v>
      </c>
      <c r="F32" s="668"/>
      <c r="G32" s="668"/>
      <c r="H32" s="681">
        <v>0</v>
      </c>
      <c r="I32" s="668">
        <v>40</v>
      </c>
      <c r="J32" s="668">
        <v>1807.5993513643127</v>
      </c>
      <c r="K32" s="681">
        <v>1</v>
      </c>
      <c r="L32" s="668">
        <v>40</v>
      </c>
      <c r="M32" s="669">
        <v>1807.5993513643127</v>
      </c>
    </row>
    <row r="33" spans="1:13" ht="14.4" customHeight="1" x14ac:dyDescent="0.3">
      <c r="A33" s="664" t="s">
        <v>547</v>
      </c>
      <c r="B33" s="665" t="s">
        <v>2602</v>
      </c>
      <c r="C33" s="665" t="s">
        <v>1427</v>
      </c>
      <c r="D33" s="665" t="s">
        <v>1424</v>
      </c>
      <c r="E33" s="665" t="s">
        <v>2605</v>
      </c>
      <c r="F33" s="668"/>
      <c r="G33" s="668"/>
      <c r="H33" s="681">
        <v>0</v>
      </c>
      <c r="I33" s="668">
        <v>6</v>
      </c>
      <c r="J33" s="668">
        <v>542.28000542631185</v>
      </c>
      <c r="K33" s="681">
        <v>1</v>
      </c>
      <c r="L33" s="668">
        <v>6</v>
      </c>
      <c r="M33" s="669">
        <v>542.28000542631185</v>
      </c>
    </row>
    <row r="34" spans="1:13" ht="14.4" customHeight="1" x14ac:dyDescent="0.3">
      <c r="A34" s="664" t="s">
        <v>547</v>
      </c>
      <c r="B34" s="665" t="s">
        <v>2606</v>
      </c>
      <c r="C34" s="665" t="s">
        <v>1552</v>
      </c>
      <c r="D34" s="665" t="s">
        <v>1553</v>
      </c>
      <c r="E34" s="665" t="s">
        <v>2607</v>
      </c>
      <c r="F34" s="668"/>
      <c r="G34" s="668"/>
      <c r="H34" s="681">
        <v>0</v>
      </c>
      <c r="I34" s="668">
        <v>1</v>
      </c>
      <c r="J34" s="668">
        <v>122.64</v>
      </c>
      <c r="K34" s="681">
        <v>1</v>
      </c>
      <c r="L34" s="668">
        <v>1</v>
      </c>
      <c r="M34" s="669">
        <v>122.64</v>
      </c>
    </row>
    <row r="35" spans="1:13" ht="14.4" customHeight="1" x14ac:dyDescent="0.3">
      <c r="A35" s="664" t="s">
        <v>547</v>
      </c>
      <c r="B35" s="665" t="s">
        <v>2608</v>
      </c>
      <c r="C35" s="665" t="s">
        <v>1463</v>
      </c>
      <c r="D35" s="665" t="s">
        <v>1464</v>
      </c>
      <c r="E35" s="665" t="s">
        <v>2609</v>
      </c>
      <c r="F35" s="668"/>
      <c r="G35" s="668"/>
      <c r="H35" s="681">
        <v>0</v>
      </c>
      <c r="I35" s="668">
        <v>4</v>
      </c>
      <c r="J35" s="668">
        <v>171.83982778992055</v>
      </c>
      <c r="K35" s="681">
        <v>1</v>
      </c>
      <c r="L35" s="668">
        <v>4</v>
      </c>
      <c r="M35" s="669">
        <v>171.83982778992055</v>
      </c>
    </row>
    <row r="36" spans="1:13" ht="14.4" customHeight="1" x14ac:dyDescent="0.3">
      <c r="A36" s="664" t="s">
        <v>547</v>
      </c>
      <c r="B36" s="665" t="s">
        <v>2610</v>
      </c>
      <c r="C36" s="665" t="s">
        <v>1456</v>
      </c>
      <c r="D36" s="665" t="s">
        <v>1457</v>
      </c>
      <c r="E36" s="665" t="s">
        <v>2611</v>
      </c>
      <c r="F36" s="668"/>
      <c r="G36" s="668"/>
      <c r="H36" s="681">
        <v>0</v>
      </c>
      <c r="I36" s="668">
        <v>43</v>
      </c>
      <c r="J36" s="668">
        <v>2074.8585928112234</v>
      </c>
      <c r="K36" s="681">
        <v>1</v>
      </c>
      <c r="L36" s="668">
        <v>43</v>
      </c>
      <c r="M36" s="669">
        <v>2074.8585928112234</v>
      </c>
    </row>
    <row r="37" spans="1:13" ht="14.4" customHeight="1" x14ac:dyDescent="0.3">
      <c r="A37" s="664" t="s">
        <v>547</v>
      </c>
      <c r="B37" s="665" t="s">
        <v>2612</v>
      </c>
      <c r="C37" s="665" t="s">
        <v>1532</v>
      </c>
      <c r="D37" s="665" t="s">
        <v>1533</v>
      </c>
      <c r="E37" s="665" t="s">
        <v>2613</v>
      </c>
      <c r="F37" s="668"/>
      <c r="G37" s="668"/>
      <c r="H37" s="681">
        <v>0</v>
      </c>
      <c r="I37" s="668">
        <v>2</v>
      </c>
      <c r="J37" s="668">
        <v>49.859547299321761</v>
      </c>
      <c r="K37" s="681">
        <v>1</v>
      </c>
      <c r="L37" s="668">
        <v>2</v>
      </c>
      <c r="M37" s="669">
        <v>49.859547299321761</v>
      </c>
    </row>
    <row r="38" spans="1:13" ht="14.4" customHeight="1" x14ac:dyDescent="0.3">
      <c r="A38" s="664" t="s">
        <v>547</v>
      </c>
      <c r="B38" s="665" t="s">
        <v>2614</v>
      </c>
      <c r="C38" s="665" t="s">
        <v>1581</v>
      </c>
      <c r="D38" s="665" t="s">
        <v>1582</v>
      </c>
      <c r="E38" s="665" t="s">
        <v>2615</v>
      </c>
      <c r="F38" s="668"/>
      <c r="G38" s="668"/>
      <c r="H38" s="681">
        <v>0</v>
      </c>
      <c r="I38" s="668">
        <v>7</v>
      </c>
      <c r="J38" s="668">
        <v>268.09984953184806</v>
      </c>
      <c r="K38" s="681">
        <v>1</v>
      </c>
      <c r="L38" s="668">
        <v>7</v>
      </c>
      <c r="M38" s="669">
        <v>268.09984953184806</v>
      </c>
    </row>
    <row r="39" spans="1:13" ht="14.4" customHeight="1" x14ac:dyDescent="0.3">
      <c r="A39" s="664" t="s">
        <v>547</v>
      </c>
      <c r="B39" s="665" t="s">
        <v>2614</v>
      </c>
      <c r="C39" s="665" t="s">
        <v>1607</v>
      </c>
      <c r="D39" s="665" t="s">
        <v>1582</v>
      </c>
      <c r="E39" s="665" t="s">
        <v>2616</v>
      </c>
      <c r="F39" s="668"/>
      <c r="G39" s="668"/>
      <c r="H39" s="681">
        <v>0</v>
      </c>
      <c r="I39" s="668">
        <v>1</v>
      </c>
      <c r="J39" s="668">
        <v>115.16</v>
      </c>
      <c r="K39" s="681">
        <v>1</v>
      </c>
      <c r="L39" s="668">
        <v>1</v>
      </c>
      <c r="M39" s="669">
        <v>115.16</v>
      </c>
    </row>
    <row r="40" spans="1:13" ht="14.4" customHeight="1" x14ac:dyDescent="0.3">
      <c r="A40" s="664" t="s">
        <v>547</v>
      </c>
      <c r="B40" s="665" t="s">
        <v>2617</v>
      </c>
      <c r="C40" s="665" t="s">
        <v>1617</v>
      </c>
      <c r="D40" s="665" t="s">
        <v>1618</v>
      </c>
      <c r="E40" s="665" t="s">
        <v>2618</v>
      </c>
      <c r="F40" s="668"/>
      <c r="G40" s="668"/>
      <c r="H40" s="681">
        <v>0</v>
      </c>
      <c r="I40" s="668">
        <v>2</v>
      </c>
      <c r="J40" s="668">
        <v>378.24</v>
      </c>
      <c r="K40" s="681">
        <v>1</v>
      </c>
      <c r="L40" s="668">
        <v>2</v>
      </c>
      <c r="M40" s="669">
        <v>378.24</v>
      </c>
    </row>
    <row r="41" spans="1:13" ht="14.4" customHeight="1" x14ac:dyDescent="0.3">
      <c r="A41" s="664" t="s">
        <v>547</v>
      </c>
      <c r="B41" s="665" t="s">
        <v>2619</v>
      </c>
      <c r="C41" s="665" t="s">
        <v>1514</v>
      </c>
      <c r="D41" s="665" t="s">
        <v>1515</v>
      </c>
      <c r="E41" s="665" t="s">
        <v>2620</v>
      </c>
      <c r="F41" s="668"/>
      <c r="G41" s="668"/>
      <c r="H41" s="681">
        <v>0</v>
      </c>
      <c r="I41" s="668">
        <v>3</v>
      </c>
      <c r="J41" s="668">
        <v>667.28656064209304</v>
      </c>
      <c r="K41" s="681">
        <v>1</v>
      </c>
      <c r="L41" s="668">
        <v>3</v>
      </c>
      <c r="M41" s="669">
        <v>667.28656064209304</v>
      </c>
    </row>
    <row r="42" spans="1:13" ht="14.4" customHeight="1" x14ac:dyDescent="0.3">
      <c r="A42" s="664" t="s">
        <v>547</v>
      </c>
      <c r="B42" s="665" t="s">
        <v>2619</v>
      </c>
      <c r="C42" s="665" t="s">
        <v>1590</v>
      </c>
      <c r="D42" s="665" t="s">
        <v>1591</v>
      </c>
      <c r="E42" s="665" t="s">
        <v>2621</v>
      </c>
      <c r="F42" s="668"/>
      <c r="G42" s="668"/>
      <c r="H42" s="681">
        <v>0</v>
      </c>
      <c r="I42" s="668">
        <v>1</v>
      </c>
      <c r="J42" s="668">
        <v>368.25</v>
      </c>
      <c r="K42" s="681">
        <v>1</v>
      </c>
      <c r="L42" s="668">
        <v>1</v>
      </c>
      <c r="M42" s="669">
        <v>368.25</v>
      </c>
    </row>
    <row r="43" spans="1:13" ht="14.4" customHeight="1" x14ac:dyDescent="0.3">
      <c r="A43" s="664" t="s">
        <v>547</v>
      </c>
      <c r="B43" s="665" t="s">
        <v>2622</v>
      </c>
      <c r="C43" s="665" t="s">
        <v>1438</v>
      </c>
      <c r="D43" s="665" t="s">
        <v>2623</v>
      </c>
      <c r="E43" s="665" t="s">
        <v>2624</v>
      </c>
      <c r="F43" s="668"/>
      <c r="G43" s="668"/>
      <c r="H43" s="681">
        <v>0</v>
      </c>
      <c r="I43" s="668">
        <v>1</v>
      </c>
      <c r="J43" s="668">
        <v>62.140000000000029</v>
      </c>
      <c r="K43" s="681">
        <v>1</v>
      </c>
      <c r="L43" s="668">
        <v>1</v>
      </c>
      <c r="M43" s="669">
        <v>62.140000000000029</v>
      </c>
    </row>
    <row r="44" spans="1:13" ht="14.4" customHeight="1" x14ac:dyDescent="0.3">
      <c r="A44" s="664" t="s">
        <v>547</v>
      </c>
      <c r="B44" s="665" t="s">
        <v>2622</v>
      </c>
      <c r="C44" s="665" t="s">
        <v>1412</v>
      </c>
      <c r="D44" s="665" t="s">
        <v>1413</v>
      </c>
      <c r="E44" s="665" t="s">
        <v>2625</v>
      </c>
      <c r="F44" s="668"/>
      <c r="G44" s="668"/>
      <c r="H44" s="681">
        <v>0</v>
      </c>
      <c r="I44" s="668">
        <v>4</v>
      </c>
      <c r="J44" s="668">
        <v>59.519781961222151</v>
      </c>
      <c r="K44" s="681">
        <v>1</v>
      </c>
      <c r="L44" s="668">
        <v>4</v>
      </c>
      <c r="M44" s="669">
        <v>59.519781961222151</v>
      </c>
    </row>
    <row r="45" spans="1:13" ht="14.4" customHeight="1" x14ac:dyDescent="0.3">
      <c r="A45" s="664" t="s">
        <v>547</v>
      </c>
      <c r="B45" s="665" t="s">
        <v>2622</v>
      </c>
      <c r="C45" s="665" t="s">
        <v>1415</v>
      </c>
      <c r="D45" s="665" t="s">
        <v>1416</v>
      </c>
      <c r="E45" s="665" t="s">
        <v>2626</v>
      </c>
      <c r="F45" s="668"/>
      <c r="G45" s="668"/>
      <c r="H45" s="681">
        <v>0</v>
      </c>
      <c r="I45" s="668">
        <v>10</v>
      </c>
      <c r="J45" s="668">
        <v>120.59993378197643</v>
      </c>
      <c r="K45" s="681">
        <v>1</v>
      </c>
      <c r="L45" s="668">
        <v>10</v>
      </c>
      <c r="M45" s="669">
        <v>120.59993378197643</v>
      </c>
    </row>
    <row r="46" spans="1:13" ht="14.4" customHeight="1" x14ac:dyDescent="0.3">
      <c r="A46" s="664" t="s">
        <v>547</v>
      </c>
      <c r="B46" s="665" t="s">
        <v>2622</v>
      </c>
      <c r="C46" s="665" t="s">
        <v>1470</v>
      </c>
      <c r="D46" s="665" t="s">
        <v>2627</v>
      </c>
      <c r="E46" s="665" t="s">
        <v>2628</v>
      </c>
      <c r="F46" s="668"/>
      <c r="G46" s="668"/>
      <c r="H46" s="681">
        <v>0</v>
      </c>
      <c r="I46" s="668">
        <v>9</v>
      </c>
      <c r="J46" s="668">
        <v>325.62009132501385</v>
      </c>
      <c r="K46" s="681">
        <v>1</v>
      </c>
      <c r="L46" s="668">
        <v>9</v>
      </c>
      <c r="M46" s="669">
        <v>325.62009132501385</v>
      </c>
    </row>
    <row r="47" spans="1:13" ht="14.4" customHeight="1" x14ac:dyDescent="0.3">
      <c r="A47" s="664" t="s">
        <v>547</v>
      </c>
      <c r="B47" s="665" t="s">
        <v>2629</v>
      </c>
      <c r="C47" s="665" t="s">
        <v>1518</v>
      </c>
      <c r="D47" s="665" t="s">
        <v>2630</v>
      </c>
      <c r="E47" s="665" t="s">
        <v>2631</v>
      </c>
      <c r="F47" s="668"/>
      <c r="G47" s="668"/>
      <c r="H47" s="681">
        <v>0</v>
      </c>
      <c r="I47" s="668">
        <v>3</v>
      </c>
      <c r="J47" s="668">
        <v>350.52000872753769</v>
      </c>
      <c r="K47" s="681">
        <v>1</v>
      </c>
      <c r="L47" s="668">
        <v>3</v>
      </c>
      <c r="M47" s="669">
        <v>350.52000872753769</v>
      </c>
    </row>
    <row r="48" spans="1:13" ht="14.4" customHeight="1" x14ac:dyDescent="0.3">
      <c r="A48" s="664" t="s">
        <v>547</v>
      </c>
      <c r="B48" s="665" t="s">
        <v>2632</v>
      </c>
      <c r="C48" s="665" t="s">
        <v>1573</v>
      </c>
      <c r="D48" s="665" t="s">
        <v>1574</v>
      </c>
      <c r="E48" s="665" t="s">
        <v>2633</v>
      </c>
      <c r="F48" s="668"/>
      <c r="G48" s="668"/>
      <c r="H48" s="681">
        <v>0</v>
      </c>
      <c r="I48" s="668">
        <v>1</v>
      </c>
      <c r="J48" s="668">
        <v>158.97999999999999</v>
      </c>
      <c r="K48" s="681">
        <v>1</v>
      </c>
      <c r="L48" s="668">
        <v>1</v>
      </c>
      <c r="M48" s="669">
        <v>158.97999999999999</v>
      </c>
    </row>
    <row r="49" spans="1:13" ht="14.4" customHeight="1" x14ac:dyDescent="0.3">
      <c r="A49" s="664" t="s">
        <v>547</v>
      </c>
      <c r="B49" s="665" t="s">
        <v>2632</v>
      </c>
      <c r="C49" s="665" t="s">
        <v>1604</v>
      </c>
      <c r="D49" s="665" t="s">
        <v>1605</v>
      </c>
      <c r="E49" s="665" t="s">
        <v>2634</v>
      </c>
      <c r="F49" s="668"/>
      <c r="G49" s="668"/>
      <c r="H49" s="681">
        <v>0</v>
      </c>
      <c r="I49" s="668">
        <v>2</v>
      </c>
      <c r="J49" s="668">
        <v>426.48</v>
      </c>
      <c r="K49" s="681">
        <v>1</v>
      </c>
      <c r="L49" s="668">
        <v>2</v>
      </c>
      <c r="M49" s="669">
        <v>426.48</v>
      </c>
    </row>
    <row r="50" spans="1:13" ht="14.4" customHeight="1" x14ac:dyDescent="0.3">
      <c r="A50" s="664" t="s">
        <v>547</v>
      </c>
      <c r="B50" s="665" t="s">
        <v>2632</v>
      </c>
      <c r="C50" s="665" t="s">
        <v>1613</v>
      </c>
      <c r="D50" s="665" t="s">
        <v>1614</v>
      </c>
      <c r="E50" s="665" t="s">
        <v>2635</v>
      </c>
      <c r="F50" s="668"/>
      <c r="G50" s="668"/>
      <c r="H50" s="681">
        <v>0</v>
      </c>
      <c r="I50" s="668">
        <v>1</v>
      </c>
      <c r="J50" s="668">
        <v>683.61</v>
      </c>
      <c r="K50" s="681">
        <v>1</v>
      </c>
      <c r="L50" s="668">
        <v>1</v>
      </c>
      <c r="M50" s="669">
        <v>683.61</v>
      </c>
    </row>
    <row r="51" spans="1:13" ht="14.4" customHeight="1" x14ac:dyDescent="0.3">
      <c r="A51" s="664" t="s">
        <v>547</v>
      </c>
      <c r="B51" s="665" t="s">
        <v>2636</v>
      </c>
      <c r="C51" s="665" t="s">
        <v>1637</v>
      </c>
      <c r="D51" s="665" t="s">
        <v>1638</v>
      </c>
      <c r="E51" s="665" t="s">
        <v>2637</v>
      </c>
      <c r="F51" s="668"/>
      <c r="G51" s="668"/>
      <c r="H51" s="681">
        <v>0</v>
      </c>
      <c r="I51" s="668">
        <v>1</v>
      </c>
      <c r="J51" s="668">
        <v>55.77999874026905</v>
      </c>
      <c r="K51" s="681">
        <v>1</v>
      </c>
      <c r="L51" s="668">
        <v>1</v>
      </c>
      <c r="M51" s="669">
        <v>55.77999874026905</v>
      </c>
    </row>
    <row r="52" spans="1:13" ht="14.4" customHeight="1" x14ac:dyDescent="0.3">
      <c r="A52" s="664" t="s">
        <v>547</v>
      </c>
      <c r="B52" s="665" t="s">
        <v>2638</v>
      </c>
      <c r="C52" s="665" t="s">
        <v>1554</v>
      </c>
      <c r="D52" s="665" t="s">
        <v>1555</v>
      </c>
      <c r="E52" s="665" t="s">
        <v>2639</v>
      </c>
      <c r="F52" s="668"/>
      <c r="G52" s="668"/>
      <c r="H52" s="681">
        <v>0</v>
      </c>
      <c r="I52" s="668">
        <v>4</v>
      </c>
      <c r="J52" s="668">
        <v>280.24000000000007</v>
      </c>
      <c r="K52" s="681">
        <v>1</v>
      </c>
      <c r="L52" s="668">
        <v>4</v>
      </c>
      <c r="M52" s="669">
        <v>280.24000000000007</v>
      </c>
    </row>
    <row r="53" spans="1:13" ht="14.4" customHeight="1" x14ac:dyDescent="0.3">
      <c r="A53" s="664" t="s">
        <v>547</v>
      </c>
      <c r="B53" s="665" t="s">
        <v>2640</v>
      </c>
      <c r="C53" s="665" t="s">
        <v>1657</v>
      </c>
      <c r="D53" s="665" t="s">
        <v>1658</v>
      </c>
      <c r="E53" s="665" t="s">
        <v>2641</v>
      </c>
      <c r="F53" s="668"/>
      <c r="G53" s="668"/>
      <c r="H53" s="681">
        <v>0</v>
      </c>
      <c r="I53" s="668">
        <v>1</v>
      </c>
      <c r="J53" s="668">
        <v>244.39999999999998</v>
      </c>
      <c r="K53" s="681">
        <v>1</v>
      </c>
      <c r="L53" s="668">
        <v>1</v>
      </c>
      <c r="M53" s="669">
        <v>244.39999999999998</v>
      </c>
    </row>
    <row r="54" spans="1:13" ht="14.4" customHeight="1" x14ac:dyDescent="0.3">
      <c r="A54" s="664" t="s">
        <v>547</v>
      </c>
      <c r="B54" s="665" t="s">
        <v>2640</v>
      </c>
      <c r="C54" s="665" t="s">
        <v>1502</v>
      </c>
      <c r="D54" s="665" t="s">
        <v>1507</v>
      </c>
      <c r="E54" s="665" t="s">
        <v>2642</v>
      </c>
      <c r="F54" s="668"/>
      <c r="G54" s="668"/>
      <c r="H54" s="681">
        <v>0</v>
      </c>
      <c r="I54" s="668">
        <v>14</v>
      </c>
      <c r="J54" s="668">
        <v>1235.4964978257349</v>
      </c>
      <c r="K54" s="681">
        <v>1</v>
      </c>
      <c r="L54" s="668">
        <v>14</v>
      </c>
      <c r="M54" s="669">
        <v>1235.4964978257349</v>
      </c>
    </row>
    <row r="55" spans="1:13" ht="14.4" customHeight="1" x14ac:dyDescent="0.3">
      <c r="A55" s="664" t="s">
        <v>547</v>
      </c>
      <c r="B55" s="665" t="s">
        <v>2640</v>
      </c>
      <c r="C55" s="665" t="s">
        <v>1506</v>
      </c>
      <c r="D55" s="665" t="s">
        <v>1507</v>
      </c>
      <c r="E55" s="665" t="s">
        <v>2643</v>
      </c>
      <c r="F55" s="668"/>
      <c r="G55" s="668"/>
      <c r="H55" s="681">
        <v>0</v>
      </c>
      <c r="I55" s="668">
        <v>1</v>
      </c>
      <c r="J55" s="668">
        <v>297.91999999999996</v>
      </c>
      <c r="K55" s="681">
        <v>1</v>
      </c>
      <c r="L55" s="668">
        <v>1</v>
      </c>
      <c r="M55" s="669">
        <v>297.91999999999996</v>
      </c>
    </row>
    <row r="56" spans="1:13" ht="14.4" customHeight="1" x14ac:dyDescent="0.3">
      <c r="A56" s="664" t="s">
        <v>547</v>
      </c>
      <c r="B56" s="665" t="s">
        <v>2640</v>
      </c>
      <c r="C56" s="665" t="s">
        <v>1562</v>
      </c>
      <c r="D56" s="665" t="s">
        <v>1567</v>
      </c>
      <c r="E56" s="665" t="s">
        <v>2644</v>
      </c>
      <c r="F56" s="668"/>
      <c r="G56" s="668"/>
      <c r="H56" s="681">
        <v>0</v>
      </c>
      <c r="I56" s="668">
        <v>53</v>
      </c>
      <c r="J56" s="668">
        <v>7196.3412667401144</v>
      </c>
      <c r="K56" s="681">
        <v>1</v>
      </c>
      <c r="L56" s="668">
        <v>53</v>
      </c>
      <c r="M56" s="669">
        <v>7196.3412667401144</v>
      </c>
    </row>
    <row r="57" spans="1:13" ht="14.4" customHeight="1" x14ac:dyDescent="0.3">
      <c r="A57" s="664" t="s">
        <v>547</v>
      </c>
      <c r="B57" s="665" t="s">
        <v>2640</v>
      </c>
      <c r="C57" s="665" t="s">
        <v>1566</v>
      </c>
      <c r="D57" s="665" t="s">
        <v>1567</v>
      </c>
      <c r="E57" s="665" t="s">
        <v>2645</v>
      </c>
      <c r="F57" s="668"/>
      <c r="G57" s="668"/>
      <c r="H57" s="681">
        <v>0</v>
      </c>
      <c r="I57" s="668">
        <v>1</v>
      </c>
      <c r="J57" s="668">
        <v>469.94999999999993</v>
      </c>
      <c r="K57" s="681">
        <v>1</v>
      </c>
      <c r="L57" s="668">
        <v>1</v>
      </c>
      <c r="M57" s="669">
        <v>469.94999999999993</v>
      </c>
    </row>
    <row r="58" spans="1:13" ht="14.4" customHeight="1" x14ac:dyDescent="0.3">
      <c r="A58" s="664" t="s">
        <v>547</v>
      </c>
      <c r="B58" s="665" t="s">
        <v>2646</v>
      </c>
      <c r="C58" s="665" t="s">
        <v>1577</v>
      </c>
      <c r="D58" s="665" t="s">
        <v>1578</v>
      </c>
      <c r="E58" s="665" t="s">
        <v>2647</v>
      </c>
      <c r="F58" s="668"/>
      <c r="G58" s="668"/>
      <c r="H58" s="681">
        <v>0</v>
      </c>
      <c r="I58" s="668">
        <v>1</v>
      </c>
      <c r="J58" s="668">
        <v>565.57999999999959</v>
      </c>
      <c r="K58" s="681">
        <v>1</v>
      </c>
      <c r="L58" s="668">
        <v>1</v>
      </c>
      <c r="M58" s="669">
        <v>565.57999999999959</v>
      </c>
    </row>
    <row r="59" spans="1:13" ht="14.4" customHeight="1" x14ac:dyDescent="0.3">
      <c r="A59" s="664" t="s">
        <v>547</v>
      </c>
      <c r="B59" s="665" t="s">
        <v>2648</v>
      </c>
      <c r="C59" s="665" t="s">
        <v>1430</v>
      </c>
      <c r="D59" s="665" t="s">
        <v>1431</v>
      </c>
      <c r="E59" s="665" t="s">
        <v>2649</v>
      </c>
      <c r="F59" s="668"/>
      <c r="G59" s="668"/>
      <c r="H59" s="681">
        <v>0</v>
      </c>
      <c r="I59" s="668">
        <v>6</v>
      </c>
      <c r="J59" s="668">
        <v>591.6</v>
      </c>
      <c r="K59" s="681">
        <v>1</v>
      </c>
      <c r="L59" s="668">
        <v>6</v>
      </c>
      <c r="M59" s="669">
        <v>591.6</v>
      </c>
    </row>
    <row r="60" spans="1:13" ht="14.4" customHeight="1" x14ac:dyDescent="0.3">
      <c r="A60" s="664" t="s">
        <v>547</v>
      </c>
      <c r="B60" s="665" t="s">
        <v>2650</v>
      </c>
      <c r="C60" s="665" t="s">
        <v>1452</v>
      </c>
      <c r="D60" s="665" t="s">
        <v>1453</v>
      </c>
      <c r="E60" s="665" t="s">
        <v>2651</v>
      </c>
      <c r="F60" s="668"/>
      <c r="G60" s="668"/>
      <c r="H60" s="681">
        <v>0</v>
      </c>
      <c r="I60" s="668">
        <v>2</v>
      </c>
      <c r="J60" s="668">
        <v>93.639809184769604</v>
      </c>
      <c r="K60" s="681">
        <v>1</v>
      </c>
      <c r="L60" s="668">
        <v>2</v>
      </c>
      <c r="M60" s="669">
        <v>93.639809184769604</v>
      </c>
    </row>
    <row r="61" spans="1:13" ht="14.4" customHeight="1" x14ac:dyDescent="0.3">
      <c r="A61" s="664" t="s">
        <v>547</v>
      </c>
      <c r="B61" s="665" t="s">
        <v>2650</v>
      </c>
      <c r="C61" s="665" t="s">
        <v>1419</v>
      </c>
      <c r="D61" s="665" t="s">
        <v>2652</v>
      </c>
      <c r="E61" s="665" t="s">
        <v>2653</v>
      </c>
      <c r="F61" s="668"/>
      <c r="G61" s="668"/>
      <c r="H61" s="681">
        <v>0</v>
      </c>
      <c r="I61" s="668">
        <v>28</v>
      </c>
      <c r="J61" s="668">
        <v>973</v>
      </c>
      <c r="K61" s="681">
        <v>1</v>
      </c>
      <c r="L61" s="668">
        <v>28</v>
      </c>
      <c r="M61" s="669">
        <v>973</v>
      </c>
    </row>
    <row r="62" spans="1:13" ht="14.4" customHeight="1" x14ac:dyDescent="0.3">
      <c r="A62" s="664" t="s">
        <v>547</v>
      </c>
      <c r="B62" s="665" t="s">
        <v>2650</v>
      </c>
      <c r="C62" s="665" t="s">
        <v>1593</v>
      </c>
      <c r="D62" s="665" t="s">
        <v>2654</v>
      </c>
      <c r="E62" s="665" t="s">
        <v>2655</v>
      </c>
      <c r="F62" s="668"/>
      <c r="G62" s="668"/>
      <c r="H62" s="681">
        <v>0</v>
      </c>
      <c r="I62" s="668">
        <v>21</v>
      </c>
      <c r="J62" s="668">
        <v>1346.0999974182512</v>
      </c>
      <c r="K62" s="681">
        <v>1</v>
      </c>
      <c r="L62" s="668">
        <v>21</v>
      </c>
      <c r="M62" s="669">
        <v>1346.0999974182512</v>
      </c>
    </row>
    <row r="63" spans="1:13" ht="14.4" customHeight="1" x14ac:dyDescent="0.3">
      <c r="A63" s="664" t="s">
        <v>547</v>
      </c>
      <c r="B63" s="665" t="s">
        <v>2656</v>
      </c>
      <c r="C63" s="665" t="s">
        <v>1609</v>
      </c>
      <c r="D63" s="665" t="s">
        <v>1610</v>
      </c>
      <c r="E63" s="665" t="s">
        <v>2657</v>
      </c>
      <c r="F63" s="668"/>
      <c r="G63" s="668"/>
      <c r="H63" s="681">
        <v>0</v>
      </c>
      <c r="I63" s="668">
        <v>1</v>
      </c>
      <c r="J63" s="668">
        <v>115.23000000000006</v>
      </c>
      <c r="K63" s="681">
        <v>1</v>
      </c>
      <c r="L63" s="668">
        <v>1</v>
      </c>
      <c r="M63" s="669">
        <v>115.23000000000006</v>
      </c>
    </row>
    <row r="64" spans="1:13" ht="14.4" customHeight="1" x14ac:dyDescent="0.3">
      <c r="A64" s="664" t="s">
        <v>547</v>
      </c>
      <c r="B64" s="665" t="s">
        <v>2656</v>
      </c>
      <c r="C64" s="665" t="s">
        <v>1682</v>
      </c>
      <c r="D64" s="665" t="s">
        <v>1683</v>
      </c>
      <c r="E64" s="665" t="s">
        <v>2658</v>
      </c>
      <c r="F64" s="668"/>
      <c r="G64" s="668"/>
      <c r="H64" s="681">
        <v>0</v>
      </c>
      <c r="I64" s="668">
        <v>1</v>
      </c>
      <c r="J64" s="668">
        <v>63.109999999999985</v>
      </c>
      <c r="K64" s="681">
        <v>1</v>
      </c>
      <c r="L64" s="668">
        <v>1</v>
      </c>
      <c r="M64" s="669">
        <v>63.109999999999985</v>
      </c>
    </row>
    <row r="65" spans="1:13" ht="14.4" customHeight="1" x14ac:dyDescent="0.3">
      <c r="A65" s="664" t="s">
        <v>547</v>
      </c>
      <c r="B65" s="665" t="s">
        <v>2656</v>
      </c>
      <c r="C65" s="665" t="s">
        <v>1558</v>
      </c>
      <c r="D65" s="665" t="s">
        <v>2659</v>
      </c>
      <c r="E65" s="665" t="s">
        <v>2660</v>
      </c>
      <c r="F65" s="668"/>
      <c r="G65" s="668"/>
      <c r="H65" s="681">
        <v>0</v>
      </c>
      <c r="I65" s="668">
        <v>4</v>
      </c>
      <c r="J65" s="668">
        <v>252.02</v>
      </c>
      <c r="K65" s="681">
        <v>1</v>
      </c>
      <c r="L65" s="668">
        <v>4</v>
      </c>
      <c r="M65" s="669">
        <v>252.02</v>
      </c>
    </row>
    <row r="66" spans="1:13" ht="14.4" customHeight="1" x14ac:dyDescent="0.3">
      <c r="A66" s="664" t="s">
        <v>547</v>
      </c>
      <c r="B66" s="665" t="s">
        <v>2656</v>
      </c>
      <c r="C66" s="665" t="s">
        <v>1625</v>
      </c>
      <c r="D66" s="665" t="s">
        <v>2661</v>
      </c>
      <c r="E66" s="665" t="s">
        <v>2662</v>
      </c>
      <c r="F66" s="668"/>
      <c r="G66" s="668"/>
      <c r="H66" s="681">
        <v>0</v>
      </c>
      <c r="I66" s="668">
        <v>1</v>
      </c>
      <c r="J66" s="668">
        <v>94.929999999999993</v>
      </c>
      <c r="K66" s="681">
        <v>1</v>
      </c>
      <c r="L66" s="668">
        <v>1</v>
      </c>
      <c r="M66" s="669">
        <v>94.929999999999993</v>
      </c>
    </row>
    <row r="67" spans="1:13" ht="14.4" customHeight="1" x14ac:dyDescent="0.3">
      <c r="A67" s="664" t="s">
        <v>547</v>
      </c>
      <c r="B67" s="665" t="s">
        <v>2663</v>
      </c>
      <c r="C67" s="665" t="s">
        <v>1821</v>
      </c>
      <c r="D67" s="665" t="s">
        <v>1822</v>
      </c>
      <c r="E67" s="665" t="s">
        <v>1823</v>
      </c>
      <c r="F67" s="668"/>
      <c r="G67" s="668"/>
      <c r="H67" s="681">
        <v>0</v>
      </c>
      <c r="I67" s="668">
        <v>4</v>
      </c>
      <c r="J67" s="668">
        <v>1645.16</v>
      </c>
      <c r="K67" s="681">
        <v>1</v>
      </c>
      <c r="L67" s="668">
        <v>4</v>
      </c>
      <c r="M67" s="669">
        <v>1645.16</v>
      </c>
    </row>
    <row r="68" spans="1:13" ht="14.4" customHeight="1" x14ac:dyDescent="0.3">
      <c r="A68" s="664" t="s">
        <v>547</v>
      </c>
      <c r="B68" s="665" t="s">
        <v>2664</v>
      </c>
      <c r="C68" s="665" t="s">
        <v>1751</v>
      </c>
      <c r="D68" s="665" t="s">
        <v>2665</v>
      </c>
      <c r="E68" s="665" t="s">
        <v>2666</v>
      </c>
      <c r="F68" s="668"/>
      <c r="G68" s="668"/>
      <c r="H68" s="681">
        <v>0</v>
      </c>
      <c r="I68" s="668">
        <v>208</v>
      </c>
      <c r="J68" s="668">
        <v>7300.9599999999991</v>
      </c>
      <c r="K68" s="681">
        <v>1</v>
      </c>
      <c r="L68" s="668">
        <v>208</v>
      </c>
      <c r="M68" s="669">
        <v>7300.9599999999991</v>
      </c>
    </row>
    <row r="69" spans="1:13" ht="14.4" customHeight="1" x14ac:dyDescent="0.3">
      <c r="A69" s="664" t="s">
        <v>547</v>
      </c>
      <c r="B69" s="665" t="s">
        <v>2667</v>
      </c>
      <c r="C69" s="665" t="s">
        <v>1799</v>
      </c>
      <c r="D69" s="665" t="s">
        <v>2668</v>
      </c>
      <c r="E69" s="665" t="s">
        <v>2669</v>
      </c>
      <c r="F69" s="668">
        <v>1.7999999999999998</v>
      </c>
      <c r="G69" s="668">
        <v>828.37799999999993</v>
      </c>
      <c r="H69" s="681">
        <v>1</v>
      </c>
      <c r="I69" s="668"/>
      <c r="J69" s="668"/>
      <c r="K69" s="681">
        <v>0</v>
      </c>
      <c r="L69" s="668">
        <v>1.7999999999999998</v>
      </c>
      <c r="M69" s="669">
        <v>828.37799999999993</v>
      </c>
    </row>
    <row r="70" spans="1:13" ht="14.4" customHeight="1" x14ac:dyDescent="0.3">
      <c r="A70" s="664" t="s">
        <v>547</v>
      </c>
      <c r="B70" s="665" t="s">
        <v>2667</v>
      </c>
      <c r="C70" s="665" t="s">
        <v>1736</v>
      </c>
      <c r="D70" s="665" t="s">
        <v>1737</v>
      </c>
      <c r="E70" s="665" t="s">
        <v>2670</v>
      </c>
      <c r="F70" s="668"/>
      <c r="G70" s="668"/>
      <c r="H70" s="681">
        <v>0</v>
      </c>
      <c r="I70" s="668">
        <v>120</v>
      </c>
      <c r="J70" s="668">
        <v>2579.3860000000004</v>
      </c>
      <c r="K70" s="681">
        <v>1</v>
      </c>
      <c r="L70" s="668">
        <v>120</v>
      </c>
      <c r="M70" s="669">
        <v>2579.3860000000004</v>
      </c>
    </row>
    <row r="71" spans="1:13" ht="14.4" customHeight="1" x14ac:dyDescent="0.3">
      <c r="A71" s="664" t="s">
        <v>547</v>
      </c>
      <c r="B71" s="665" t="s">
        <v>2671</v>
      </c>
      <c r="C71" s="665" t="s">
        <v>1721</v>
      </c>
      <c r="D71" s="665" t="s">
        <v>1722</v>
      </c>
      <c r="E71" s="665" t="s">
        <v>2672</v>
      </c>
      <c r="F71" s="668">
        <v>3</v>
      </c>
      <c r="G71" s="668">
        <v>105.26999999999998</v>
      </c>
      <c r="H71" s="681">
        <v>1</v>
      </c>
      <c r="I71" s="668"/>
      <c r="J71" s="668"/>
      <c r="K71" s="681">
        <v>0</v>
      </c>
      <c r="L71" s="668">
        <v>3</v>
      </c>
      <c r="M71" s="669">
        <v>105.26999999999998</v>
      </c>
    </row>
    <row r="72" spans="1:13" ht="14.4" customHeight="1" x14ac:dyDescent="0.3">
      <c r="A72" s="664" t="s">
        <v>547</v>
      </c>
      <c r="B72" s="665" t="s">
        <v>2671</v>
      </c>
      <c r="C72" s="665" t="s">
        <v>1659</v>
      </c>
      <c r="D72" s="665" t="s">
        <v>1660</v>
      </c>
      <c r="E72" s="665" t="s">
        <v>2673</v>
      </c>
      <c r="F72" s="668"/>
      <c r="G72" s="668"/>
      <c r="H72" s="681">
        <v>0</v>
      </c>
      <c r="I72" s="668">
        <v>12</v>
      </c>
      <c r="J72" s="668">
        <v>2028.4794265269452</v>
      </c>
      <c r="K72" s="681">
        <v>1</v>
      </c>
      <c r="L72" s="668">
        <v>12</v>
      </c>
      <c r="M72" s="669">
        <v>2028.4794265269452</v>
      </c>
    </row>
    <row r="73" spans="1:13" ht="14.4" customHeight="1" x14ac:dyDescent="0.3">
      <c r="A73" s="664" t="s">
        <v>547</v>
      </c>
      <c r="B73" s="665" t="s">
        <v>2671</v>
      </c>
      <c r="C73" s="665" t="s">
        <v>1841</v>
      </c>
      <c r="D73" s="665" t="s">
        <v>1660</v>
      </c>
      <c r="E73" s="665" t="s">
        <v>2672</v>
      </c>
      <c r="F73" s="668"/>
      <c r="G73" s="668"/>
      <c r="H73" s="681">
        <v>0</v>
      </c>
      <c r="I73" s="668">
        <v>7</v>
      </c>
      <c r="J73" s="668">
        <v>811.58000000000015</v>
      </c>
      <c r="K73" s="681">
        <v>1</v>
      </c>
      <c r="L73" s="668">
        <v>7</v>
      </c>
      <c r="M73" s="669">
        <v>811.58000000000015</v>
      </c>
    </row>
    <row r="74" spans="1:13" ht="14.4" customHeight="1" x14ac:dyDescent="0.3">
      <c r="A74" s="664" t="s">
        <v>547</v>
      </c>
      <c r="B74" s="665" t="s">
        <v>2671</v>
      </c>
      <c r="C74" s="665" t="s">
        <v>1747</v>
      </c>
      <c r="D74" s="665" t="s">
        <v>2674</v>
      </c>
      <c r="E74" s="665" t="s">
        <v>2675</v>
      </c>
      <c r="F74" s="668"/>
      <c r="G74" s="668"/>
      <c r="H74" s="681">
        <v>0</v>
      </c>
      <c r="I74" s="668">
        <v>50.2</v>
      </c>
      <c r="J74" s="668">
        <v>6363.6030125752441</v>
      </c>
      <c r="K74" s="681">
        <v>1</v>
      </c>
      <c r="L74" s="668">
        <v>50.2</v>
      </c>
      <c r="M74" s="669">
        <v>6363.6030125752441</v>
      </c>
    </row>
    <row r="75" spans="1:13" ht="14.4" customHeight="1" x14ac:dyDescent="0.3">
      <c r="A75" s="664" t="s">
        <v>547</v>
      </c>
      <c r="B75" s="665" t="s">
        <v>2676</v>
      </c>
      <c r="C75" s="665" t="s">
        <v>1790</v>
      </c>
      <c r="D75" s="665" t="s">
        <v>1791</v>
      </c>
      <c r="E75" s="665" t="s">
        <v>1792</v>
      </c>
      <c r="F75" s="668">
        <v>22.199999999999996</v>
      </c>
      <c r="G75" s="668">
        <v>3980.3220000000001</v>
      </c>
      <c r="H75" s="681">
        <v>1</v>
      </c>
      <c r="I75" s="668"/>
      <c r="J75" s="668"/>
      <c r="K75" s="681">
        <v>0</v>
      </c>
      <c r="L75" s="668">
        <v>22.199999999999996</v>
      </c>
      <c r="M75" s="669">
        <v>3980.3220000000001</v>
      </c>
    </row>
    <row r="76" spans="1:13" ht="14.4" customHeight="1" x14ac:dyDescent="0.3">
      <c r="A76" s="664" t="s">
        <v>547</v>
      </c>
      <c r="B76" s="665" t="s">
        <v>2676</v>
      </c>
      <c r="C76" s="665" t="s">
        <v>1824</v>
      </c>
      <c r="D76" s="665" t="s">
        <v>1825</v>
      </c>
      <c r="E76" s="665" t="s">
        <v>1826</v>
      </c>
      <c r="F76" s="668">
        <v>3.6000000000000005</v>
      </c>
      <c r="G76" s="668">
        <v>950.39999515342015</v>
      </c>
      <c r="H76" s="681">
        <v>1</v>
      </c>
      <c r="I76" s="668"/>
      <c r="J76" s="668"/>
      <c r="K76" s="681">
        <v>0</v>
      </c>
      <c r="L76" s="668">
        <v>3.6000000000000005</v>
      </c>
      <c r="M76" s="669">
        <v>950.39999515342015</v>
      </c>
    </row>
    <row r="77" spans="1:13" ht="14.4" customHeight="1" x14ac:dyDescent="0.3">
      <c r="A77" s="664" t="s">
        <v>547</v>
      </c>
      <c r="B77" s="665" t="s">
        <v>2677</v>
      </c>
      <c r="C77" s="665" t="s">
        <v>1802</v>
      </c>
      <c r="D77" s="665" t="s">
        <v>1803</v>
      </c>
      <c r="E77" s="665" t="s">
        <v>2678</v>
      </c>
      <c r="F77" s="668"/>
      <c r="G77" s="668"/>
      <c r="H77" s="681">
        <v>0</v>
      </c>
      <c r="I77" s="668">
        <v>4</v>
      </c>
      <c r="J77" s="668">
        <v>871.2</v>
      </c>
      <c r="K77" s="681">
        <v>1</v>
      </c>
      <c r="L77" s="668">
        <v>4</v>
      </c>
      <c r="M77" s="669">
        <v>871.2</v>
      </c>
    </row>
    <row r="78" spans="1:13" ht="14.4" customHeight="1" x14ac:dyDescent="0.3">
      <c r="A78" s="664" t="s">
        <v>547</v>
      </c>
      <c r="B78" s="665" t="s">
        <v>2679</v>
      </c>
      <c r="C78" s="665" t="s">
        <v>1853</v>
      </c>
      <c r="D78" s="665" t="s">
        <v>1854</v>
      </c>
      <c r="E78" s="665" t="s">
        <v>1792</v>
      </c>
      <c r="F78" s="668"/>
      <c r="G78" s="668"/>
      <c r="H78" s="681">
        <v>0</v>
      </c>
      <c r="I78" s="668">
        <v>10.7</v>
      </c>
      <c r="J78" s="668">
        <v>9807.16</v>
      </c>
      <c r="K78" s="681">
        <v>1</v>
      </c>
      <c r="L78" s="668">
        <v>10.7</v>
      </c>
      <c r="M78" s="669">
        <v>9807.16</v>
      </c>
    </row>
    <row r="79" spans="1:13" ht="14.4" customHeight="1" x14ac:dyDescent="0.3">
      <c r="A79" s="664" t="s">
        <v>547</v>
      </c>
      <c r="B79" s="665" t="s">
        <v>2680</v>
      </c>
      <c r="C79" s="665" t="s">
        <v>1812</v>
      </c>
      <c r="D79" s="665" t="s">
        <v>2681</v>
      </c>
      <c r="E79" s="665" t="s">
        <v>2682</v>
      </c>
      <c r="F79" s="668"/>
      <c r="G79" s="668"/>
      <c r="H79" s="681">
        <v>0</v>
      </c>
      <c r="I79" s="668">
        <v>4</v>
      </c>
      <c r="J79" s="668">
        <v>1056</v>
      </c>
      <c r="K79" s="681">
        <v>1</v>
      </c>
      <c r="L79" s="668">
        <v>4</v>
      </c>
      <c r="M79" s="669">
        <v>1056</v>
      </c>
    </row>
    <row r="80" spans="1:13" ht="14.4" customHeight="1" x14ac:dyDescent="0.3">
      <c r="A80" s="664" t="s">
        <v>547</v>
      </c>
      <c r="B80" s="665" t="s">
        <v>2683</v>
      </c>
      <c r="C80" s="665" t="s">
        <v>1772</v>
      </c>
      <c r="D80" s="665" t="s">
        <v>2684</v>
      </c>
      <c r="E80" s="665" t="s">
        <v>2685</v>
      </c>
      <c r="F80" s="668"/>
      <c r="G80" s="668"/>
      <c r="H80" s="681">
        <v>0</v>
      </c>
      <c r="I80" s="668">
        <v>2</v>
      </c>
      <c r="J80" s="668">
        <v>119.67999999999999</v>
      </c>
      <c r="K80" s="681">
        <v>1</v>
      </c>
      <c r="L80" s="668">
        <v>2</v>
      </c>
      <c r="M80" s="669">
        <v>119.67999999999999</v>
      </c>
    </row>
    <row r="81" spans="1:13" ht="14.4" customHeight="1" x14ac:dyDescent="0.3">
      <c r="A81" s="664" t="s">
        <v>547</v>
      </c>
      <c r="B81" s="665" t="s">
        <v>2683</v>
      </c>
      <c r="C81" s="665" t="s">
        <v>1724</v>
      </c>
      <c r="D81" s="665" t="s">
        <v>1725</v>
      </c>
      <c r="E81" s="665" t="s">
        <v>2686</v>
      </c>
      <c r="F81" s="668"/>
      <c r="G81" s="668"/>
      <c r="H81" s="681">
        <v>0</v>
      </c>
      <c r="I81" s="668">
        <v>7</v>
      </c>
      <c r="J81" s="668">
        <v>456.96846525562967</v>
      </c>
      <c r="K81" s="681">
        <v>1</v>
      </c>
      <c r="L81" s="668">
        <v>7</v>
      </c>
      <c r="M81" s="669">
        <v>456.96846525562967</v>
      </c>
    </row>
    <row r="82" spans="1:13" ht="14.4" customHeight="1" x14ac:dyDescent="0.3">
      <c r="A82" s="664" t="s">
        <v>547</v>
      </c>
      <c r="B82" s="665" t="s">
        <v>2687</v>
      </c>
      <c r="C82" s="665" t="s">
        <v>1834</v>
      </c>
      <c r="D82" s="665" t="s">
        <v>1835</v>
      </c>
      <c r="E82" s="665" t="s">
        <v>2688</v>
      </c>
      <c r="F82" s="668">
        <v>2.8000000000000003</v>
      </c>
      <c r="G82" s="668">
        <v>1576.0360000000001</v>
      </c>
      <c r="H82" s="681">
        <v>1</v>
      </c>
      <c r="I82" s="668"/>
      <c r="J82" s="668"/>
      <c r="K82" s="681">
        <v>0</v>
      </c>
      <c r="L82" s="668">
        <v>2.8000000000000003</v>
      </c>
      <c r="M82" s="669">
        <v>1576.0360000000001</v>
      </c>
    </row>
    <row r="83" spans="1:13" ht="14.4" customHeight="1" x14ac:dyDescent="0.3">
      <c r="A83" s="664" t="s">
        <v>547</v>
      </c>
      <c r="B83" s="665" t="s">
        <v>2689</v>
      </c>
      <c r="C83" s="665" t="s">
        <v>1718</v>
      </c>
      <c r="D83" s="665" t="s">
        <v>1719</v>
      </c>
      <c r="E83" s="665" t="s">
        <v>2690</v>
      </c>
      <c r="F83" s="668">
        <v>1</v>
      </c>
      <c r="G83" s="668">
        <v>413.05</v>
      </c>
      <c r="H83" s="681">
        <v>1</v>
      </c>
      <c r="I83" s="668"/>
      <c r="J83" s="668"/>
      <c r="K83" s="681">
        <v>0</v>
      </c>
      <c r="L83" s="668">
        <v>1</v>
      </c>
      <c r="M83" s="669">
        <v>413.05</v>
      </c>
    </row>
    <row r="84" spans="1:13" ht="14.4" customHeight="1" x14ac:dyDescent="0.3">
      <c r="A84" s="664" t="s">
        <v>547</v>
      </c>
      <c r="B84" s="665" t="s">
        <v>2691</v>
      </c>
      <c r="C84" s="665" t="s">
        <v>1805</v>
      </c>
      <c r="D84" s="665" t="s">
        <v>1806</v>
      </c>
      <c r="E84" s="665" t="s">
        <v>2690</v>
      </c>
      <c r="F84" s="668"/>
      <c r="G84" s="668"/>
      <c r="H84" s="681">
        <v>0</v>
      </c>
      <c r="I84" s="668">
        <v>4.8000000000000007</v>
      </c>
      <c r="J84" s="668">
        <v>733.92</v>
      </c>
      <c r="K84" s="681">
        <v>1</v>
      </c>
      <c r="L84" s="668">
        <v>4.8000000000000007</v>
      </c>
      <c r="M84" s="669">
        <v>733.92</v>
      </c>
    </row>
    <row r="85" spans="1:13" ht="14.4" customHeight="1" x14ac:dyDescent="0.3">
      <c r="A85" s="664" t="s">
        <v>547</v>
      </c>
      <c r="B85" s="665" t="s">
        <v>2692</v>
      </c>
      <c r="C85" s="665" t="s">
        <v>1845</v>
      </c>
      <c r="D85" s="665" t="s">
        <v>2693</v>
      </c>
      <c r="E85" s="665" t="s">
        <v>2694</v>
      </c>
      <c r="F85" s="668"/>
      <c r="G85" s="668"/>
      <c r="H85" s="681">
        <v>0</v>
      </c>
      <c r="I85" s="668">
        <v>3</v>
      </c>
      <c r="J85" s="668">
        <v>980.87999999999988</v>
      </c>
      <c r="K85" s="681">
        <v>1</v>
      </c>
      <c r="L85" s="668">
        <v>3</v>
      </c>
      <c r="M85" s="669">
        <v>980.87999999999988</v>
      </c>
    </row>
    <row r="86" spans="1:13" ht="14.4" customHeight="1" x14ac:dyDescent="0.3">
      <c r="A86" s="664" t="s">
        <v>547</v>
      </c>
      <c r="B86" s="665" t="s">
        <v>2695</v>
      </c>
      <c r="C86" s="665" t="s">
        <v>1848</v>
      </c>
      <c r="D86" s="665" t="s">
        <v>1849</v>
      </c>
      <c r="E86" s="665" t="s">
        <v>1798</v>
      </c>
      <c r="F86" s="668"/>
      <c r="G86" s="668"/>
      <c r="H86" s="681">
        <v>0</v>
      </c>
      <c r="I86" s="668">
        <v>10</v>
      </c>
      <c r="J86" s="668">
        <v>346.59999999999997</v>
      </c>
      <c r="K86" s="681">
        <v>1</v>
      </c>
      <c r="L86" s="668">
        <v>10</v>
      </c>
      <c r="M86" s="669">
        <v>346.59999999999997</v>
      </c>
    </row>
    <row r="87" spans="1:13" ht="14.4" customHeight="1" x14ac:dyDescent="0.3">
      <c r="A87" s="664" t="s">
        <v>547</v>
      </c>
      <c r="B87" s="665" t="s">
        <v>2695</v>
      </c>
      <c r="C87" s="665" t="s">
        <v>1850</v>
      </c>
      <c r="D87" s="665" t="s">
        <v>1851</v>
      </c>
      <c r="E87" s="665" t="s">
        <v>1852</v>
      </c>
      <c r="F87" s="668"/>
      <c r="G87" s="668"/>
      <c r="H87" s="681">
        <v>0</v>
      </c>
      <c r="I87" s="668">
        <v>68</v>
      </c>
      <c r="J87" s="668">
        <v>3754.2785881213977</v>
      </c>
      <c r="K87" s="681">
        <v>1</v>
      </c>
      <c r="L87" s="668">
        <v>68</v>
      </c>
      <c r="M87" s="669">
        <v>3754.2785881213977</v>
      </c>
    </row>
    <row r="88" spans="1:13" ht="14.4" customHeight="1" x14ac:dyDescent="0.3">
      <c r="A88" s="664" t="s">
        <v>547</v>
      </c>
      <c r="B88" s="665" t="s">
        <v>2696</v>
      </c>
      <c r="C88" s="665" t="s">
        <v>1879</v>
      </c>
      <c r="D88" s="665" t="s">
        <v>1880</v>
      </c>
      <c r="E88" s="665" t="s">
        <v>2697</v>
      </c>
      <c r="F88" s="668"/>
      <c r="G88" s="668"/>
      <c r="H88" s="681">
        <v>0</v>
      </c>
      <c r="I88" s="668">
        <v>2</v>
      </c>
      <c r="J88" s="668">
        <v>570.48</v>
      </c>
      <c r="K88" s="681">
        <v>1</v>
      </c>
      <c r="L88" s="668">
        <v>2</v>
      </c>
      <c r="M88" s="669">
        <v>570.48</v>
      </c>
    </row>
    <row r="89" spans="1:13" ht="14.4" customHeight="1" x14ac:dyDescent="0.3">
      <c r="A89" s="664" t="s">
        <v>547</v>
      </c>
      <c r="B89" s="665" t="s">
        <v>2696</v>
      </c>
      <c r="C89" s="665" t="s">
        <v>1857</v>
      </c>
      <c r="D89" s="665" t="s">
        <v>1858</v>
      </c>
      <c r="E89" s="665" t="s">
        <v>2698</v>
      </c>
      <c r="F89" s="668">
        <v>1</v>
      </c>
      <c r="G89" s="668">
        <v>765.13</v>
      </c>
      <c r="H89" s="681">
        <v>1</v>
      </c>
      <c r="I89" s="668"/>
      <c r="J89" s="668"/>
      <c r="K89" s="681">
        <v>0</v>
      </c>
      <c r="L89" s="668">
        <v>1</v>
      </c>
      <c r="M89" s="669">
        <v>765.13</v>
      </c>
    </row>
    <row r="90" spans="1:13" ht="14.4" customHeight="1" x14ac:dyDescent="0.3">
      <c r="A90" s="664" t="s">
        <v>547</v>
      </c>
      <c r="B90" s="665" t="s">
        <v>2699</v>
      </c>
      <c r="C90" s="665" t="s">
        <v>1652</v>
      </c>
      <c r="D90" s="665" t="s">
        <v>2700</v>
      </c>
      <c r="E90" s="665" t="s">
        <v>2701</v>
      </c>
      <c r="F90" s="668"/>
      <c r="G90" s="668"/>
      <c r="H90" s="681">
        <v>0</v>
      </c>
      <c r="I90" s="668">
        <v>1</v>
      </c>
      <c r="J90" s="668">
        <v>188.84000000000003</v>
      </c>
      <c r="K90" s="681">
        <v>1</v>
      </c>
      <c r="L90" s="668">
        <v>1</v>
      </c>
      <c r="M90" s="669">
        <v>188.84000000000003</v>
      </c>
    </row>
    <row r="91" spans="1:13" ht="14.4" customHeight="1" x14ac:dyDescent="0.3">
      <c r="A91" s="664" t="s">
        <v>547</v>
      </c>
      <c r="B91" s="665" t="s">
        <v>2702</v>
      </c>
      <c r="C91" s="665" t="s">
        <v>1621</v>
      </c>
      <c r="D91" s="665" t="s">
        <v>1622</v>
      </c>
      <c r="E91" s="665" t="s">
        <v>2703</v>
      </c>
      <c r="F91" s="668"/>
      <c r="G91" s="668"/>
      <c r="H91" s="681">
        <v>0</v>
      </c>
      <c r="I91" s="668">
        <v>2</v>
      </c>
      <c r="J91" s="668">
        <v>597.86</v>
      </c>
      <c r="K91" s="681">
        <v>1</v>
      </c>
      <c r="L91" s="668">
        <v>2</v>
      </c>
      <c r="M91" s="669">
        <v>597.86</v>
      </c>
    </row>
    <row r="92" spans="1:13" ht="14.4" customHeight="1" x14ac:dyDescent="0.3">
      <c r="A92" s="664" t="s">
        <v>547</v>
      </c>
      <c r="B92" s="665" t="s">
        <v>2704</v>
      </c>
      <c r="C92" s="665" t="s">
        <v>1600</v>
      </c>
      <c r="D92" s="665" t="s">
        <v>2705</v>
      </c>
      <c r="E92" s="665" t="s">
        <v>1602</v>
      </c>
      <c r="F92" s="668"/>
      <c r="G92" s="668"/>
      <c r="H92" s="681">
        <v>0</v>
      </c>
      <c r="I92" s="668">
        <v>1</v>
      </c>
      <c r="J92" s="668">
        <v>126.88999999999999</v>
      </c>
      <c r="K92" s="681">
        <v>1</v>
      </c>
      <c r="L92" s="668">
        <v>1</v>
      </c>
      <c r="M92" s="669">
        <v>126.88999999999999</v>
      </c>
    </row>
    <row r="93" spans="1:13" ht="14.4" customHeight="1" x14ac:dyDescent="0.3">
      <c r="A93" s="664" t="s">
        <v>547</v>
      </c>
      <c r="B93" s="665" t="s">
        <v>2706</v>
      </c>
      <c r="C93" s="665" t="s">
        <v>1495</v>
      </c>
      <c r="D93" s="665" t="s">
        <v>2707</v>
      </c>
      <c r="E93" s="665" t="s">
        <v>2708</v>
      </c>
      <c r="F93" s="668"/>
      <c r="G93" s="668"/>
      <c r="H93" s="681">
        <v>0</v>
      </c>
      <c r="I93" s="668">
        <v>1</v>
      </c>
      <c r="J93" s="668">
        <v>322.49000000000007</v>
      </c>
      <c r="K93" s="681">
        <v>1</v>
      </c>
      <c r="L93" s="668">
        <v>1</v>
      </c>
      <c r="M93" s="669">
        <v>322.49000000000007</v>
      </c>
    </row>
    <row r="94" spans="1:13" ht="14.4" customHeight="1" x14ac:dyDescent="0.3">
      <c r="A94" s="664" t="s">
        <v>547</v>
      </c>
      <c r="B94" s="665" t="s">
        <v>2709</v>
      </c>
      <c r="C94" s="665" t="s">
        <v>1499</v>
      </c>
      <c r="D94" s="665" t="s">
        <v>2710</v>
      </c>
      <c r="E94" s="665" t="s">
        <v>2711</v>
      </c>
      <c r="F94" s="668"/>
      <c r="G94" s="668"/>
      <c r="H94" s="681">
        <v>0</v>
      </c>
      <c r="I94" s="668">
        <v>11</v>
      </c>
      <c r="J94" s="668">
        <v>516.89000000000033</v>
      </c>
      <c r="K94" s="681">
        <v>1</v>
      </c>
      <c r="L94" s="668">
        <v>11</v>
      </c>
      <c r="M94" s="669">
        <v>516.89000000000033</v>
      </c>
    </row>
    <row r="95" spans="1:13" ht="14.4" customHeight="1" x14ac:dyDescent="0.3">
      <c r="A95" s="664" t="s">
        <v>547</v>
      </c>
      <c r="B95" s="665" t="s">
        <v>2712</v>
      </c>
      <c r="C95" s="665" t="s">
        <v>1434</v>
      </c>
      <c r="D95" s="665" t="s">
        <v>2713</v>
      </c>
      <c r="E95" s="665" t="s">
        <v>2714</v>
      </c>
      <c r="F95" s="668"/>
      <c r="G95" s="668"/>
      <c r="H95" s="681">
        <v>0</v>
      </c>
      <c r="I95" s="668">
        <v>2</v>
      </c>
      <c r="J95" s="668">
        <v>120.86000000000007</v>
      </c>
      <c r="K95" s="681">
        <v>1</v>
      </c>
      <c r="L95" s="668">
        <v>2</v>
      </c>
      <c r="M95" s="669">
        <v>120.86000000000007</v>
      </c>
    </row>
    <row r="96" spans="1:13" ht="14.4" customHeight="1" x14ac:dyDescent="0.3">
      <c r="A96" s="664" t="s">
        <v>547</v>
      </c>
      <c r="B96" s="665" t="s">
        <v>2712</v>
      </c>
      <c r="C96" s="665" t="s">
        <v>571</v>
      </c>
      <c r="D96" s="665" t="s">
        <v>2715</v>
      </c>
      <c r="E96" s="665" t="s">
        <v>2716</v>
      </c>
      <c r="F96" s="668">
        <v>34</v>
      </c>
      <c r="G96" s="668">
        <v>3614.271739424682</v>
      </c>
      <c r="H96" s="681">
        <v>1</v>
      </c>
      <c r="I96" s="668"/>
      <c r="J96" s="668"/>
      <c r="K96" s="681">
        <v>0</v>
      </c>
      <c r="L96" s="668">
        <v>34</v>
      </c>
      <c r="M96" s="669">
        <v>3614.271739424682</v>
      </c>
    </row>
    <row r="97" spans="1:13" ht="14.4" customHeight="1" x14ac:dyDescent="0.3">
      <c r="A97" s="664" t="s">
        <v>547</v>
      </c>
      <c r="B97" s="665" t="s">
        <v>2717</v>
      </c>
      <c r="C97" s="665" t="s">
        <v>1536</v>
      </c>
      <c r="D97" s="665" t="s">
        <v>1537</v>
      </c>
      <c r="E97" s="665" t="s">
        <v>2718</v>
      </c>
      <c r="F97" s="668"/>
      <c r="G97" s="668"/>
      <c r="H97" s="681">
        <v>0</v>
      </c>
      <c r="I97" s="668">
        <v>6</v>
      </c>
      <c r="J97" s="668">
        <v>120.36023229091344</v>
      </c>
      <c r="K97" s="681">
        <v>1</v>
      </c>
      <c r="L97" s="668">
        <v>6</v>
      </c>
      <c r="M97" s="669">
        <v>120.36023229091344</v>
      </c>
    </row>
    <row r="98" spans="1:13" ht="14.4" customHeight="1" x14ac:dyDescent="0.3">
      <c r="A98" s="664" t="s">
        <v>547</v>
      </c>
      <c r="B98" s="665" t="s">
        <v>2717</v>
      </c>
      <c r="C98" s="665" t="s">
        <v>1596</v>
      </c>
      <c r="D98" s="665" t="s">
        <v>1597</v>
      </c>
      <c r="E98" s="665" t="s">
        <v>2642</v>
      </c>
      <c r="F98" s="668"/>
      <c r="G98" s="668"/>
      <c r="H98" s="681">
        <v>0</v>
      </c>
      <c r="I98" s="668">
        <v>3</v>
      </c>
      <c r="J98" s="668">
        <v>152.27999999999997</v>
      </c>
      <c r="K98" s="681">
        <v>1</v>
      </c>
      <c r="L98" s="668">
        <v>3</v>
      </c>
      <c r="M98" s="669">
        <v>152.27999999999997</v>
      </c>
    </row>
    <row r="99" spans="1:13" ht="14.4" customHeight="1" x14ac:dyDescent="0.3">
      <c r="A99" s="664" t="s">
        <v>547</v>
      </c>
      <c r="B99" s="665" t="s">
        <v>2719</v>
      </c>
      <c r="C99" s="665" t="s">
        <v>1678</v>
      </c>
      <c r="D99" s="665" t="s">
        <v>1679</v>
      </c>
      <c r="E99" s="665" t="s">
        <v>2720</v>
      </c>
      <c r="F99" s="668"/>
      <c r="G99" s="668"/>
      <c r="H99" s="681">
        <v>0</v>
      </c>
      <c r="I99" s="668">
        <v>1</v>
      </c>
      <c r="J99" s="668">
        <v>245.38</v>
      </c>
      <c r="K99" s="681">
        <v>1</v>
      </c>
      <c r="L99" s="668">
        <v>1</v>
      </c>
      <c r="M99" s="669">
        <v>245.38</v>
      </c>
    </row>
    <row r="100" spans="1:13" ht="14.4" customHeight="1" x14ac:dyDescent="0.3">
      <c r="A100" s="664" t="s">
        <v>547</v>
      </c>
      <c r="B100" s="665" t="s">
        <v>2719</v>
      </c>
      <c r="C100" s="665" t="s">
        <v>578</v>
      </c>
      <c r="D100" s="665" t="s">
        <v>579</v>
      </c>
      <c r="E100" s="665" t="s">
        <v>2720</v>
      </c>
      <c r="F100" s="668">
        <v>3</v>
      </c>
      <c r="G100" s="668">
        <v>297.04000000000002</v>
      </c>
      <c r="H100" s="681">
        <v>1</v>
      </c>
      <c r="I100" s="668"/>
      <c r="J100" s="668"/>
      <c r="K100" s="681">
        <v>0</v>
      </c>
      <c r="L100" s="668">
        <v>3</v>
      </c>
      <c r="M100" s="669">
        <v>297.04000000000002</v>
      </c>
    </row>
    <row r="101" spans="1:13" ht="14.4" customHeight="1" x14ac:dyDescent="0.3">
      <c r="A101" s="664" t="s">
        <v>547</v>
      </c>
      <c r="B101" s="665" t="s">
        <v>2721</v>
      </c>
      <c r="C101" s="665" t="s">
        <v>1544</v>
      </c>
      <c r="D101" s="665" t="s">
        <v>1545</v>
      </c>
      <c r="E101" s="665" t="s">
        <v>2722</v>
      </c>
      <c r="F101" s="668"/>
      <c r="G101" s="668"/>
      <c r="H101" s="681">
        <v>0</v>
      </c>
      <c r="I101" s="668">
        <v>6</v>
      </c>
      <c r="J101" s="668">
        <v>289.78000000000003</v>
      </c>
      <c r="K101" s="681">
        <v>1</v>
      </c>
      <c r="L101" s="668">
        <v>6</v>
      </c>
      <c r="M101" s="669">
        <v>289.78000000000003</v>
      </c>
    </row>
    <row r="102" spans="1:13" ht="14.4" customHeight="1" x14ac:dyDescent="0.3">
      <c r="A102" s="664" t="s">
        <v>547</v>
      </c>
      <c r="B102" s="665" t="s">
        <v>2721</v>
      </c>
      <c r="C102" s="665" t="s">
        <v>1477</v>
      </c>
      <c r="D102" s="665" t="s">
        <v>1478</v>
      </c>
      <c r="E102" s="665" t="s">
        <v>2723</v>
      </c>
      <c r="F102" s="668"/>
      <c r="G102" s="668"/>
      <c r="H102" s="681">
        <v>0</v>
      </c>
      <c r="I102" s="668">
        <v>10</v>
      </c>
      <c r="J102" s="668">
        <v>799.94092716100431</v>
      </c>
      <c r="K102" s="681">
        <v>1</v>
      </c>
      <c r="L102" s="668">
        <v>10</v>
      </c>
      <c r="M102" s="669">
        <v>799.94092716100431</v>
      </c>
    </row>
    <row r="103" spans="1:13" ht="14.4" customHeight="1" x14ac:dyDescent="0.3">
      <c r="A103" s="664" t="s">
        <v>547</v>
      </c>
      <c r="B103" s="665" t="s">
        <v>2724</v>
      </c>
      <c r="C103" s="665" t="s">
        <v>1645</v>
      </c>
      <c r="D103" s="665" t="s">
        <v>1646</v>
      </c>
      <c r="E103" s="665" t="s">
        <v>2725</v>
      </c>
      <c r="F103" s="668"/>
      <c r="G103" s="668"/>
      <c r="H103" s="681">
        <v>0</v>
      </c>
      <c r="I103" s="668">
        <v>1</v>
      </c>
      <c r="J103" s="668">
        <v>313.7901019945146</v>
      </c>
      <c r="K103" s="681">
        <v>1</v>
      </c>
      <c r="L103" s="668">
        <v>1</v>
      </c>
      <c r="M103" s="669">
        <v>313.7901019945146</v>
      </c>
    </row>
    <row r="104" spans="1:13" ht="14.4" customHeight="1" x14ac:dyDescent="0.3">
      <c r="A104" s="664" t="s">
        <v>547</v>
      </c>
      <c r="B104" s="665" t="s">
        <v>2726</v>
      </c>
      <c r="C104" s="665" t="s">
        <v>1474</v>
      </c>
      <c r="D104" s="665" t="s">
        <v>803</v>
      </c>
      <c r="E104" s="665" t="s">
        <v>1475</v>
      </c>
      <c r="F104" s="668"/>
      <c r="G104" s="668"/>
      <c r="H104" s="681">
        <v>0</v>
      </c>
      <c r="I104" s="668">
        <v>17</v>
      </c>
      <c r="J104" s="668">
        <v>2515.6624553193869</v>
      </c>
      <c r="K104" s="681">
        <v>1</v>
      </c>
      <c r="L104" s="668">
        <v>17</v>
      </c>
      <c r="M104" s="669">
        <v>2515.6624553193869</v>
      </c>
    </row>
    <row r="105" spans="1:13" ht="14.4" customHeight="1" x14ac:dyDescent="0.3">
      <c r="A105" s="664" t="s">
        <v>547</v>
      </c>
      <c r="B105" s="665" t="s">
        <v>2727</v>
      </c>
      <c r="C105" s="665" t="s">
        <v>1485</v>
      </c>
      <c r="D105" s="665" t="s">
        <v>1486</v>
      </c>
      <c r="E105" s="665" t="s">
        <v>2728</v>
      </c>
      <c r="F105" s="668"/>
      <c r="G105" s="668"/>
      <c r="H105" s="681">
        <v>0</v>
      </c>
      <c r="I105" s="668">
        <v>1</v>
      </c>
      <c r="J105" s="668">
        <v>57.699664423586611</v>
      </c>
      <c r="K105" s="681">
        <v>1</v>
      </c>
      <c r="L105" s="668">
        <v>1</v>
      </c>
      <c r="M105" s="669">
        <v>57.699664423586611</v>
      </c>
    </row>
    <row r="106" spans="1:13" ht="14.4" customHeight="1" x14ac:dyDescent="0.3">
      <c r="A106" s="664" t="s">
        <v>547</v>
      </c>
      <c r="B106" s="665" t="s">
        <v>2727</v>
      </c>
      <c r="C106" s="665" t="s">
        <v>1489</v>
      </c>
      <c r="D106" s="665" t="s">
        <v>1486</v>
      </c>
      <c r="E106" s="665" t="s">
        <v>2718</v>
      </c>
      <c r="F106" s="668"/>
      <c r="G106" s="668"/>
      <c r="H106" s="681">
        <v>0</v>
      </c>
      <c r="I106" s="668">
        <v>5</v>
      </c>
      <c r="J106" s="668">
        <v>151.03999999999994</v>
      </c>
      <c r="K106" s="681">
        <v>1</v>
      </c>
      <c r="L106" s="668">
        <v>5</v>
      </c>
      <c r="M106" s="669">
        <v>151.03999999999994</v>
      </c>
    </row>
    <row r="107" spans="1:13" ht="14.4" customHeight="1" x14ac:dyDescent="0.3">
      <c r="A107" s="664" t="s">
        <v>547</v>
      </c>
      <c r="B107" s="665" t="s">
        <v>2727</v>
      </c>
      <c r="C107" s="665" t="s">
        <v>1584</v>
      </c>
      <c r="D107" s="665" t="s">
        <v>1486</v>
      </c>
      <c r="E107" s="665" t="s">
        <v>2621</v>
      </c>
      <c r="F107" s="668"/>
      <c r="G107" s="668"/>
      <c r="H107" s="681">
        <v>0</v>
      </c>
      <c r="I107" s="668">
        <v>1</v>
      </c>
      <c r="J107" s="668">
        <v>101.09000000000005</v>
      </c>
      <c r="K107" s="681">
        <v>1</v>
      </c>
      <c r="L107" s="668">
        <v>1</v>
      </c>
      <c r="M107" s="669">
        <v>101.09000000000005</v>
      </c>
    </row>
    <row r="108" spans="1:13" ht="14.4" customHeight="1" x14ac:dyDescent="0.3">
      <c r="A108" s="664" t="s">
        <v>547</v>
      </c>
      <c r="B108" s="665" t="s">
        <v>2729</v>
      </c>
      <c r="C108" s="665" t="s">
        <v>1702</v>
      </c>
      <c r="D108" s="665" t="s">
        <v>1703</v>
      </c>
      <c r="E108" s="665" t="s">
        <v>2730</v>
      </c>
      <c r="F108" s="668"/>
      <c r="G108" s="668"/>
      <c r="H108" s="681">
        <v>0</v>
      </c>
      <c r="I108" s="668">
        <v>4</v>
      </c>
      <c r="J108" s="668">
        <v>795.56018421164731</v>
      </c>
      <c r="K108" s="681">
        <v>1</v>
      </c>
      <c r="L108" s="668">
        <v>4</v>
      </c>
      <c r="M108" s="669">
        <v>795.56018421164731</v>
      </c>
    </row>
    <row r="109" spans="1:13" ht="14.4" customHeight="1" x14ac:dyDescent="0.3">
      <c r="A109" s="664" t="s">
        <v>547</v>
      </c>
      <c r="B109" s="665" t="s">
        <v>2729</v>
      </c>
      <c r="C109" s="665" t="s">
        <v>1692</v>
      </c>
      <c r="D109" s="665" t="s">
        <v>2731</v>
      </c>
      <c r="E109" s="665" t="s">
        <v>1694</v>
      </c>
      <c r="F109" s="668"/>
      <c r="G109" s="668"/>
      <c r="H109" s="681">
        <v>0</v>
      </c>
      <c r="I109" s="668">
        <v>64</v>
      </c>
      <c r="J109" s="668">
        <v>2635.5200000000004</v>
      </c>
      <c r="K109" s="681">
        <v>1</v>
      </c>
      <c r="L109" s="668">
        <v>64</v>
      </c>
      <c r="M109" s="669">
        <v>2635.5200000000004</v>
      </c>
    </row>
    <row r="110" spans="1:13" ht="14.4" customHeight="1" x14ac:dyDescent="0.3">
      <c r="A110" s="664" t="s">
        <v>547</v>
      </c>
      <c r="B110" s="665" t="s">
        <v>2729</v>
      </c>
      <c r="C110" s="665" t="s">
        <v>1696</v>
      </c>
      <c r="D110" s="665" t="s">
        <v>2732</v>
      </c>
      <c r="E110" s="665" t="s">
        <v>1694</v>
      </c>
      <c r="F110" s="668"/>
      <c r="G110" s="668"/>
      <c r="H110" s="681">
        <v>0</v>
      </c>
      <c r="I110" s="668">
        <v>31</v>
      </c>
      <c r="J110" s="668">
        <v>1276.58</v>
      </c>
      <c r="K110" s="681">
        <v>1</v>
      </c>
      <c r="L110" s="668">
        <v>31</v>
      </c>
      <c r="M110" s="669">
        <v>1276.58</v>
      </c>
    </row>
    <row r="111" spans="1:13" ht="14.4" customHeight="1" x14ac:dyDescent="0.3">
      <c r="A111" s="664" t="s">
        <v>547</v>
      </c>
      <c r="B111" s="665" t="s">
        <v>2729</v>
      </c>
      <c r="C111" s="665" t="s">
        <v>1699</v>
      </c>
      <c r="D111" s="665" t="s">
        <v>2733</v>
      </c>
      <c r="E111" s="665" t="s">
        <v>1694</v>
      </c>
      <c r="F111" s="668"/>
      <c r="G111" s="668"/>
      <c r="H111" s="681">
        <v>0</v>
      </c>
      <c r="I111" s="668">
        <v>3</v>
      </c>
      <c r="J111" s="668">
        <v>123.54000000000002</v>
      </c>
      <c r="K111" s="681">
        <v>1</v>
      </c>
      <c r="L111" s="668">
        <v>3</v>
      </c>
      <c r="M111" s="669">
        <v>123.54000000000002</v>
      </c>
    </row>
    <row r="112" spans="1:13" ht="14.4" customHeight="1" x14ac:dyDescent="0.3">
      <c r="A112" s="664" t="s">
        <v>547</v>
      </c>
      <c r="B112" s="665" t="s">
        <v>2729</v>
      </c>
      <c r="C112" s="665" t="s">
        <v>1705</v>
      </c>
      <c r="D112" s="665" t="s">
        <v>1706</v>
      </c>
      <c r="E112" s="665" t="s">
        <v>1707</v>
      </c>
      <c r="F112" s="668"/>
      <c r="G112" s="668"/>
      <c r="H112" s="681">
        <v>0</v>
      </c>
      <c r="I112" s="668">
        <v>10</v>
      </c>
      <c r="J112" s="668">
        <v>1636.6999999999998</v>
      </c>
      <c r="K112" s="681">
        <v>1</v>
      </c>
      <c r="L112" s="668">
        <v>10</v>
      </c>
      <c r="M112" s="669">
        <v>1636.6999999999998</v>
      </c>
    </row>
    <row r="113" spans="1:13" ht="14.4" customHeight="1" x14ac:dyDescent="0.3">
      <c r="A113" s="664" t="s">
        <v>552</v>
      </c>
      <c r="B113" s="665" t="s">
        <v>2712</v>
      </c>
      <c r="C113" s="665" t="s">
        <v>571</v>
      </c>
      <c r="D113" s="665" t="s">
        <v>2715</v>
      </c>
      <c r="E113" s="665" t="s">
        <v>2716</v>
      </c>
      <c r="F113" s="668">
        <v>5</v>
      </c>
      <c r="G113" s="668">
        <v>610.7650000000001</v>
      </c>
      <c r="H113" s="681">
        <v>1</v>
      </c>
      <c r="I113" s="668"/>
      <c r="J113" s="668"/>
      <c r="K113" s="681">
        <v>0</v>
      </c>
      <c r="L113" s="668">
        <v>5</v>
      </c>
      <c r="M113" s="669">
        <v>610.7650000000001</v>
      </c>
    </row>
    <row r="114" spans="1:13" ht="14.4" customHeight="1" x14ac:dyDescent="0.3">
      <c r="A114" s="664" t="s">
        <v>555</v>
      </c>
      <c r="B114" s="665" t="s">
        <v>2566</v>
      </c>
      <c r="C114" s="665" t="s">
        <v>1668</v>
      </c>
      <c r="D114" s="665" t="s">
        <v>1669</v>
      </c>
      <c r="E114" s="665" t="s">
        <v>1670</v>
      </c>
      <c r="F114" s="668"/>
      <c r="G114" s="668"/>
      <c r="H114" s="681">
        <v>0</v>
      </c>
      <c r="I114" s="668">
        <v>545</v>
      </c>
      <c r="J114" s="668">
        <v>36960.352464135387</v>
      </c>
      <c r="K114" s="681">
        <v>1</v>
      </c>
      <c r="L114" s="668">
        <v>545</v>
      </c>
      <c r="M114" s="669">
        <v>36960.352464135387</v>
      </c>
    </row>
    <row r="115" spans="1:13" ht="14.4" customHeight="1" x14ac:dyDescent="0.3">
      <c r="A115" s="664" t="s">
        <v>555</v>
      </c>
      <c r="B115" s="665" t="s">
        <v>2734</v>
      </c>
      <c r="C115" s="665" t="s">
        <v>2288</v>
      </c>
      <c r="D115" s="665" t="s">
        <v>2735</v>
      </c>
      <c r="E115" s="665" t="s">
        <v>2736</v>
      </c>
      <c r="F115" s="668"/>
      <c r="G115" s="668"/>
      <c r="H115" s="681">
        <v>0</v>
      </c>
      <c r="I115" s="668">
        <v>8</v>
      </c>
      <c r="J115" s="668">
        <v>2191.2000000000003</v>
      </c>
      <c r="K115" s="681">
        <v>1</v>
      </c>
      <c r="L115" s="668">
        <v>8</v>
      </c>
      <c r="M115" s="669">
        <v>2191.2000000000003</v>
      </c>
    </row>
    <row r="116" spans="1:13" ht="14.4" customHeight="1" x14ac:dyDescent="0.3">
      <c r="A116" s="664" t="s">
        <v>555</v>
      </c>
      <c r="B116" s="665" t="s">
        <v>2575</v>
      </c>
      <c r="C116" s="665" t="s">
        <v>2265</v>
      </c>
      <c r="D116" s="665" t="s">
        <v>1549</v>
      </c>
      <c r="E116" s="665" t="s">
        <v>2737</v>
      </c>
      <c r="F116" s="668"/>
      <c r="G116" s="668"/>
      <c r="H116" s="681">
        <v>0</v>
      </c>
      <c r="I116" s="668">
        <v>1</v>
      </c>
      <c r="J116" s="668">
        <v>114.38999999999999</v>
      </c>
      <c r="K116" s="681">
        <v>1</v>
      </c>
      <c r="L116" s="668">
        <v>1</v>
      </c>
      <c r="M116" s="669">
        <v>114.38999999999999</v>
      </c>
    </row>
    <row r="117" spans="1:13" ht="14.4" customHeight="1" x14ac:dyDescent="0.3">
      <c r="A117" s="664" t="s">
        <v>555</v>
      </c>
      <c r="B117" s="665" t="s">
        <v>2738</v>
      </c>
      <c r="C117" s="665" t="s">
        <v>2271</v>
      </c>
      <c r="D117" s="665" t="s">
        <v>2272</v>
      </c>
      <c r="E117" s="665" t="s">
        <v>2739</v>
      </c>
      <c r="F117" s="668"/>
      <c r="G117" s="668"/>
      <c r="H117" s="681">
        <v>0</v>
      </c>
      <c r="I117" s="668">
        <v>1</v>
      </c>
      <c r="J117" s="668">
        <v>101.10999999999999</v>
      </c>
      <c r="K117" s="681">
        <v>1</v>
      </c>
      <c r="L117" s="668">
        <v>1</v>
      </c>
      <c r="M117" s="669">
        <v>101.10999999999999</v>
      </c>
    </row>
    <row r="118" spans="1:13" ht="14.4" customHeight="1" x14ac:dyDescent="0.3">
      <c r="A118" s="664" t="s">
        <v>555</v>
      </c>
      <c r="B118" s="665" t="s">
        <v>2585</v>
      </c>
      <c r="C118" s="665" t="s">
        <v>1570</v>
      </c>
      <c r="D118" s="665" t="s">
        <v>2586</v>
      </c>
      <c r="E118" s="665" t="s">
        <v>2587</v>
      </c>
      <c r="F118" s="668"/>
      <c r="G118" s="668"/>
      <c r="H118" s="681">
        <v>0</v>
      </c>
      <c r="I118" s="668">
        <v>1</v>
      </c>
      <c r="J118" s="668">
        <v>112.04</v>
      </c>
      <c r="K118" s="681">
        <v>1</v>
      </c>
      <c r="L118" s="668">
        <v>1</v>
      </c>
      <c r="M118" s="669">
        <v>112.04</v>
      </c>
    </row>
    <row r="119" spans="1:13" ht="14.4" customHeight="1" x14ac:dyDescent="0.3">
      <c r="A119" s="664" t="s">
        <v>555</v>
      </c>
      <c r="B119" s="665" t="s">
        <v>2585</v>
      </c>
      <c r="C119" s="665" t="s">
        <v>1510</v>
      </c>
      <c r="D119" s="665" t="s">
        <v>2588</v>
      </c>
      <c r="E119" s="665" t="s">
        <v>2589</v>
      </c>
      <c r="F119" s="668"/>
      <c r="G119" s="668"/>
      <c r="H119" s="681">
        <v>0</v>
      </c>
      <c r="I119" s="668">
        <v>1</v>
      </c>
      <c r="J119" s="668">
        <v>138.47999999999999</v>
      </c>
      <c r="K119" s="681">
        <v>1</v>
      </c>
      <c r="L119" s="668">
        <v>1</v>
      </c>
      <c r="M119" s="669">
        <v>138.47999999999999</v>
      </c>
    </row>
    <row r="120" spans="1:13" ht="14.4" customHeight="1" x14ac:dyDescent="0.3">
      <c r="A120" s="664" t="s">
        <v>555</v>
      </c>
      <c r="B120" s="665" t="s">
        <v>2590</v>
      </c>
      <c r="C120" s="665" t="s">
        <v>1673</v>
      </c>
      <c r="D120" s="665" t="s">
        <v>1482</v>
      </c>
      <c r="E120" s="665" t="s">
        <v>2592</v>
      </c>
      <c r="F120" s="668"/>
      <c r="G120" s="668"/>
      <c r="H120" s="681">
        <v>0</v>
      </c>
      <c r="I120" s="668">
        <v>1</v>
      </c>
      <c r="J120" s="668">
        <v>1895.77</v>
      </c>
      <c r="K120" s="681">
        <v>1</v>
      </c>
      <c r="L120" s="668">
        <v>1</v>
      </c>
      <c r="M120" s="669">
        <v>1895.77</v>
      </c>
    </row>
    <row r="121" spans="1:13" ht="14.4" customHeight="1" x14ac:dyDescent="0.3">
      <c r="A121" s="664" t="s">
        <v>555</v>
      </c>
      <c r="B121" s="665" t="s">
        <v>2590</v>
      </c>
      <c r="C121" s="665" t="s">
        <v>1671</v>
      </c>
      <c r="D121" s="665" t="s">
        <v>1449</v>
      </c>
      <c r="E121" s="665" t="s">
        <v>2593</v>
      </c>
      <c r="F121" s="668"/>
      <c r="G121" s="668"/>
      <c r="H121" s="681">
        <v>0</v>
      </c>
      <c r="I121" s="668">
        <v>84</v>
      </c>
      <c r="J121" s="668">
        <v>25323.454938586521</v>
      </c>
      <c r="K121" s="681">
        <v>1</v>
      </c>
      <c r="L121" s="668">
        <v>84</v>
      </c>
      <c r="M121" s="669">
        <v>25323.454938586521</v>
      </c>
    </row>
    <row r="122" spans="1:13" ht="14.4" customHeight="1" x14ac:dyDescent="0.3">
      <c r="A122" s="664" t="s">
        <v>555</v>
      </c>
      <c r="B122" s="665" t="s">
        <v>2590</v>
      </c>
      <c r="C122" s="665" t="s">
        <v>1672</v>
      </c>
      <c r="D122" s="665" t="s">
        <v>1449</v>
      </c>
      <c r="E122" s="665" t="s">
        <v>2594</v>
      </c>
      <c r="F122" s="668"/>
      <c r="G122" s="668"/>
      <c r="H122" s="681">
        <v>0</v>
      </c>
      <c r="I122" s="668">
        <v>23</v>
      </c>
      <c r="J122" s="668">
        <v>14505.180635720335</v>
      </c>
      <c r="K122" s="681">
        <v>1</v>
      </c>
      <c r="L122" s="668">
        <v>23</v>
      </c>
      <c r="M122" s="669">
        <v>14505.180635720335</v>
      </c>
    </row>
    <row r="123" spans="1:13" ht="14.4" customHeight="1" x14ac:dyDescent="0.3">
      <c r="A123" s="664" t="s">
        <v>555</v>
      </c>
      <c r="B123" s="665" t="s">
        <v>2590</v>
      </c>
      <c r="C123" s="665" t="s">
        <v>1666</v>
      </c>
      <c r="D123" s="665" t="s">
        <v>1449</v>
      </c>
      <c r="E123" s="665" t="s">
        <v>2596</v>
      </c>
      <c r="F123" s="668"/>
      <c r="G123" s="668"/>
      <c r="H123" s="681">
        <v>0</v>
      </c>
      <c r="I123" s="668">
        <v>43</v>
      </c>
      <c r="J123" s="668">
        <v>17584.83975871186</v>
      </c>
      <c r="K123" s="681">
        <v>1</v>
      </c>
      <c r="L123" s="668">
        <v>43</v>
      </c>
      <c r="M123" s="669">
        <v>17584.83975871186</v>
      </c>
    </row>
    <row r="124" spans="1:13" ht="14.4" customHeight="1" x14ac:dyDescent="0.3">
      <c r="A124" s="664" t="s">
        <v>555</v>
      </c>
      <c r="B124" s="665" t="s">
        <v>2590</v>
      </c>
      <c r="C124" s="665" t="s">
        <v>1587</v>
      </c>
      <c r="D124" s="665" t="s">
        <v>1449</v>
      </c>
      <c r="E124" s="665" t="s">
        <v>2593</v>
      </c>
      <c r="F124" s="668"/>
      <c r="G124" s="668"/>
      <c r="H124" s="681">
        <v>0</v>
      </c>
      <c r="I124" s="668">
        <v>18</v>
      </c>
      <c r="J124" s="668">
        <v>5426.4540590355</v>
      </c>
      <c r="K124" s="681">
        <v>1</v>
      </c>
      <c r="L124" s="668">
        <v>18</v>
      </c>
      <c r="M124" s="669">
        <v>5426.4540590355</v>
      </c>
    </row>
    <row r="125" spans="1:13" ht="14.4" customHeight="1" x14ac:dyDescent="0.3">
      <c r="A125" s="664" t="s">
        <v>555</v>
      </c>
      <c r="B125" s="665" t="s">
        <v>2590</v>
      </c>
      <c r="C125" s="665" t="s">
        <v>1448</v>
      </c>
      <c r="D125" s="665" t="s">
        <v>1449</v>
      </c>
      <c r="E125" s="665" t="s">
        <v>2597</v>
      </c>
      <c r="F125" s="668"/>
      <c r="G125" s="668"/>
      <c r="H125" s="681">
        <v>0</v>
      </c>
      <c r="I125" s="668">
        <v>3</v>
      </c>
      <c r="J125" s="668">
        <v>2163.6000000000004</v>
      </c>
      <c r="K125" s="681">
        <v>1</v>
      </c>
      <c r="L125" s="668">
        <v>3</v>
      </c>
      <c r="M125" s="669">
        <v>2163.6000000000004</v>
      </c>
    </row>
    <row r="126" spans="1:13" ht="14.4" customHeight="1" x14ac:dyDescent="0.3">
      <c r="A126" s="664" t="s">
        <v>555</v>
      </c>
      <c r="B126" s="665" t="s">
        <v>2590</v>
      </c>
      <c r="C126" s="665" t="s">
        <v>1481</v>
      </c>
      <c r="D126" s="665" t="s">
        <v>1482</v>
      </c>
      <c r="E126" s="665" t="s">
        <v>2598</v>
      </c>
      <c r="F126" s="668"/>
      <c r="G126" s="668"/>
      <c r="H126" s="681">
        <v>0</v>
      </c>
      <c r="I126" s="668">
        <v>1</v>
      </c>
      <c r="J126" s="668">
        <v>1501.02</v>
      </c>
      <c r="K126" s="681">
        <v>1</v>
      </c>
      <c r="L126" s="668">
        <v>1</v>
      </c>
      <c r="M126" s="669">
        <v>1501.02</v>
      </c>
    </row>
    <row r="127" spans="1:13" ht="14.4" customHeight="1" x14ac:dyDescent="0.3">
      <c r="A127" s="664" t="s">
        <v>555</v>
      </c>
      <c r="B127" s="665" t="s">
        <v>2599</v>
      </c>
      <c r="C127" s="665" t="s">
        <v>1641</v>
      </c>
      <c r="D127" s="665" t="s">
        <v>1642</v>
      </c>
      <c r="E127" s="665" t="s">
        <v>2600</v>
      </c>
      <c r="F127" s="668"/>
      <c r="G127" s="668"/>
      <c r="H127" s="681">
        <v>0</v>
      </c>
      <c r="I127" s="668">
        <v>1</v>
      </c>
      <c r="J127" s="668">
        <v>70.040000000000049</v>
      </c>
      <c r="K127" s="681">
        <v>1</v>
      </c>
      <c r="L127" s="668">
        <v>1</v>
      </c>
      <c r="M127" s="669">
        <v>70.040000000000049</v>
      </c>
    </row>
    <row r="128" spans="1:13" ht="14.4" customHeight="1" x14ac:dyDescent="0.3">
      <c r="A128" s="664" t="s">
        <v>555</v>
      </c>
      <c r="B128" s="665" t="s">
        <v>2599</v>
      </c>
      <c r="C128" s="665" t="s">
        <v>1662</v>
      </c>
      <c r="D128" s="665" t="s">
        <v>1642</v>
      </c>
      <c r="E128" s="665" t="s">
        <v>2601</v>
      </c>
      <c r="F128" s="668"/>
      <c r="G128" s="668"/>
      <c r="H128" s="681">
        <v>0</v>
      </c>
      <c r="I128" s="668">
        <v>2</v>
      </c>
      <c r="J128" s="668">
        <v>280.17999999999995</v>
      </c>
      <c r="K128" s="681">
        <v>1</v>
      </c>
      <c r="L128" s="668">
        <v>2</v>
      </c>
      <c r="M128" s="669">
        <v>280.17999999999995</v>
      </c>
    </row>
    <row r="129" spans="1:13" ht="14.4" customHeight="1" x14ac:dyDescent="0.3">
      <c r="A129" s="664" t="s">
        <v>555</v>
      </c>
      <c r="B129" s="665" t="s">
        <v>2602</v>
      </c>
      <c r="C129" s="665" t="s">
        <v>1521</v>
      </c>
      <c r="D129" s="665" t="s">
        <v>1424</v>
      </c>
      <c r="E129" s="665" t="s">
        <v>2603</v>
      </c>
      <c r="F129" s="668"/>
      <c r="G129" s="668"/>
      <c r="H129" s="681">
        <v>0</v>
      </c>
      <c r="I129" s="668">
        <v>152</v>
      </c>
      <c r="J129" s="668">
        <v>19551.388052579263</v>
      </c>
      <c r="K129" s="681">
        <v>1</v>
      </c>
      <c r="L129" s="668">
        <v>152</v>
      </c>
      <c r="M129" s="669">
        <v>19551.388052579263</v>
      </c>
    </row>
    <row r="130" spans="1:13" ht="14.4" customHeight="1" x14ac:dyDescent="0.3">
      <c r="A130" s="664" t="s">
        <v>555</v>
      </c>
      <c r="B130" s="665" t="s">
        <v>2602</v>
      </c>
      <c r="C130" s="665" t="s">
        <v>1427</v>
      </c>
      <c r="D130" s="665" t="s">
        <v>1424</v>
      </c>
      <c r="E130" s="665" t="s">
        <v>2605</v>
      </c>
      <c r="F130" s="668"/>
      <c r="G130" s="668"/>
      <c r="H130" s="681">
        <v>0</v>
      </c>
      <c r="I130" s="668">
        <v>2</v>
      </c>
      <c r="J130" s="668">
        <v>180.75949437584754</v>
      </c>
      <c r="K130" s="681">
        <v>1</v>
      </c>
      <c r="L130" s="668">
        <v>2</v>
      </c>
      <c r="M130" s="669">
        <v>180.75949437584754</v>
      </c>
    </row>
    <row r="131" spans="1:13" ht="14.4" customHeight="1" x14ac:dyDescent="0.3">
      <c r="A131" s="664" t="s">
        <v>555</v>
      </c>
      <c r="B131" s="665" t="s">
        <v>2610</v>
      </c>
      <c r="C131" s="665" t="s">
        <v>1456</v>
      </c>
      <c r="D131" s="665" t="s">
        <v>1457</v>
      </c>
      <c r="E131" s="665" t="s">
        <v>2611</v>
      </c>
      <c r="F131" s="668"/>
      <c r="G131" s="668"/>
      <c r="H131" s="681">
        <v>0</v>
      </c>
      <c r="I131" s="668">
        <v>4</v>
      </c>
      <c r="J131" s="668">
        <v>195.28020676196033</v>
      </c>
      <c r="K131" s="681">
        <v>1</v>
      </c>
      <c r="L131" s="668">
        <v>4</v>
      </c>
      <c r="M131" s="669">
        <v>195.28020676196033</v>
      </c>
    </row>
    <row r="132" spans="1:13" ht="14.4" customHeight="1" x14ac:dyDescent="0.3">
      <c r="A132" s="664" t="s">
        <v>555</v>
      </c>
      <c r="B132" s="665" t="s">
        <v>2650</v>
      </c>
      <c r="C132" s="665" t="s">
        <v>1419</v>
      </c>
      <c r="D132" s="665" t="s">
        <v>2652</v>
      </c>
      <c r="E132" s="665" t="s">
        <v>2653</v>
      </c>
      <c r="F132" s="668"/>
      <c r="G132" s="668"/>
      <c r="H132" s="681">
        <v>0</v>
      </c>
      <c r="I132" s="668">
        <v>8</v>
      </c>
      <c r="J132" s="668">
        <v>278</v>
      </c>
      <c r="K132" s="681">
        <v>1</v>
      </c>
      <c r="L132" s="668">
        <v>8</v>
      </c>
      <c r="M132" s="669">
        <v>278</v>
      </c>
    </row>
    <row r="133" spans="1:13" ht="14.4" customHeight="1" x14ac:dyDescent="0.3">
      <c r="A133" s="664" t="s">
        <v>555</v>
      </c>
      <c r="B133" s="665" t="s">
        <v>2656</v>
      </c>
      <c r="C133" s="665" t="s">
        <v>2285</v>
      </c>
      <c r="D133" s="665" t="s">
        <v>2286</v>
      </c>
      <c r="E133" s="665" t="s">
        <v>2740</v>
      </c>
      <c r="F133" s="668"/>
      <c r="G133" s="668"/>
      <c r="H133" s="681">
        <v>0</v>
      </c>
      <c r="I133" s="668">
        <v>1</v>
      </c>
      <c r="J133" s="668">
        <v>93.410000000000053</v>
      </c>
      <c r="K133" s="681">
        <v>1</v>
      </c>
      <c r="L133" s="668">
        <v>1</v>
      </c>
      <c r="M133" s="669">
        <v>93.410000000000053</v>
      </c>
    </row>
    <row r="134" spans="1:13" ht="14.4" customHeight="1" x14ac:dyDescent="0.3">
      <c r="A134" s="664" t="s">
        <v>555</v>
      </c>
      <c r="B134" s="665" t="s">
        <v>2656</v>
      </c>
      <c r="C134" s="665" t="s">
        <v>2282</v>
      </c>
      <c r="D134" s="665" t="s">
        <v>2283</v>
      </c>
      <c r="E134" s="665" t="s">
        <v>2741</v>
      </c>
      <c r="F134" s="668"/>
      <c r="G134" s="668"/>
      <c r="H134" s="681">
        <v>0</v>
      </c>
      <c r="I134" s="668">
        <v>2</v>
      </c>
      <c r="J134" s="668">
        <v>97.349097140885632</v>
      </c>
      <c r="K134" s="681">
        <v>1</v>
      </c>
      <c r="L134" s="668">
        <v>2</v>
      </c>
      <c r="M134" s="669">
        <v>97.349097140885632</v>
      </c>
    </row>
    <row r="135" spans="1:13" ht="14.4" customHeight="1" x14ac:dyDescent="0.3">
      <c r="A135" s="664" t="s">
        <v>555</v>
      </c>
      <c r="B135" s="665" t="s">
        <v>2656</v>
      </c>
      <c r="C135" s="665" t="s">
        <v>1682</v>
      </c>
      <c r="D135" s="665" t="s">
        <v>1683</v>
      </c>
      <c r="E135" s="665" t="s">
        <v>2658</v>
      </c>
      <c r="F135" s="668"/>
      <c r="G135" s="668"/>
      <c r="H135" s="681">
        <v>0</v>
      </c>
      <c r="I135" s="668">
        <v>4</v>
      </c>
      <c r="J135" s="668">
        <v>252.43974279476325</v>
      </c>
      <c r="K135" s="681">
        <v>1</v>
      </c>
      <c r="L135" s="668">
        <v>4</v>
      </c>
      <c r="M135" s="669">
        <v>252.43974279476325</v>
      </c>
    </row>
    <row r="136" spans="1:13" ht="14.4" customHeight="1" x14ac:dyDescent="0.3">
      <c r="A136" s="664" t="s">
        <v>555</v>
      </c>
      <c r="B136" s="665" t="s">
        <v>2656</v>
      </c>
      <c r="C136" s="665" t="s">
        <v>1558</v>
      </c>
      <c r="D136" s="665" t="s">
        <v>2659</v>
      </c>
      <c r="E136" s="665" t="s">
        <v>2660</v>
      </c>
      <c r="F136" s="668"/>
      <c r="G136" s="668"/>
      <c r="H136" s="681">
        <v>0</v>
      </c>
      <c r="I136" s="668">
        <v>1</v>
      </c>
      <c r="J136" s="668">
        <v>61.53</v>
      </c>
      <c r="K136" s="681">
        <v>1</v>
      </c>
      <c r="L136" s="668">
        <v>1</v>
      </c>
      <c r="M136" s="669">
        <v>61.53</v>
      </c>
    </row>
    <row r="137" spans="1:13" ht="14.4" customHeight="1" x14ac:dyDescent="0.3">
      <c r="A137" s="664" t="s">
        <v>555</v>
      </c>
      <c r="B137" s="665" t="s">
        <v>2742</v>
      </c>
      <c r="C137" s="665" t="s">
        <v>2365</v>
      </c>
      <c r="D137" s="665" t="s">
        <v>2366</v>
      </c>
      <c r="E137" s="665" t="s">
        <v>2743</v>
      </c>
      <c r="F137" s="668"/>
      <c r="G137" s="668"/>
      <c r="H137" s="681">
        <v>0</v>
      </c>
      <c r="I137" s="668">
        <v>0.99999999999999967</v>
      </c>
      <c r="J137" s="668">
        <v>12209.669999999995</v>
      </c>
      <c r="K137" s="681">
        <v>1</v>
      </c>
      <c r="L137" s="668">
        <v>0.99999999999999967</v>
      </c>
      <c r="M137" s="669">
        <v>12209.669999999995</v>
      </c>
    </row>
    <row r="138" spans="1:13" ht="14.4" customHeight="1" x14ac:dyDescent="0.3">
      <c r="A138" s="664" t="s">
        <v>555</v>
      </c>
      <c r="B138" s="665" t="s">
        <v>2663</v>
      </c>
      <c r="C138" s="665" t="s">
        <v>1821</v>
      </c>
      <c r="D138" s="665" t="s">
        <v>1822</v>
      </c>
      <c r="E138" s="665" t="s">
        <v>1823</v>
      </c>
      <c r="F138" s="668"/>
      <c r="G138" s="668"/>
      <c r="H138" s="681">
        <v>0</v>
      </c>
      <c r="I138" s="668">
        <v>3</v>
      </c>
      <c r="J138" s="668">
        <v>1233.8699999999999</v>
      </c>
      <c r="K138" s="681">
        <v>1</v>
      </c>
      <c r="L138" s="668">
        <v>3</v>
      </c>
      <c r="M138" s="669">
        <v>1233.8699999999999</v>
      </c>
    </row>
    <row r="139" spans="1:13" ht="14.4" customHeight="1" x14ac:dyDescent="0.3">
      <c r="A139" s="664" t="s">
        <v>555</v>
      </c>
      <c r="B139" s="665" t="s">
        <v>2664</v>
      </c>
      <c r="C139" s="665" t="s">
        <v>1751</v>
      </c>
      <c r="D139" s="665" t="s">
        <v>2665</v>
      </c>
      <c r="E139" s="665" t="s">
        <v>2666</v>
      </c>
      <c r="F139" s="668"/>
      <c r="G139" s="668"/>
      <c r="H139" s="681">
        <v>0</v>
      </c>
      <c r="I139" s="668">
        <v>20</v>
      </c>
      <c r="J139" s="668">
        <v>701.8</v>
      </c>
      <c r="K139" s="681">
        <v>1</v>
      </c>
      <c r="L139" s="668">
        <v>20</v>
      </c>
      <c r="M139" s="669">
        <v>701.8</v>
      </c>
    </row>
    <row r="140" spans="1:13" ht="14.4" customHeight="1" x14ac:dyDescent="0.3">
      <c r="A140" s="664" t="s">
        <v>555</v>
      </c>
      <c r="B140" s="665" t="s">
        <v>2667</v>
      </c>
      <c r="C140" s="665" t="s">
        <v>1799</v>
      </c>
      <c r="D140" s="665" t="s">
        <v>2668</v>
      </c>
      <c r="E140" s="665" t="s">
        <v>2669</v>
      </c>
      <c r="F140" s="668">
        <v>7.2999999999999989</v>
      </c>
      <c r="G140" s="668">
        <v>3359.5330000000004</v>
      </c>
      <c r="H140" s="681">
        <v>1</v>
      </c>
      <c r="I140" s="668"/>
      <c r="J140" s="668"/>
      <c r="K140" s="681">
        <v>0</v>
      </c>
      <c r="L140" s="668">
        <v>7.2999999999999989</v>
      </c>
      <c r="M140" s="669">
        <v>3359.5330000000004</v>
      </c>
    </row>
    <row r="141" spans="1:13" ht="14.4" customHeight="1" x14ac:dyDescent="0.3">
      <c r="A141" s="664" t="s">
        <v>555</v>
      </c>
      <c r="B141" s="665" t="s">
        <v>2667</v>
      </c>
      <c r="C141" s="665" t="s">
        <v>1736</v>
      </c>
      <c r="D141" s="665" t="s">
        <v>1737</v>
      </c>
      <c r="E141" s="665" t="s">
        <v>2670</v>
      </c>
      <c r="F141" s="668"/>
      <c r="G141" s="668"/>
      <c r="H141" s="681">
        <v>0</v>
      </c>
      <c r="I141" s="668">
        <v>107</v>
      </c>
      <c r="J141" s="668">
        <v>2165.66</v>
      </c>
      <c r="K141" s="681">
        <v>1</v>
      </c>
      <c r="L141" s="668">
        <v>107</v>
      </c>
      <c r="M141" s="669">
        <v>2165.66</v>
      </c>
    </row>
    <row r="142" spans="1:13" ht="14.4" customHeight="1" x14ac:dyDescent="0.3">
      <c r="A142" s="664" t="s">
        <v>555</v>
      </c>
      <c r="B142" s="665" t="s">
        <v>2671</v>
      </c>
      <c r="C142" s="665" t="s">
        <v>1747</v>
      </c>
      <c r="D142" s="665" t="s">
        <v>2674</v>
      </c>
      <c r="E142" s="665" t="s">
        <v>2675</v>
      </c>
      <c r="F142" s="668"/>
      <c r="G142" s="668"/>
      <c r="H142" s="681">
        <v>0</v>
      </c>
      <c r="I142" s="668">
        <v>20.2</v>
      </c>
      <c r="J142" s="668">
        <v>2625.0819999999999</v>
      </c>
      <c r="K142" s="681">
        <v>1</v>
      </c>
      <c r="L142" s="668">
        <v>20.2</v>
      </c>
      <c r="M142" s="669">
        <v>2625.0819999999999</v>
      </c>
    </row>
    <row r="143" spans="1:13" ht="14.4" customHeight="1" x14ac:dyDescent="0.3">
      <c r="A143" s="664" t="s">
        <v>555</v>
      </c>
      <c r="B143" s="665" t="s">
        <v>2744</v>
      </c>
      <c r="C143" s="665" t="s">
        <v>1787</v>
      </c>
      <c r="D143" s="665" t="s">
        <v>1788</v>
      </c>
      <c r="E143" s="665" t="s">
        <v>2745</v>
      </c>
      <c r="F143" s="668"/>
      <c r="G143" s="668"/>
      <c r="H143" s="681">
        <v>0</v>
      </c>
      <c r="I143" s="668">
        <v>5.2</v>
      </c>
      <c r="J143" s="668">
        <v>2402.4</v>
      </c>
      <c r="K143" s="681">
        <v>1</v>
      </c>
      <c r="L143" s="668">
        <v>5.2</v>
      </c>
      <c r="M143" s="669">
        <v>2402.4</v>
      </c>
    </row>
    <row r="144" spans="1:13" ht="14.4" customHeight="1" x14ac:dyDescent="0.3">
      <c r="A144" s="664" t="s">
        <v>555</v>
      </c>
      <c r="B144" s="665" t="s">
        <v>2676</v>
      </c>
      <c r="C144" s="665" t="s">
        <v>1790</v>
      </c>
      <c r="D144" s="665" t="s">
        <v>1791</v>
      </c>
      <c r="E144" s="665" t="s">
        <v>1792</v>
      </c>
      <c r="F144" s="668">
        <v>15.599999999999998</v>
      </c>
      <c r="G144" s="668">
        <v>2670.9539999999997</v>
      </c>
      <c r="H144" s="681">
        <v>1</v>
      </c>
      <c r="I144" s="668"/>
      <c r="J144" s="668"/>
      <c r="K144" s="681">
        <v>0</v>
      </c>
      <c r="L144" s="668">
        <v>15.599999999999998</v>
      </c>
      <c r="M144" s="669">
        <v>2670.9539999999997</v>
      </c>
    </row>
    <row r="145" spans="1:13" ht="14.4" customHeight="1" x14ac:dyDescent="0.3">
      <c r="A145" s="664" t="s">
        <v>555</v>
      </c>
      <c r="B145" s="665" t="s">
        <v>2676</v>
      </c>
      <c r="C145" s="665" t="s">
        <v>1824</v>
      </c>
      <c r="D145" s="665" t="s">
        <v>1825</v>
      </c>
      <c r="E145" s="665" t="s">
        <v>1826</v>
      </c>
      <c r="F145" s="668">
        <v>3</v>
      </c>
      <c r="G145" s="668">
        <v>792</v>
      </c>
      <c r="H145" s="681">
        <v>1</v>
      </c>
      <c r="I145" s="668"/>
      <c r="J145" s="668"/>
      <c r="K145" s="681">
        <v>0</v>
      </c>
      <c r="L145" s="668">
        <v>3</v>
      </c>
      <c r="M145" s="669">
        <v>792</v>
      </c>
    </row>
    <row r="146" spans="1:13" ht="14.4" customHeight="1" x14ac:dyDescent="0.3">
      <c r="A146" s="664" t="s">
        <v>555</v>
      </c>
      <c r="B146" s="665" t="s">
        <v>2679</v>
      </c>
      <c r="C146" s="665" t="s">
        <v>1853</v>
      </c>
      <c r="D146" s="665" t="s">
        <v>1854</v>
      </c>
      <c r="E146" s="665" t="s">
        <v>1792</v>
      </c>
      <c r="F146" s="668"/>
      <c r="G146" s="668"/>
      <c r="H146" s="681">
        <v>0</v>
      </c>
      <c r="I146" s="668">
        <v>8</v>
      </c>
      <c r="J146" s="668">
        <v>7506.4</v>
      </c>
      <c r="K146" s="681">
        <v>1</v>
      </c>
      <c r="L146" s="668">
        <v>8</v>
      </c>
      <c r="M146" s="669">
        <v>7506.4</v>
      </c>
    </row>
    <row r="147" spans="1:13" ht="14.4" customHeight="1" x14ac:dyDescent="0.3">
      <c r="A147" s="664" t="s">
        <v>555</v>
      </c>
      <c r="B147" s="665" t="s">
        <v>2746</v>
      </c>
      <c r="C147" s="665" t="s">
        <v>1796</v>
      </c>
      <c r="D147" s="665" t="s">
        <v>1797</v>
      </c>
      <c r="E147" s="665" t="s">
        <v>1798</v>
      </c>
      <c r="F147" s="668"/>
      <c r="G147" s="668"/>
      <c r="H147" s="681">
        <v>0</v>
      </c>
      <c r="I147" s="668">
        <v>6</v>
      </c>
      <c r="J147" s="668">
        <v>853.9799999999999</v>
      </c>
      <c r="K147" s="681">
        <v>1</v>
      </c>
      <c r="L147" s="668">
        <v>6</v>
      </c>
      <c r="M147" s="669">
        <v>853.9799999999999</v>
      </c>
    </row>
    <row r="148" spans="1:13" ht="14.4" customHeight="1" x14ac:dyDescent="0.3">
      <c r="A148" s="664" t="s">
        <v>555</v>
      </c>
      <c r="B148" s="665" t="s">
        <v>2747</v>
      </c>
      <c r="C148" s="665" t="s">
        <v>2361</v>
      </c>
      <c r="D148" s="665" t="s">
        <v>2362</v>
      </c>
      <c r="E148" s="665" t="s">
        <v>2748</v>
      </c>
      <c r="F148" s="668"/>
      <c r="G148" s="668"/>
      <c r="H148" s="681">
        <v>0</v>
      </c>
      <c r="I148" s="668">
        <v>2</v>
      </c>
      <c r="J148" s="668">
        <v>105.76000180946146</v>
      </c>
      <c r="K148" s="681">
        <v>1</v>
      </c>
      <c r="L148" s="668">
        <v>2</v>
      </c>
      <c r="M148" s="669">
        <v>105.76000180946146</v>
      </c>
    </row>
    <row r="149" spans="1:13" ht="14.4" customHeight="1" x14ac:dyDescent="0.3">
      <c r="A149" s="664" t="s">
        <v>555</v>
      </c>
      <c r="B149" s="665" t="s">
        <v>2680</v>
      </c>
      <c r="C149" s="665" t="s">
        <v>1812</v>
      </c>
      <c r="D149" s="665" t="s">
        <v>2681</v>
      </c>
      <c r="E149" s="665" t="s">
        <v>2682</v>
      </c>
      <c r="F149" s="668"/>
      <c r="G149" s="668"/>
      <c r="H149" s="681">
        <v>0</v>
      </c>
      <c r="I149" s="668">
        <v>1</v>
      </c>
      <c r="J149" s="668">
        <v>264</v>
      </c>
      <c r="K149" s="681">
        <v>1</v>
      </c>
      <c r="L149" s="668">
        <v>1</v>
      </c>
      <c r="M149" s="669">
        <v>264</v>
      </c>
    </row>
    <row r="150" spans="1:13" ht="14.4" customHeight="1" x14ac:dyDescent="0.3">
      <c r="A150" s="664" t="s">
        <v>555</v>
      </c>
      <c r="B150" s="665" t="s">
        <v>2683</v>
      </c>
      <c r="C150" s="665" t="s">
        <v>2345</v>
      </c>
      <c r="D150" s="665" t="s">
        <v>2749</v>
      </c>
      <c r="E150" s="665" t="s">
        <v>2750</v>
      </c>
      <c r="F150" s="668">
        <v>1.85</v>
      </c>
      <c r="G150" s="668">
        <v>1171.1794</v>
      </c>
      <c r="H150" s="681">
        <v>1</v>
      </c>
      <c r="I150" s="668"/>
      <c r="J150" s="668"/>
      <c r="K150" s="681">
        <v>0</v>
      </c>
      <c r="L150" s="668">
        <v>1.85</v>
      </c>
      <c r="M150" s="669">
        <v>1171.1794</v>
      </c>
    </row>
    <row r="151" spans="1:13" ht="14.4" customHeight="1" x14ac:dyDescent="0.3">
      <c r="A151" s="664" t="s">
        <v>555</v>
      </c>
      <c r="B151" s="665" t="s">
        <v>2683</v>
      </c>
      <c r="C151" s="665" t="s">
        <v>1724</v>
      </c>
      <c r="D151" s="665" t="s">
        <v>1725</v>
      </c>
      <c r="E151" s="665" t="s">
        <v>2686</v>
      </c>
      <c r="F151" s="668"/>
      <c r="G151" s="668"/>
      <c r="H151" s="681">
        <v>0</v>
      </c>
      <c r="I151" s="668">
        <v>2</v>
      </c>
      <c r="J151" s="668">
        <v>115.9806274315232</v>
      </c>
      <c r="K151" s="681">
        <v>1</v>
      </c>
      <c r="L151" s="668">
        <v>2</v>
      </c>
      <c r="M151" s="669">
        <v>115.9806274315232</v>
      </c>
    </row>
    <row r="152" spans="1:13" ht="14.4" customHeight="1" x14ac:dyDescent="0.3">
      <c r="A152" s="664" t="s">
        <v>555</v>
      </c>
      <c r="B152" s="665" t="s">
        <v>2689</v>
      </c>
      <c r="C152" s="665" t="s">
        <v>1718</v>
      </c>
      <c r="D152" s="665" t="s">
        <v>1719</v>
      </c>
      <c r="E152" s="665" t="s">
        <v>2690</v>
      </c>
      <c r="F152" s="668">
        <v>13.8</v>
      </c>
      <c r="G152" s="668">
        <v>5699.8919999999998</v>
      </c>
      <c r="H152" s="681">
        <v>1</v>
      </c>
      <c r="I152" s="668"/>
      <c r="J152" s="668"/>
      <c r="K152" s="681">
        <v>0</v>
      </c>
      <c r="L152" s="668">
        <v>13.8</v>
      </c>
      <c r="M152" s="669">
        <v>5699.8919999999998</v>
      </c>
    </row>
    <row r="153" spans="1:13" ht="14.4" customHeight="1" x14ac:dyDescent="0.3">
      <c r="A153" s="664" t="s">
        <v>555</v>
      </c>
      <c r="B153" s="665" t="s">
        <v>2692</v>
      </c>
      <c r="C153" s="665" t="s">
        <v>1845</v>
      </c>
      <c r="D153" s="665" t="s">
        <v>2693</v>
      </c>
      <c r="E153" s="665" t="s">
        <v>2694</v>
      </c>
      <c r="F153" s="668"/>
      <c r="G153" s="668"/>
      <c r="H153" s="681">
        <v>0</v>
      </c>
      <c r="I153" s="668">
        <v>2</v>
      </c>
      <c r="J153" s="668">
        <v>653.91999999999985</v>
      </c>
      <c r="K153" s="681">
        <v>1</v>
      </c>
      <c r="L153" s="668">
        <v>2</v>
      </c>
      <c r="M153" s="669">
        <v>653.91999999999985</v>
      </c>
    </row>
    <row r="154" spans="1:13" ht="14.4" customHeight="1" x14ac:dyDescent="0.3">
      <c r="A154" s="664" t="s">
        <v>555</v>
      </c>
      <c r="B154" s="665" t="s">
        <v>2695</v>
      </c>
      <c r="C154" s="665" t="s">
        <v>1848</v>
      </c>
      <c r="D154" s="665" t="s">
        <v>1849</v>
      </c>
      <c r="E154" s="665" t="s">
        <v>1798</v>
      </c>
      <c r="F154" s="668"/>
      <c r="G154" s="668"/>
      <c r="H154" s="681">
        <v>0</v>
      </c>
      <c r="I154" s="668">
        <v>10</v>
      </c>
      <c r="J154" s="668">
        <v>346.59999999999991</v>
      </c>
      <c r="K154" s="681">
        <v>1</v>
      </c>
      <c r="L154" s="668">
        <v>10</v>
      </c>
      <c r="M154" s="669">
        <v>346.59999999999991</v>
      </c>
    </row>
    <row r="155" spans="1:13" ht="14.4" customHeight="1" x14ac:dyDescent="0.3">
      <c r="A155" s="664" t="s">
        <v>555</v>
      </c>
      <c r="B155" s="665" t="s">
        <v>2695</v>
      </c>
      <c r="C155" s="665" t="s">
        <v>1850</v>
      </c>
      <c r="D155" s="665" t="s">
        <v>1851</v>
      </c>
      <c r="E155" s="665" t="s">
        <v>1852</v>
      </c>
      <c r="F155" s="668"/>
      <c r="G155" s="668"/>
      <c r="H155" s="681">
        <v>0</v>
      </c>
      <c r="I155" s="668">
        <v>72</v>
      </c>
      <c r="J155" s="668">
        <v>3974.8</v>
      </c>
      <c r="K155" s="681">
        <v>1</v>
      </c>
      <c r="L155" s="668">
        <v>72</v>
      </c>
      <c r="M155" s="669">
        <v>3974.8</v>
      </c>
    </row>
    <row r="156" spans="1:13" ht="14.4" customHeight="1" x14ac:dyDescent="0.3">
      <c r="A156" s="664" t="s">
        <v>555</v>
      </c>
      <c r="B156" s="665" t="s">
        <v>2751</v>
      </c>
      <c r="C156" s="665" t="s">
        <v>1743</v>
      </c>
      <c r="D156" s="665" t="s">
        <v>2752</v>
      </c>
      <c r="E156" s="665" t="s">
        <v>2753</v>
      </c>
      <c r="F156" s="668"/>
      <c r="G156" s="668"/>
      <c r="H156" s="681">
        <v>0</v>
      </c>
      <c r="I156" s="668">
        <v>3</v>
      </c>
      <c r="J156" s="668">
        <v>1796.52</v>
      </c>
      <c r="K156" s="681">
        <v>1</v>
      </c>
      <c r="L156" s="668">
        <v>3</v>
      </c>
      <c r="M156" s="669">
        <v>1796.52</v>
      </c>
    </row>
    <row r="157" spans="1:13" ht="14.4" customHeight="1" x14ac:dyDescent="0.3">
      <c r="A157" s="664" t="s">
        <v>555</v>
      </c>
      <c r="B157" s="665" t="s">
        <v>2754</v>
      </c>
      <c r="C157" s="665" t="s">
        <v>1793</v>
      </c>
      <c r="D157" s="665" t="s">
        <v>1794</v>
      </c>
      <c r="E157" s="665" t="s">
        <v>2755</v>
      </c>
      <c r="F157" s="668"/>
      <c r="G157" s="668"/>
      <c r="H157" s="681">
        <v>0</v>
      </c>
      <c r="I157" s="668">
        <v>2.4</v>
      </c>
      <c r="J157" s="668">
        <v>6072</v>
      </c>
      <c r="K157" s="681">
        <v>1</v>
      </c>
      <c r="L157" s="668">
        <v>2.4</v>
      </c>
      <c r="M157" s="669">
        <v>6072</v>
      </c>
    </row>
    <row r="158" spans="1:13" ht="14.4" customHeight="1" x14ac:dyDescent="0.3">
      <c r="A158" s="664" t="s">
        <v>555</v>
      </c>
      <c r="B158" s="665" t="s">
        <v>2696</v>
      </c>
      <c r="C158" s="665" t="s">
        <v>1876</v>
      </c>
      <c r="D158" s="665" t="s">
        <v>1877</v>
      </c>
      <c r="E158" s="665" t="s">
        <v>2690</v>
      </c>
      <c r="F158" s="668"/>
      <c r="G158" s="668"/>
      <c r="H158" s="681">
        <v>0</v>
      </c>
      <c r="I158" s="668">
        <v>11.299999999999999</v>
      </c>
      <c r="J158" s="668">
        <v>1802.35</v>
      </c>
      <c r="K158" s="681">
        <v>1</v>
      </c>
      <c r="L158" s="668">
        <v>11.299999999999999</v>
      </c>
      <c r="M158" s="669">
        <v>1802.35</v>
      </c>
    </row>
    <row r="159" spans="1:13" ht="14.4" customHeight="1" x14ac:dyDescent="0.3">
      <c r="A159" s="664" t="s">
        <v>555</v>
      </c>
      <c r="B159" s="665" t="s">
        <v>2756</v>
      </c>
      <c r="C159" s="665" t="s">
        <v>2373</v>
      </c>
      <c r="D159" s="665" t="s">
        <v>2374</v>
      </c>
      <c r="E159" s="665" t="s">
        <v>2375</v>
      </c>
      <c r="F159" s="668"/>
      <c r="G159" s="668"/>
      <c r="H159" s="681">
        <v>0</v>
      </c>
      <c r="I159" s="668">
        <v>11</v>
      </c>
      <c r="J159" s="668">
        <v>31077.863093977063</v>
      </c>
      <c r="K159" s="681">
        <v>1</v>
      </c>
      <c r="L159" s="668">
        <v>11</v>
      </c>
      <c r="M159" s="669">
        <v>31077.863093977063</v>
      </c>
    </row>
    <row r="160" spans="1:13" ht="14.4" customHeight="1" x14ac:dyDescent="0.3">
      <c r="A160" s="664" t="s">
        <v>555</v>
      </c>
      <c r="B160" s="665" t="s">
        <v>2702</v>
      </c>
      <c r="C160" s="665" t="s">
        <v>1621</v>
      </c>
      <c r="D160" s="665" t="s">
        <v>1622</v>
      </c>
      <c r="E160" s="665" t="s">
        <v>2703</v>
      </c>
      <c r="F160" s="668"/>
      <c r="G160" s="668"/>
      <c r="H160" s="681">
        <v>0</v>
      </c>
      <c r="I160" s="668">
        <v>13</v>
      </c>
      <c r="J160" s="668">
        <v>3886.0770009388225</v>
      </c>
      <c r="K160" s="681">
        <v>1</v>
      </c>
      <c r="L160" s="668">
        <v>13</v>
      </c>
      <c r="M160" s="669">
        <v>3886.0770009388225</v>
      </c>
    </row>
    <row r="161" spans="1:13" ht="14.4" customHeight="1" x14ac:dyDescent="0.3">
      <c r="A161" s="664" t="s">
        <v>555</v>
      </c>
      <c r="B161" s="665" t="s">
        <v>2757</v>
      </c>
      <c r="C161" s="665" t="s">
        <v>2279</v>
      </c>
      <c r="D161" s="665" t="s">
        <v>2758</v>
      </c>
      <c r="E161" s="665" t="s">
        <v>2759</v>
      </c>
      <c r="F161" s="668"/>
      <c r="G161" s="668"/>
      <c r="H161" s="681">
        <v>0</v>
      </c>
      <c r="I161" s="668">
        <v>22</v>
      </c>
      <c r="J161" s="668">
        <v>15211.900000000005</v>
      </c>
      <c r="K161" s="681">
        <v>1</v>
      </c>
      <c r="L161" s="668">
        <v>22</v>
      </c>
      <c r="M161" s="669">
        <v>15211.900000000005</v>
      </c>
    </row>
    <row r="162" spans="1:13" ht="14.4" customHeight="1" x14ac:dyDescent="0.3">
      <c r="A162" s="664" t="s">
        <v>555</v>
      </c>
      <c r="B162" s="665" t="s">
        <v>2757</v>
      </c>
      <c r="C162" s="665" t="s">
        <v>2275</v>
      </c>
      <c r="D162" s="665" t="s">
        <v>2760</v>
      </c>
      <c r="E162" s="665" t="s">
        <v>2761</v>
      </c>
      <c r="F162" s="668"/>
      <c r="G162" s="668"/>
      <c r="H162" s="681">
        <v>0</v>
      </c>
      <c r="I162" s="668">
        <v>126</v>
      </c>
      <c r="J162" s="668">
        <v>20281.367401999116</v>
      </c>
      <c r="K162" s="681">
        <v>1</v>
      </c>
      <c r="L162" s="668">
        <v>126</v>
      </c>
      <c r="M162" s="669">
        <v>20281.367401999116</v>
      </c>
    </row>
    <row r="163" spans="1:13" ht="14.4" customHeight="1" x14ac:dyDescent="0.3">
      <c r="A163" s="664" t="s">
        <v>555</v>
      </c>
      <c r="B163" s="665" t="s">
        <v>2712</v>
      </c>
      <c r="C163" s="665" t="s">
        <v>571</v>
      </c>
      <c r="D163" s="665" t="s">
        <v>2715</v>
      </c>
      <c r="E163" s="665" t="s">
        <v>2716</v>
      </c>
      <c r="F163" s="668">
        <v>44</v>
      </c>
      <c r="G163" s="668">
        <v>5486.2807697347271</v>
      </c>
      <c r="H163" s="681">
        <v>1</v>
      </c>
      <c r="I163" s="668"/>
      <c r="J163" s="668"/>
      <c r="K163" s="681">
        <v>0</v>
      </c>
      <c r="L163" s="668">
        <v>44</v>
      </c>
      <c r="M163" s="669">
        <v>5486.2807697347271</v>
      </c>
    </row>
    <row r="164" spans="1:13" ht="14.4" customHeight="1" x14ac:dyDescent="0.3">
      <c r="A164" s="664" t="s">
        <v>555</v>
      </c>
      <c r="B164" s="665" t="s">
        <v>2712</v>
      </c>
      <c r="C164" s="665" t="s">
        <v>2268</v>
      </c>
      <c r="D164" s="665" t="s">
        <v>2262</v>
      </c>
      <c r="E164" s="665" t="s">
        <v>2762</v>
      </c>
      <c r="F164" s="668"/>
      <c r="G164" s="668"/>
      <c r="H164" s="681">
        <v>0</v>
      </c>
      <c r="I164" s="668">
        <v>147</v>
      </c>
      <c r="J164" s="668">
        <v>15089.563960000531</v>
      </c>
      <c r="K164" s="681">
        <v>1</v>
      </c>
      <c r="L164" s="668">
        <v>147</v>
      </c>
      <c r="M164" s="669">
        <v>15089.563960000531</v>
      </c>
    </row>
    <row r="165" spans="1:13" ht="14.4" customHeight="1" x14ac:dyDescent="0.3">
      <c r="A165" s="664" t="s">
        <v>555</v>
      </c>
      <c r="B165" s="665" t="s">
        <v>2721</v>
      </c>
      <c r="C165" s="665" t="s">
        <v>1477</v>
      </c>
      <c r="D165" s="665" t="s">
        <v>1478</v>
      </c>
      <c r="E165" s="665" t="s">
        <v>2723</v>
      </c>
      <c r="F165" s="668"/>
      <c r="G165" s="668"/>
      <c r="H165" s="681">
        <v>0</v>
      </c>
      <c r="I165" s="668">
        <v>21</v>
      </c>
      <c r="J165" s="668">
        <v>1672.5275841114951</v>
      </c>
      <c r="K165" s="681">
        <v>1</v>
      </c>
      <c r="L165" s="668">
        <v>21</v>
      </c>
      <c r="M165" s="669">
        <v>1672.5275841114951</v>
      </c>
    </row>
    <row r="166" spans="1:13" ht="14.4" customHeight="1" x14ac:dyDescent="0.3">
      <c r="A166" s="664" t="s">
        <v>555</v>
      </c>
      <c r="B166" s="665" t="s">
        <v>2763</v>
      </c>
      <c r="C166" s="665" t="s">
        <v>2291</v>
      </c>
      <c r="D166" s="665" t="s">
        <v>2764</v>
      </c>
      <c r="E166" s="665" t="s">
        <v>2293</v>
      </c>
      <c r="F166" s="668"/>
      <c r="G166" s="668"/>
      <c r="H166" s="681">
        <v>0</v>
      </c>
      <c r="I166" s="668">
        <v>1</v>
      </c>
      <c r="J166" s="668">
        <v>517.54</v>
      </c>
      <c r="K166" s="681">
        <v>1</v>
      </c>
      <c r="L166" s="668">
        <v>1</v>
      </c>
      <c r="M166" s="669">
        <v>517.54</v>
      </c>
    </row>
    <row r="167" spans="1:13" ht="14.4" customHeight="1" x14ac:dyDescent="0.3">
      <c r="A167" s="664" t="s">
        <v>555</v>
      </c>
      <c r="B167" s="665" t="s">
        <v>2727</v>
      </c>
      <c r="C167" s="665" t="s">
        <v>2258</v>
      </c>
      <c r="D167" s="665" t="s">
        <v>1486</v>
      </c>
      <c r="E167" s="665" t="s">
        <v>2765</v>
      </c>
      <c r="F167" s="668"/>
      <c r="G167" s="668"/>
      <c r="H167" s="681">
        <v>0</v>
      </c>
      <c r="I167" s="668">
        <v>2</v>
      </c>
      <c r="J167" s="668">
        <v>151.84000000000003</v>
      </c>
      <c r="K167" s="681">
        <v>1</v>
      </c>
      <c r="L167" s="668">
        <v>2</v>
      </c>
      <c r="M167" s="669">
        <v>151.84000000000003</v>
      </c>
    </row>
    <row r="168" spans="1:13" ht="14.4" customHeight="1" x14ac:dyDescent="0.3">
      <c r="A168" s="664" t="s">
        <v>555</v>
      </c>
      <c r="B168" s="665" t="s">
        <v>2729</v>
      </c>
      <c r="C168" s="665" t="s">
        <v>2300</v>
      </c>
      <c r="D168" s="665" t="s">
        <v>2301</v>
      </c>
      <c r="E168" s="665" t="s">
        <v>1694</v>
      </c>
      <c r="F168" s="668"/>
      <c r="G168" s="668"/>
      <c r="H168" s="681">
        <v>0</v>
      </c>
      <c r="I168" s="668">
        <v>4</v>
      </c>
      <c r="J168" s="668">
        <v>163.68</v>
      </c>
      <c r="K168" s="681">
        <v>1</v>
      </c>
      <c r="L168" s="668">
        <v>4</v>
      </c>
      <c r="M168" s="669">
        <v>163.68</v>
      </c>
    </row>
    <row r="169" spans="1:13" ht="14.4" customHeight="1" x14ac:dyDescent="0.3">
      <c r="A169" s="664" t="s">
        <v>555</v>
      </c>
      <c r="B169" s="665" t="s">
        <v>2729</v>
      </c>
      <c r="C169" s="665" t="s">
        <v>2303</v>
      </c>
      <c r="D169" s="665" t="s">
        <v>2304</v>
      </c>
      <c r="E169" s="665" t="s">
        <v>1694</v>
      </c>
      <c r="F169" s="668"/>
      <c r="G169" s="668"/>
      <c r="H169" s="681">
        <v>0</v>
      </c>
      <c r="I169" s="668">
        <v>10</v>
      </c>
      <c r="J169" s="668">
        <v>409.19999999999993</v>
      </c>
      <c r="K169" s="681">
        <v>1</v>
      </c>
      <c r="L169" s="668">
        <v>10</v>
      </c>
      <c r="M169" s="669">
        <v>409.19999999999993</v>
      </c>
    </row>
    <row r="170" spans="1:13" ht="14.4" customHeight="1" x14ac:dyDescent="0.3">
      <c r="A170" s="664" t="s">
        <v>555</v>
      </c>
      <c r="B170" s="665" t="s">
        <v>2729</v>
      </c>
      <c r="C170" s="665" t="s">
        <v>1692</v>
      </c>
      <c r="D170" s="665" t="s">
        <v>2731</v>
      </c>
      <c r="E170" s="665" t="s">
        <v>1694</v>
      </c>
      <c r="F170" s="668"/>
      <c r="G170" s="668"/>
      <c r="H170" s="681">
        <v>0</v>
      </c>
      <c r="I170" s="668">
        <v>4</v>
      </c>
      <c r="J170" s="668">
        <v>164.72</v>
      </c>
      <c r="K170" s="681">
        <v>1</v>
      </c>
      <c r="L170" s="668">
        <v>4</v>
      </c>
      <c r="M170" s="669">
        <v>164.72</v>
      </c>
    </row>
    <row r="171" spans="1:13" ht="14.4" customHeight="1" x14ac:dyDescent="0.3">
      <c r="A171" s="664" t="s">
        <v>555</v>
      </c>
      <c r="B171" s="665" t="s">
        <v>2729</v>
      </c>
      <c r="C171" s="665" t="s">
        <v>1696</v>
      </c>
      <c r="D171" s="665" t="s">
        <v>2732</v>
      </c>
      <c r="E171" s="665" t="s">
        <v>1694</v>
      </c>
      <c r="F171" s="668"/>
      <c r="G171" s="668"/>
      <c r="H171" s="681">
        <v>0</v>
      </c>
      <c r="I171" s="668">
        <v>4</v>
      </c>
      <c r="J171" s="668">
        <v>164.72000000000003</v>
      </c>
      <c r="K171" s="681">
        <v>1</v>
      </c>
      <c r="L171" s="668">
        <v>4</v>
      </c>
      <c r="M171" s="669">
        <v>164.72000000000003</v>
      </c>
    </row>
    <row r="172" spans="1:13" ht="14.4" customHeight="1" x14ac:dyDescent="0.3">
      <c r="A172" s="664" t="s">
        <v>555</v>
      </c>
      <c r="B172" s="665" t="s">
        <v>2729</v>
      </c>
      <c r="C172" s="665" t="s">
        <v>2313</v>
      </c>
      <c r="D172" s="665" t="s">
        <v>2766</v>
      </c>
      <c r="E172" s="665" t="s">
        <v>2311</v>
      </c>
      <c r="F172" s="668"/>
      <c r="G172" s="668"/>
      <c r="H172" s="681">
        <v>0</v>
      </c>
      <c r="I172" s="668">
        <v>21</v>
      </c>
      <c r="J172" s="668">
        <v>3453.0143750000002</v>
      </c>
      <c r="K172" s="681">
        <v>1</v>
      </c>
      <c r="L172" s="668">
        <v>21</v>
      </c>
      <c r="M172" s="669">
        <v>3453.0143750000002</v>
      </c>
    </row>
    <row r="173" spans="1:13" ht="14.4" customHeight="1" x14ac:dyDescent="0.3">
      <c r="A173" s="664" t="s">
        <v>555</v>
      </c>
      <c r="B173" s="665" t="s">
        <v>2729</v>
      </c>
      <c r="C173" s="665" t="s">
        <v>2309</v>
      </c>
      <c r="D173" s="665" t="s">
        <v>2310</v>
      </c>
      <c r="E173" s="665" t="s">
        <v>2311</v>
      </c>
      <c r="F173" s="668"/>
      <c r="G173" s="668"/>
      <c r="H173" s="681">
        <v>0</v>
      </c>
      <c r="I173" s="668">
        <v>22</v>
      </c>
      <c r="J173" s="668">
        <v>8414.1836273227564</v>
      </c>
      <c r="K173" s="681">
        <v>1</v>
      </c>
      <c r="L173" s="668">
        <v>22</v>
      </c>
      <c r="M173" s="669">
        <v>8414.1836273227564</v>
      </c>
    </row>
    <row r="174" spans="1:13" ht="14.4" customHeight="1" x14ac:dyDescent="0.3">
      <c r="A174" s="664" t="s">
        <v>555</v>
      </c>
      <c r="B174" s="665" t="s">
        <v>2729</v>
      </c>
      <c r="C174" s="665" t="s">
        <v>2306</v>
      </c>
      <c r="D174" s="665" t="s">
        <v>2307</v>
      </c>
      <c r="E174" s="665" t="s">
        <v>2311</v>
      </c>
      <c r="F174" s="668"/>
      <c r="G174" s="668"/>
      <c r="H174" s="681">
        <v>0</v>
      </c>
      <c r="I174" s="668">
        <v>28</v>
      </c>
      <c r="J174" s="668">
        <v>4381.72</v>
      </c>
      <c r="K174" s="681">
        <v>1</v>
      </c>
      <c r="L174" s="668">
        <v>28</v>
      </c>
      <c r="M174" s="669">
        <v>4381.72</v>
      </c>
    </row>
    <row r="175" spans="1:13" ht="14.4" customHeight="1" x14ac:dyDescent="0.3">
      <c r="A175" s="664" t="s">
        <v>555</v>
      </c>
      <c r="B175" s="665" t="s">
        <v>2729</v>
      </c>
      <c r="C175" s="665" t="s">
        <v>2326</v>
      </c>
      <c r="D175" s="665" t="s">
        <v>2327</v>
      </c>
      <c r="E175" s="665" t="s">
        <v>2318</v>
      </c>
      <c r="F175" s="668"/>
      <c r="G175" s="668"/>
      <c r="H175" s="681">
        <v>0</v>
      </c>
      <c r="I175" s="668">
        <v>2</v>
      </c>
      <c r="J175" s="668">
        <v>223.90000000000003</v>
      </c>
      <c r="K175" s="681">
        <v>1</v>
      </c>
      <c r="L175" s="668">
        <v>2</v>
      </c>
      <c r="M175" s="669">
        <v>223.90000000000003</v>
      </c>
    </row>
    <row r="176" spans="1:13" ht="14.4" customHeight="1" x14ac:dyDescent="0.3">
      <c r="A176" s="664" t="s">
        <v>555</v>
      </c>
      <c r="B176" s="665" t="s">
        <v>2729</v>
      </c>
      <c r="C176" s="665" t="s">
        <v>2316</v>
      </c>
      <c r="D176" s="665" t="s">
        <v>2317</v>
      </c>
      <c r="E176" s="665" t="s">
        <v>2318</v>
      </c>
      <c r="F176" s="668"/>
      <c r="G176" s="668"/>
      <c r="H176" s="681">
        <v>0</v>
      </c>
      <c r="I176" s="668">
        <v>3</v>
      </c>
      <c r="J176" s="668">
        <v>335.84892475173689</v>
      </c>
      <c r="K176" s="681">
        <v>1</v>
      </c>
      <c r="L176" s="668">
        <v>3</v>
      </c>
      <c r="M176" s="669">
        <v>335.84892475173689</v>
      </c>
    </row>
    <row r="177" spans="1:13" ht="14.4" customHeight="1" x14ac:dyDescent="0.3">
      <c r="A177" s="664" t="s">
        <v>555</v>
      </c>
      <c r="B177" s="665" t="s">
        <v>2729</v>
      </c>
      <c r="C177" s="665" t="s">
        <v>2319</v>
      </c>
      <c r="D177" s="665" t="s">
        <v>2320</v>
      </c>
      <c r="E177" s="665" t="s">
        <v>2318</v>
      </c>
      <c r="F177" s="668"/>
      <c r="G177" s="668"/>
      <c r="H177" s="681">
        <v>0</v>
      </c>
      <c r="I177" s="668">
        <v>3</v>
      </c>
      <c r="J177" s="668">
        <v>335.84892475173683</v>
      </c>
      <c r="K177" s="681">
        <v>1</v>
      </c>
      <c r="L177" s="668">
        <v>3</v>
      </c>
      <c r="M177" s="669">
        <v>335.84892475173683</v>
      </c>
    </row>
    <row r="178" spans="1:13" ht="14.4" customHeight="1" x14ac:dyDescent="0.3">
      <c r="A178" s="664" t="s">
        <v>555</v>
      </c>
      <c r="B178" s="665" t="s">
        <v>2729</v>
      </c>
      <c r="C178" s="665" t="s">
        <v>2322</v>
      </c>
      <c r="D178" s="665" t="s">
        <v>2767</v>
      </c>
      <c r="E178" s="665" t="s">
        <v>2318</v>
      </c>
      <c r="F178" s="668"/>
      <c r="G178" s="668"/>
      <c r="H178" s="681">
        <v>0</v>
      </c>
      <c r="I178" s="668">
        <v>1</v>
      </c>
      <c r="J178" s="668">
        <v>111.94999999999999</v>
      </c>
      <c r="K178" s="681">
        <v>1</v>
      </c>
      <c r="L178" s="668">
        <v>1</v>
      </c>
      <c r="M178" s="669">
        <v>111.94999999999999</v>
      </c>
    </row>
    <row r="179" spans="1:13" ht="14.4" customHeight="1" x14ac:dyDescent="0.3">
      <c r="A179" s="664" t="s">
        <v>555</v>
      </c>
      <c r="B179" s="665" t="s">
        <v>2729</v>
      </c>
      <c r="C179" s="665" t="s">
        <v>1705</v>
      </c>
      <c r="D179" s="665" t="s">
        <v>1706</v>
      </c>
      <c r="E179" s="665" t="s">
        <v>1707</v>
      </c>
      <c r="F179" s="668"/>
      <c r="G179" s="668"/>
      <c r="H179" s="681">
        <v>0</v>
      </c>
      <c r="I179" s="668">
        <v>2</v>
      </c>
      <c r="J179" s="668">
        <v>327.33999999999986</v>
      </c>
      <c r="K179" s="681">
        <v>1</v>
      </c>
      <c r="L179" s="668">
        <v>2</v>
      </c>
      <c r="M179" s="669">
        <v>327.33999999999986</v>
      </c>
    </row>
    <row r="180" spans="1:13" ht="14.4" customHeight="1" x14ac:dyDescent="0.3">
      <c r="A180" s="664" t="s">
        <v>555</v>
      </c>
      <c r="B180" s="665" t="s">
        <v>2729</v>
      </c>
      <c r="C180" s="665" t="s">
        <v>2332</v>
      </c>
      <c r="D180" s="665" t="s">
        <v>2333</v>
      </c>
      <c r="E180" s="665" t="s">
        <v>1707</v>
      </c>
      <c r="F180" s="668"/>
      <c r="G180" s="668"/>
      <c r="H180" s="681">
        <v>0</v>
      </c>
      <c r="I180" s="668">
        <v>2</v>
      </c>
      <c r="J180" s="668">
        <v>259.94</v>
      </c>
      <c r="K180" s="681">
        <v>1</v>
      </c>
      <c r="L180" s="668">
        <v>2</v>
      </c>
      <c r="M180" s="669">
        <v>259.94</v>
      </c>
    </row>
    <row r="181" spans="1:13" ht="14.4" customHeight="1" x14ac:dyDescent="0.3">
      <c r="A181" s="664" t="s">
        <v>555</v>
      </c>
      <c r="B181" s="665" t="s">
        <v>2729</v>
      </c>
      <c r="C181" s="665" t="s">
        <v>2334</v>
      </c>
      <c r="D181" s="665" t="s">
        <v>2335</v>
      </c>
      <c r="E181" s="665" t="s">
        <v>1707</v>
      </c>
      <c r="F181" s="668"/>
      <c r="G181" s="668"/>
      <c r="H181" s="681">
        <v>0</v>
      </c>
      <c r="I181" s="668">
        <v>1</v>
      </c>
      <c r="J181" s="668">
        <v>129.97</v>
      </c>
      <c r="K181" s="681">
        <v>1</v>
      </c>
      <c r="L181" s="668">
        <v>1</v>
      </c>
      <c r="M181" s="669">
        <v>129.97</v>
      </c>
    </row>
    <row r="182" spans="1:13" ht="14.4" customHeight="1" x14ac:dyDescent="0.3">
      <c r="A182" s="664" t="s">
        <v>555</v>
      </c>
      <c r="B182" s="665" t="s">
        <v>2729</v>
      </c>
      <c r="C182" s="665" t="s">
        <v>2330</v>
      </c>
      <c r="D182" s="665" t="s">
        <v>2331</v>
      </c>
      <c r="E182" s="665" t="s">
        <v>1707</v>
      </c>
      <c r="F182" s="668"/>
      <c r="G182" s="668"/>
      <c r="H182" s="681">
        <v>0</v>
      </c>
      <c r="I182" s="668">
        <v>2</v>
      </c>
      <c r="J182" s="668">
        <v>259.93999999999994</v>
      </c>
      <c r="K182" s="681">
        <v>1</v>
      </c>
      <c r="L182" s="668">
        <v>2</v>
      </c>
      <c r="M182" s="669">
        <v>259.93999999999994</v>
      </c>
    </row>
    <row r="183" spans="1:13" ht="14.4" customHeight="1" x14ac:dyDescent="0.3">
      <c r="A183" s="664" t="s">
        <v>555</v>
      </c>
      <c r="B183" s="665" t="s">
        <v>2729</v>
      </c>
      <c r="C183" s="665" t="s">
        <v>2328</v>
      </c>
      <c r="D183" s="665" t="s">
        <v>2329</v>
      </c>
      <c r="E183" s="665" t="s">
        <v>1707</v>
      </c>
      <c r="F183" s="668"/>
      <c r="G183" s="668"/>
      <c r="H183" s="681">
        <v>0</v>
      </c>
      <c r="I183" s="668">
        <v>4</v>
      </c>
      <c r="J183" s="668">
        <v>519.88</v>
      </c>
      <c r="K183" s="681">
        <v>1</v>
      </c>
      <c r="L183" s="668">
        <v>4</v>
      </c>
      <c r="M183" s="669">
        <v>519.88</v>
      </c>
    </row>
    <row r="184" spans="1:13" ht="14.4" customHeight="1" x14ac:dyDescent="0.3">
      <c r="A184" s="664" t="s">
        <v>558</v>
      </c>
      <c r="B184" s="665" t="s">
        <v>2602</v>
      </c>
      <c r="C184" s="665" t="s">
        <v>1521</v>
      </c>
      <c r="D184" s="665" t="s">
        <v>1424</v>
      </c>
      <c r="E184" s="665" t="s">
        <v>2603</v>
      </c>
      <c r="F184" s="668"/>
      <c r="G184" s="668"/>
      <c r="H184" s="681">
        <v>0</v>
      </c>
      <c r="I184" s="668">
        <v>1</v>
      </c>
      <c r="J184" s="668">
        <v>129.32999999999996</v>
      </c>
      <c r="K184" s="681">
        <v>1</v>
      </c>
      <c r="L184" s="668">
        <v>1</v>
      </c>
      <c r="M184" s="669">
        <v>129.32999999999996</v>
      </c>
    </row>
    <row r="185" spans="1:13" ht="14.4" customHeight="1" x14ac:dyDescent="0.3">
      <c r="A185" s="664" t="s">
        <v>558</v>
      </c>
      <c r="B185" s="665" t="s">
        <v>2650</v>
      </c>
      <c r="C185" s="665" t="s">
        <v>2478</v>
      </c>
      <c r="D185" s="665" t="s">
        <v>2654</v>
      </c>
      <c r="E185" s="665" t="s">
        <v>2768</v>
      </c>
      <c r="F185" s="668"/>
      <c r="G185" s="668"/>
      <c r="H185" s="681">
        <v>0</v>
      </c>
      <c r="I185" s="668">
        <v>8</v>
      </c>
      <c r="J185" s="668">
        <v>1373.6970000000001</v>
      </c>
      <c r="K185" s="681">
        <v>1</v>
      </c>
      <c r="L185" s="668">
        <v>8</v>
      </c>
      <c r="M185" s="669">
        <v>1373.6970000000001</v>
      </c>
    </row>
    <row r="186" spans="1:13" ht="14.4" customHeight="1" x14ac:dyDescent="0.3">
      <c r="A186" s="664" t="s">
        <v>558</v>
      </c>
      <c r="B186" s="665" t="s">
        <v>2683</v>
      </c>
      <c r="C186" s="665" t="s">
        <v>1768</v>
      </c>
      <c r="D186" s="665" t="s">
        <v>1769</v>
      </c>
      <c r="E186" s="665" t="s">
        <v>2769</v>
      </c>
      <c r="F186" s="668"/>
      <c r="G186" s="668"/>
      <c r="H186" s="681">
        <v>0</v>
      </c>
      <c r="I186" s="668">
        <v>5</v>
      </c>
      <c r="J186" s="668">
        <v>9681.1</v>
      </c>
      <c r="K186" s="681">
        <v>1</v>
      </c>
      <c r="L186" s="668">
        <v>5</v>
      </c>
      <c r="M186" s="669">
        <v>9681.1</v>
      </c>
    </row>
    <row r="187" spans="1:13" ht="14.4" customHeight="1" x14ac:dyDescent="0.3">
      <c r="A187" s="664" t="s">
        <v>558</v>
      </c>
      <c r="B187" s="665" t="s">
        <v>2702</v>
      </c>
      <c r="C187" s="665" t="s">
        <v>1621</v>
      </c>
      <c r="D187" s="665" t="s">
        <v>1622</v>
      </c>
      <c r="E187" s="665" t="s">
        <v>2703</v>
      </c>
      <c r="F187" s="668"/>
      <c r="G187" s="668"/>
      <c r="H187" s="681">
        <v>0</v>
      </c>
      <c r="I187" s="668">
        <v>4</v>
      </c>
      <c r="J187" s="668">
        <v>1195.7187611057275</v>
      </c>
      <c r="K187" s="681">
        <v>1</v>
      </c>
      <c r="L187" s="668">
        <v>4</v>
      </c>
      <c r="M187" s="669">
        <v>1195.7187611057275</v>
      </c>
    </row>
    <row r="188" spans="1:13" ht="14.4" customHeight="1" x14ac:dyDescent="0.3">
      <c r="A188" s="664" t="s">
        <v>558</v>
      </c>
      <c r="B188" s="665" t="s">
        <v>2770</v>
      </c>
      <c r="C188" s="665" t="s">
        <v>2480</v>
      </c>
      <c r="D188" s="665" t="s">
        <v>2481</v>
      </c>
      <c r="E188" s="665" t="s">
        <v>2771</v>
      </c>
      <c r="F188" s="668"/>
      <c r="G188" s="668"/>
      <c r="H188" s="681">
        <v>0</v>
      </c>
      <c r="I188" s="668">
        <v>21</v>
      </c>
      <c r="J188" s="668">
        <v>50820</v>
      </c>
      <c r="K188" s="681">
        <v>1</v>
      </c>
      <c r="L188" s="668">
        <v>21</v>
      </c>
      <c r="M188" s="669">
        <v>50820</v>
      </c>
    </row>
    <row r="189" spans="1:13" ht="14.4" customHeight="1" x14ac:dyDescent="0.3">
      <c r="A189" s="664" t="s">
        <v>558</v>
      </c>
      <c r="B189" s="665" t="s">
        <v>2757</v>
      </c>
      <c r="C189" s="665" t="s">
        <v>2279</v>
      </c>
      <c r="D189" s="665" t="s">
        <v>2758</v>
      </c>
      <c r="E189" s="665" t="s">
        <v>2759</v>
      </c>
      <c r="F189" s="668"/>
      <c r="G189" s="668"/>
      <c r="H189" s="681">
        <v>0</v>
      </c>
      <c r="I189" s="668">
        <v>80</v>
      </c>
      <c r="J189" s="668">
        <v>55315.992186204661</v>
      </c>
      <c r="K189" s="681">
        <v>1</v>
      </c>
      <c r="L189" s="668">
        <v>80</v>
      </c>
      <c r="M189" s="669">
        <v>55315.992186204661</v>
      </c>
    </row>
    <row r="190" spans="1:13" ht="14.4" customHeight="1" x14ac:dyDescent="0.3">
      <c r="A190" s="664" t="s">
        <v>558</v>
      </c>
      <c r="B190" s="665" t="s">
        <v>2757</v>
      </c>
      <c r="C190" s="665" t="s">
        <v>2275</v>
      </c>
      <c r="D190" s="665" t="s">
        <v>2760</v>
      </c>
      <c r="E190" s="665" t="s">
        <v>2761</v>
      </c>
      <c r="F190" s="668"/>
      <c r="G190" s="668"/>
      <c r="H190" s="681">
        <v>0</v>
      </c>
      <c r="I190" s="668">
        <v>39</v>
      </c>
      <c r="J190" s="668">
        <v>5953.1350100506097</v>
      </c>
      <c r="K190" s="681">
        <v>1</v>
      </c>
      <c r="L190" s="668">
        <v>39</v>
      </c>
      <c r="M190" s="669">
        <v>5953.1350100506097</v>
      </c>
    </row>
    <row r="191" spans="1:13" ht="14.4" customHeight="1" x14ac:dyDescent="0.3">
      <c r="A191" s="664" t="s">
        <v>558</v>
      </c>
      <c r="B191" s="665" t="s">
        <v>2712</v>
      </c>
      <c r="C191" s="665" t="s">
        <v>571</v>
      </c>
      <c r="D191" s="665" t="s">
        <v>2715</v>
      </c>
      <c r="E191" s="665" t="s">
        <v>2716</v>
      </c>
      <c r="F191" s="668">
        <v>31</v>
      </c>
      <c r="G191" s="668">
        <v>4000.4724251908128</v>
      </c>
      <c r="H191" s="681">
        <v>1</v>
      </c>
      <c r="I191" s="668"/>
      <c r="J191" s="668"/>
      <c r="K191" s="681">
        <v>0</v>
      </c>
      <c r="L191" s="668">
        <v>31</v>
      </c>
      <c r="M191" s="669">
        <v>4000.4724251908128</v>
      </c>
    </row>
    <row r="192" spans="1:13" ht="14.4" customHeight="1" thickBot="1" x14ac:dyDescent="0.35">
      <c r="A192" s="670" t="s">
        <v>558</v>
      </c>
      <c r="B192" s="671" t="s">
        <v>2712</v>
      </c>
      <c r="C192" s="671" t="s">
        <v>2268</v>
      </c>
      <c r="D192" s="671" t="s">
        <v>2262</v>
      </c>
      <c r="E192" s="671" t="s">
        <v>2762</v>
      </c>
      <c r="F192" s="674"/>
      <c r="G192" s="674"/>
      <c r="H192" s="682">
        <v>0</v>
      </c>
      <c r="I192" s="674">
        <v>65</v>
      </c>
      <c r="J192" s="674">
        <v>6672.2495707030766</v>
      </c>
      <c r="K192" s="682">
        <v>1</v>
      </c>
      <c r="L192" s="674">
        <v>65</v>
      </c>
      <c r="M192" s="675">
        <v>6672.2495707030766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261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312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3631</v>
      </c>
      <c r="C3" s="461">
        <f>SUM(C6:C1048576)</f>
        <v>831</v>
      </c>
      <c r="D3" s="461">
        <f>SUM(D6:D1048576)</f>
        <v>548</v>
      </c>
      <c r="E3" s="462">
        <f>SUM(E6:E1048576)</f>
        <v>0</v>
      </c>
      <c r="F3" s="459">
        <f>IF(SUM($B3:$E3)=0,"",B3/SUM($B3:$E3))</f>
        <v>0.72475049900199606</v>
      </c>
      <c r="G3" s="457">
        <f t="shared" ref="G3:I3" si="0">IF(SUM($B3:$E3)=0,"",C3/SUM($B3:$E3))</f>
        <v>0.16586826347305389</v>
      </c>
      <c r="H3" s="457">
        <f t="shared" si="0"/>
        <v>0.1093812375249501</v>
      </c>
      <c r="I3" s="458">
        <f t="shared" si="0"/>
        <v>0</v>
      </c>
      <c r="J3" s="461">
        <f>SUM(J6:J1048576)</f>
        <v>350</v>
      </c>
      <c r="K3" s="461">
        <f>SUM(K6:K1048576)</f>
        <v>385</v>
      </c>
      <c r="L3" s="461">
        <f>SUM(L6:L1048576)</f>
        <v>548</v>
      </c>
      <c r="M3" s="462">
        <f>SUM(M6:M1048576)</f>
        <v>0</v>
      </c>
      <c r="N3" s="459">
        <f>IF(SUM($J3:$M3)=0,"",J3/SUM($J3:$M3))</f>
        <v>0.27279812938425563</v>
      </c>
      <c r="O3" s="457">
        <f t="shared" ref="O3:Q3" si="1">IF(SUM($J3:$M3)=0,"",K3/SUM($J3:$M3))</f>
        <v>0.3000779423226812</v>
      </c>
      <c r="P3" s="457">
        <f t="shared" si="1"/>
        <v>0.42712392829306312</v>
      </c>
      <c r="Q3" s="458">
        <f t="shared" si="1"/>
        <v>0</v>
      </c>
    </row>
    <row r="4" spans="1:17" ht="14.4" customHeight="1" thickBot="1" x14ac:dyDescent="0.35">
      <c r="A4" s="455"/>
      <c r="B4" s="532" t="s">
        <v>263</v>
      </c>
      <c r="C4" s="533"/>
      <c r="D4" s="533"/>
      <c r="E4" s="534"/>
      <c r="F4" s="529" t="s">
        <v>268</v>
      </c>
      <c r="G4" s="530"/>
      <c r="H4" s="530"/>
      <c r="I4" s="531"/>
      <c r="J4" s="532" t="s">
        <v>269</v>
      </c>
      <c r="K4" s="533"/>
      <c r="L4" s="533"/>
      <c r="M4" s="534"/>
      <c r="N4" s="529" t="s">
        <v>270</v>
      </c>
      <c r="O4" s="530"/>
      <c r="P4" s="530"/>
      <c r="Q4" s="531"/>
    </row>
    <row r="5" spans="1:17" ht="14.4" customHeight="1" thickBot="1" x14ac:dyDescent="0.35">
      <c r="A5" s="697" t="s">
        <v>262</v>
      </c>
      <c r="B5" s="698" t="s">
        <v>264</v>
      </c>
      <c r="C5" s="698" t="s">
        <v>265</v>
      </c>
      <c r="D5" s="698" t="s">
        <v>266</v>
      </c>
      <c r="E5" s="699" t="s">
        <v>267</v>
      </c>
      <c r="F5" s="700" t="s">
        <v>264</v>
      </c>
      <c r="G5" s="701" t="s">
        <v>265</v>
      </c>
      <c r="H5" s="701" t="s">
        <v>266</v>
      </c>
      <c r="I5" s="702" t="s">
        <v>267</v>
      </c>
      <c r="J5" s="698" t="s">
        <v>264</v>
      </c>
      <c r="K5" s="698" t="s">
        <v>265</v>
      </c>
      <c r="L5" s="698" t="s">
        <v>266</v>
      </c>
      <c r="M5" s="699" t="s">
        <v>267</v>
      </c>
      <c r="N5" s="700" t="s">
        <v>264</v>
      </c>
      <c r="O5" s="701" t="s">
        <v>265</v>
      </c>
      <c r="P5" s="701" t="s">
        <v>266</v>
      </c>
      <c r="Q5" s="702" t="s">
        <v>267</v>
      </c>
    </row>
    <row r="6" spans="1:17" ht="14.4" customHeight="1" x14ac:dyDescent="0.3">
      <c r="A6" s="706" t="s">
        <v>2773</v>
      </c>
      <c r="B6" s="712"/>
      <c r="C6" s="662"/>
      <c r="D6" s="662"/>
      <c r="E6" s="663"/>
      <c r="F6" s="709"/>
      <c r="G6" s="680"/>
      <c r="H6" s="680"/>
      <c r="I6" s="715"/>
      <c r="J6" s="712"/>
      <c r="K6" s="662"/>
      <c r="L6" s="662"/>
      <c r="M6" s="663"/>
      <c r="N6" s="709"/>
      <c r="O6" s="680"/>
      <c r="P6" s="680"/>
      <c r="Q6" s="703"/>
    </row>
    <row r="7" spans="1:17" ht="14.4" customHeight="1" x14ac:dyDescent="0.3">
      <c r="A7" s="707" t="s">
        <v>2774</v>
      </c>
      <c r="B7" s="713">
        <v>964</v>
      </c>
      <c r="C7" s="668">
        <v>607</v>
      </c>
      <c r="D7" s="668">
        <v>317</v>
      </c>
      <c r="E7" s="669"/>
      <c r="F7" s="710">
        <v>0.51059322033898302</v>
      </c>
      <c r="G7" s="681">
        <v>0.3215042372881356</v>
      </c>
      <c r="H7" s="681">
        <v>0.16790254237288135</v>
      </c>
      <c r="I7" s="716">
        <v>0</v>
      </c>
      <c r="J7" s="713">
        <v>108</v>
      </c>
      <c r="K7" s="668">
        <v>259</v>
      </c>
      <c r="L7" s="668">
        <v>317</v>
      </c>
      <c r="M7" s="669"/>
      <c r="N7" s="710">
        <v>0.15789473684210525</v>
      </c>
      <c r="O7" s="681">
        <v>0.37865497076023391</v>
      </c>
      <c r="P7" s="681">
        <v>0.46345029239766083</v>
      </c>
      <c r="Q7" s="704">
        <v>0</v>
      </c>
    </row>
    <row r="8" spans="1:17" ht="14.4" customHeight="1" x14ac:dyDescent="0.3">
      <c r="A8" s="707" t="s">
        <v>2775</v>
      </c>
      <c r="B8" s="713">
        <v>20</v>
      </c>
      <c r="C8" s="668"/>
      <c r="D8" s="668"/>
      <c r="E8" s="669"/>
      <c r="F8" s="710">
        <v>1</v>
      </c>
      <c r="G8" s="681">
        <v>0</v>
      </c>
      <c r="H8" s="681">
        <v>0</v>
      </c>
      <c r="I8" s="716">
        <v>0</v>
      </c>
      <c r="J8" s="713">
        <v>7</v>
      </c>
      <c r="K8" s="668"/>
      <c r="L8" s="668"/>
      <c r="M8" s="669"/>
      <c r="N8" s="710">
        <v>1</v>
      </c>
      <c r="O8" s="681">
        <v>0</v>
      </c>
      <c r="P8" s="681">
        <v>0</v>
      </c>
      <c r="Q8" s="704">
        <v>0</v>
      </c>
    </row>
    <row r="9" spans="1:17" ht="14.4" customHeight="1" x14ac:dyDescent="0.3">
      <c r="A9" s="707" t="s">
        <v>2776</v>
      </c>
      <c r="B9" s="713">
        <v>1796</v>
      </c>
      <c r="C9" s="668">
        <v>196</v>
      </c>
      <c r="D9" s="668">
        <v>231</v>
      </c>
      <c r="E9" s="669"/>
      <c r="F9" s="710">
        <v>0.80791722896986051</v>
      </c>
      <c r="G9" s="681">
        <v>8.8169140800719747E-2</v>
      </c>
      <c r="H9" s="681">
        <v>0.1039136302294197</v>
      </c>
      <c r="I9" s="716">
        <v>0</v>
      </c>
      <c r="J9" s="713">
        <v>111</v>
      </c>
      <c r="K9" s="668">
        <v>102</v>
      </c>
      <c r="L9" s="668">
        <v>231</v>
      </c>
      <c r="M9" s="669"/>
      <c r="N9" s="710">
        <v>0.25</v>
      </c>
      <c r="O9" s="681">
        <v>0.22972972972972974</v>
      </c>
      <c r="P9" s="681">
        <v>0.52027027027027029</v>
      </c>
      <c r="Q9" s="704">
        <v>0</v>
      </c>
    </row>
    <row r="10" spans="1:17" ht="14.4" customHeight="1" thickBot="1" x14ac:dyDescent="0.35">
      <c r="A10" s="708" t="s">
        <v>2777</v>
      </c>
      <c r="B10" s="714">
        <v>851</v>
      </c>
      <c r="C10" s="674">
        <v>28</v>
      </c>
      <c r="D10" s="674"/>
      <c r="E10" s="675"/>
      <c r="F10" s="711">
        <v>0.96814562002275317</v>
      </c>
      <c r="G10" s="682">
        <v>3.1854379977246869E-2</v>
      </c>
      <c r="H10" s="682">
        <v>0</v>
      </c>
      <c r="I10" s="717">
        <v>0</v>
      </c>
      <c r="J10" s="714">
        <v>124</v>
      </c>
      <c r="K10" s="674">
        <v>24</v>
      </c>
      <c r="L10" s="674"/>
      <c r="M10" s="675"/>
      <c r="N10" s="711">
        <v>0.83783783783783783</v>
      </c>
      <c r="O10" s="682">
        <v>0.16216216216216217</v>
      </c>
      <c r="P10" s="682">
        <v>0</v>
      </c>
      <c r="Q10" s="7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312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8">
        <v>50</v>
      </c>
      <c r="B5" s="649" t="s">
        <v>543</v>
      </c>
      <c r="C5" s="652">
        <v>662297.38000000012</v>
      </c>
      <c r="D5" s="652">
        <v>1754</v>
      </c>
      <c r="E5" s="652">
        <v>312099.49999999977</v>
      </c>
      <c r="F5" s="718">
        <v>0.47123770895786982</v>
      </c>
      <c r="G5" s="652">
        <v>791</v>
      </c>
      <c r="H5" s="718">
        <v>0.45096921322690992</v>
      </c>
      <c r="I5" s="652">
        <v>350197.88000000035</v>
      </c>
      <c r="J5" s="718">
        <v>0.52876229104213013</v>
      </c>
      <c r="K5" s="652">
        <v>963</v>
      </c>
      <c r="L5" s="718">
        <v>0.54903078677309003</v>
      </c>
      <c r="M5" s="652" t="s">
        <v>74</v>
      </c>
      <c r="N5" s="277"/>
    </row>
    <row r="6" spans="1:14" ht="14.4" customHeight="1" x14ac:dyDescent="0.3">
      <c r="A6" s="648">
        <v>50</v>
      </c>
      <c r="B6" s="649" t="s">
        <v>2778</v>
      </c>
      <c r="C6" s="652">
        <v>591097.58000000007</v>
      </c>
      <c r="D6" s="652">
        <v>1419.5</v>
      </c>
      <c r="E6" s="652">
        <v>245750.61999999973</v>
      </c>
      <c r="F6" s="718">
        <v>0.41575304706881006</v>
      </c>
      <c r="G6" s="652">
        <v>480.5</v>
      </c>
      <c r="H6" s="718">
        <v>0.33849947164494543</v>
      </c>
      <c r="I6" s="652">
        <v>345346.96000000037</v>
      </c>
      <c r="J6" s="718">
        <v>0.58424695293119</v>
      </c>
      <c r="K6" s="652">
        <v>939</v>
      </c>
      <c r="L6" s="718">
        <v>0.66150052835505457</v>
      </c>
      <c r="M6" s="652" t="s">
        <v>1</v>
      </c>
      <c r="N6" s="277"/>
    </row>
    <row r="7" spans="1:14" ht="14.4" customHeight="1" x14ac:dyDescent="0.3">
      <c r="A7" s="648">
        <v>50</v>
      </c>
      <c r="B7" s="649" t="s">
        <v>2779</v>
      </c>
      <c r="C7" s="652">
        <v>0</v>
      </c>
      <c r="D7" s="652">
        <v>1.5</v>
      </c>
      <c r="E7" s="652">
        <v>0</v>
      </c>
      <c r="F7" s="718" t="s">
        <v>544</v>
      </c>
      <c r="G7" s="652">
        <v>0.5</v>
      </c>
      <c r="H7" s="718">
        <v>0.33333333333333331</v>
      </c>
      <c r="I7" s="652">
        <v>0</v>
      </c>
      <c r="J7" s="718" t="s">
        <v>544</v>
      </c>
      <c r="K7" s="652">
        <v>1</v>
      </c>
      <c r="L7" s="718">
        <v>0.66666666666666663</v>
      </c>
      <c r="M7" s="652" t="s">
        <v>1</v>
      </c>
      <c r="N7" s="277"/>
    </row>
    <row r="8" spans="1:14" ht="14.4" customHeight="1" x14ac:dyDescent="0.3">
      <c r="A8" s="648">
        <v>50</v>
      </c>
      <c r="B8" s="649" t="s">
        <v>2780</v>
      </c>
      <c r="C8" s="652">
        <v>71199.8</v>
      </c>
      <c r="D8" s="652">
        <v>333</v>
      </c>
      <c r="E8" s="652">
        <v>66348.88</v>
      </c>
      <c r="F8" s="718">
        <v>0.9318689097441285</v>
      </c>
      <c r="G8" s="652">
        <v>310</v>
      </c>
      <c r="H8" s="718">
        <v>0.93093093093093093</v>
      </c>
      <c r="I8" s="652">
        <v>4850.92</v>
      </c>
      <c r="J8" s="718">
        <v>6.813109025587151E-2</v>
      </c>
      <c r="K8" s="652">
        <v>23</v>
      </c>
      <c r="L8" s="718">
        <v>6.9069069069069067E-2</v>
      </c>
      <c r="M8" s="652" t="s">
        <v>1</v>
      </c>
      <c r="N8" s="277"/>
    </row>
    <row r="9" spans="1:14" ht="14.4" customHeight="1" x14ac:dyDescent="0.3">
      <c r="A9" s="648" t="s">
        <v>542</v>
      </c>
      <c r="B9" s="649" t="s">
        <v>3</v>
      </c>
      <c r="C9" s="652">
        <v>662297.38000000012</v>
      </c>
      <c r="D9" s="652">
        <v>1754</v>
      </c>
      <c r="E9" s="652">
        <v>312099.49999999977</v>
      </c>
      <c r="F9" s="718">
        <v>0.47123770895786982</v>
      </c>
      <c r="G9" s="652">
        <v>791</v>
      </c>
      <c r="H9" s="718">
        <v>0.45096921322690992</v>
      </c>
      <c r="I9" s="652">
        <v>350197.88000000035</v>
      </c>
      <c r="J9" s="718">
        <v>0.52876229104213013</v>
      </c>
      <c r="K9" s="652">
        <v>963</v>
      </c>
      <c r="L9" s="718">
        <v>0.54903078677309003</v>
      </c>
      <c r="M9" s="652" t="s">
        <v>546</v>
      </c>
      <c r="N9" s="277"/>
    </row>
    <row r="11" spans="1:14" ht="14.4" customHeight="1" x14ac:dyDescent="0.3">
      <c r="A11" s="648">
        <v>50</v>
      </c>
      <c r="B11" s="649" t="s">
        <v>543</v>
      </c>
      <c r="C11" s="652" t="s">
        <v>544</v>
      </c>
      <c r="D11" s="652" t="s">
        <v>544</v>
      </c>
      <c r="E11" s="652" t="s">
        <v>544</v>
      </c>
      <c r="F11" s="718" t="s">
        <v>544</v>
      </c>
      <c r="G11" s="652" t="s">
        <v>544</v>
      </c>
      <c r="H11" s="718" t="s">
        <v>544</v>
      </c>
      <c r="I11" s="652" t="s">
        <v>544</v>
      </c>
      <c r="J11" s="718" t="s">
        <v>544</v>
      </c>
      <c r="K11" s="652" t="s">
        <v>544</v>
      </c>
      <c r="L11" s="718" t="s">
        <v>544</v>
      </c>
      <c r="M11" s="652" t="s">
        <v>74</v>
      </c>
      <c r="N11" s="277"/>
    </row>
    <row r="12" spans="1:14" ht="14.4" customHeight="1" x14ac:dyDescent="0.3">
      <c r="A12" s="648" t="s">
        <v>2781</v>
      </c>
      <c r="B12" s="649" t="s">
        <v>2778</v>
      </c>
      <c r="C12" s="652">
        <v>131894.03000000003</v>
      </c>
      <c r="D12" s="652">
        <v>709</v>
      </c>
      <c r="E12" s="652">
        <v>33291.460000000006</v>
      </c>
      <c r="F12" s="718">
        <v>0.25241066635085757</v>
      </c>
      <c r="G12" s="652">
        <v>167</v>
      </c>
      <c r="H12" s="718">
        <v>0.23554301833568406</v>
      </c>
      <c r="I12" s="652">
        <v>98602.57</v>
      </c>
      <c r="J12" s="718">
        <v>0.74758933364914226</v>
      </c>
      <c r="K12" s="652">
        <v>542</v>
      </c>
      <c r="L12" s="718">
        <v>0.76445698166431597</v>
      </c>
      <c r="M12" s="652" t="s">
        <v>1</v>
      </c>
      <c r="N12" s="277"/>
    </row>
    <row r="13" spans="1:14" ht="14.4" customHeight="1" x14ac:dyDescent="0.3">
      <c r="A13" s="648" t="s">
        <v>2781</v>
      </c>
      <c r="B13" s="649" t="s">
        <v>2782</v>
      </c>
      <c r="C13" s="652">
        <v>131894.03000000003</v>
      </c>
      <c r="D13" s="652">
        <v>709</v>
      </c>
      <c r="E13" s="652">
        <v>33291.460000000006</v>
      </c>
      <c r="F13" s="718">
        <v>0.25241066635085757</v>
      </c>
      <c r="G13" s="652">
        <v>167</v>
      </c>
      <c r="H13" s="718">
        <v>0.23554301833568406</v>
      </c>
      <c r="I13" s="652">
        <v>98602.57</v>
      </c>
      <c r="J13" s="718">
        <v>0.74758933364914226</v>
      </c>
      <c r="K13" s="652">
        <v>542</v>
      </c>
      <c r="L13" s="718">
        <v>0.76445698166431597</v>
      </c>
      <c r="M13" s="652" t="s">
        <v>550</v>
      </c>
      <c r="N13" s="277"/>
    </row>
    <row r="14" spans="1:14" ht="14.4" customHeight="1" x14ac:dyDescent="0.3">
      <c r="A14" s="648" t="s">
        <v>544</v>
      </c>
      <c r="B14" s="649" t="s">
        <v>544</v>
      </c>
      <c r="C14" s="652" t="s">
        <v>544</v>
      </c>
      <c r="D14" s="652" t="s">
        <v>544</v>
      </c>
      <c r="E14" s="652" t="s">
        <v>544</v>
      </c>
      <c r="F14" s="718" t="s">
        <v>544</v>
      </c>
      <c r="G14" s="652" t="s">
        <v>544</v>
      </c>
      <c r="H14" s="718" t="s">
        <v>544</v>
      </c>
      <c r="I14" s="652" t="s">
        <v>544</v>
      </c>
      <c r="J14" s="718" t="s">
        <v>544</v>
      </c>
      <c r="K14" s="652" t="s">
        <v>544</v>
      </c>
      <c r="L14" s="718" t="s">
        <v>544</v>
      </c>
      <c r="M14" s="652" t="s">
        <v>551</v>
      </c>
      <c r="N14" s="277"/>
    </row>
    <row r="15" spans="1:14" ht="14.4" customHeight="1" x14ac:dyDescent="0.3">
      <c r="A15" s="648" t="s">
        <v>2783</v>
      </c>
      <c r="B15" s="649" t="s">
        <v>2778</v>
      </c>
      <c r="C15" s="652">
        <v>459203.5499999997</v>
      </c>
      <c r="D15" s="652">
        <v>710.5</v>
      </c>
      <c r="E15" s="652">
        <v>212459.15999999974</v>
      </c>
      <c r="F15" s="718">
        <v>0.46266880994278003</v>
      </c>
      <c r="G15" s="652">
        <v>313.5</v>
      </c>
      <c r="H15" s="718">
        <v>0.44123856439127374</v>
      </c>
      <c r="I15" s="652">
        <v>246744.38999999993</v>
      </c>
      <c r="J15" s="718">
        <v>0.53733119005721997</v>
      </c>
      <c r="K15" s="652">
        <v>397</v>
      </c>
      <c r="L15" s="718">
        <v>0.55876143560872626</v>
      </c>
      <c r="M15" s="652" t="s">
        <v>1</v>
      </c>
      <c r="N15" s="277"/>
    </row>
    <row r="16" spans="1:14" ht="14.4" customHeight="1" x14ac:dyDescent="0.3">
      <c r="A16" s="648" t="s">
        <v>2783</v>
      </c>
      <c r="B16" s="649" t="s">
        <v>2779</v>
      </c>
      <c r="C16" s="652">
        <v>0</v>
      </c>
      <c r="D16" s="652">
        <v>1.5</v>
      </c>
      <c r="E16" s="652">
        <v>0</v>
      </c>
      <c r="F16" s="718" t="s">
        <v>544</v>
      </c>
      <c r="G16" s="652">
        <v>0.5</v>
      </c>
      <c r="H16" s="718">
        <v>0.33333333333333331</v>
      </c>
      <c r="I16" s="652">
        <v>0</v>
      </c>
      <c r="J16" s="718" t="s">
        <v>544</v>
      </c>
      <c r="K16" s="652">
        <v>1</v>
      </c>
      <c r="L16" s="718">
        <v>0.66666666666666663</v>
      </c>
      <c r="M16" s="652" t="s">
        <v>1</v>
      </c>
      <c r="N16" s="277"/>
    </row>
    <row r="17" spans="1:14" ht="14.4" customHeight="1" x14ac:dyDescent="0.3">
      <c r="A17" s="648" t="s">
        <v>2783</v>
      </c>
      <c r="B17" s="649" t="s">
        <v>2780</v>
      </c>
      <c r="C17" s="652">
        <v>71199.8</v>
      </c>
      <c r="D17" s="652">
        <v>333</v>
      </c>
      <c r="E17" s="652">
        <v>66348.88</v>
      </c>
      <c r="F17" s="718">
        <v>0.9318689097441285</v>
      </c>
      <c r="G17" s="652">
        <v>310</v>
      </c>
      <c r="H17" s="718">
        <v>0.93093093093093093</v>
      </c>
      <c r="I17" s="652">
        <v>4850.92</v>
      </c>
      <c r="J17" s="718">
        <v>6.813109025587151E-2</v>
      </c>
      <c r="K17" s="652">
        <v>23</v>
      </c>
      <c r="L17" s="718">
        <v>6.9069069069069067E-2</v>
      </c>
      <c r="M17" s="652" t="s">
        <v>1</v>
      </c>
      <c r="N17" s="277"/>
    </row>
    <row r="18" spans="1:14" ht="14.4" customHeight="1" x14ac:dyDescent="0.3">
      <c r="A18" s="648" t="s">
        <v>2783</v>
      </c>
      <c r="B18" s="649" t="s">
        <v>2784</v>
      </c>
      <c r="C18" s="652">
        <v>530403.34999999974</v>
      </c>
      <c r="D18" s="652">
        <v>1045</v>
      </c>
      <c r="E18" s="652">
        <v>278808.03999999975</v>
      </c>
      <c r="F18" s="718">
        <v>0.52565286399491984</v>
      </c>
      <c r="G18" s="652">
        <v>624</v>
      </c>
      <c r="H18" s="718">
        <v>0.59712918660287084</v>
      </c>
      <c r="I18" s="652">
        <v>251595.30999999994</v>
      </c>
      <c r="J18" s="718">
        <v>0.47434713600508005</v>
      </c>
      <c r="K18" s="652">
        <v>421</v>
      </c>
      <c r="L18" s="718">
        <v>0.40287081339712921</v>
      </c>
      <c r="M18" s="652" t="s">
        <v>550</v>
      </c>
      <c r="N18" s="277"/>
    </row>
    <row r="19" spans="1:14" ht="14.4" customHeight="1" x14ac:dyDescent="0.3">
      <c r="A19" s="648" t="s">
        <v>544</v>
      </c>
      <c r="B19" s="649" t="s">
        <v>544</v>
      </c>
      <c r="C19" s="652" t="s">
        <v>544</v>
      </c>
      <c r="D19" s="652" t="s">
        <v>544</v>
      </c>
      <c r="E19" s="652" t="s">
        <v>544</v>
      </c>
      <c r="F19" s="718" t="s">
        <v>544</v>
      </c>
      <c r="G19" s="652" t="s">
        <v>544</v>
      </c>
      <c r="H19" s="718" t="s">
        <v>544</v>
      </c>
      <c r="I19" s="652" t="s">
        <v>544</v>
      </c>
      <c r="J19" s="718" t="s">
        <v>544</v>
      </c>
      <c r="K19" s="652" t="s">
        <v>544</v>
      </c>
      <c r="L19" s="718" t="s">
        <v>544</v>
      </c>
      <c r="M19" s="652" t="s">
        <v>551</v>
      </c>
      <c r="N19" s="277"/>
    </row>
    <row r="20" spans="1:14" ht="14.4" customHeight="1" x14ac:dyDescent="0.3">
      <c r="A20" s="648" t="s">
        <v>542</v>
      </c>
      <c r="B20" s="649" t="s">
        <v>545</v>
      </c>
      <c r="C20" s="652">
        <v>662297.37999999977</v>
      </c>
      <c r="D20" s="652">
        <v>1754</v>
      </c>
      <c r="E20" s="652">
        <v>312099.49999999977</v>
      </c>
      <c r="F20" s="718">
        <v>0.47123770895787004</v>
      </c>
      <c r="G20" s="652">
        <v>791</v>
      </c>
      <c r="H20" s="718">
        <v>0.45096921322690992</v>
      </c>
      <c r="I20" s="652">
        <v>350197.87999999995</v>
      </c>
      <c r="J20" s="718">
        <v>0.5287622910421298</v>
      </c>
      <c r="K20" s="652">
        <v>963</v>
      </c>
      <c r="L20" s="718">
        <v>0.54903078677309003</v>
      </c>
      <c r="M20" s="652" t="s">
        <v>546</v>
      </c>
      <c r="N20" s="277"/>
    </row>
    <row r="21" spans="1:14" ht="14.4" customHeight="1" x14ac:dyDescent="0.3">
      <c r="A21" s="719" t="s">
        <v>2785</v>
      </c>
    </row>
    <row r="22" spans="1:14" ht="14.4" customHeight="1" x14ac:dyDescent="0.3">
      <c r="A22" s="720" t="s">
        <v>2786</v>
      </c>
    </row>
    <row r="23" spans="1:14" ht="14.4" customHeight="1" x14ac:dyDescent="0.3">
      <c r="A23" s="719" t="s">
        <v>2787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7" priority="15" stopIfTrue="1" operator="lessThan">
      <formula>0.6</formula>
    </cfRule>
  </conditionalFormatting>
  <conditionalFormatting sqref="B5:B9">
    <cfRule type="expression" dxfId="56" priority="10">
      <formula>AND(LEFT(M5,6)&lt;&gt;"mezera",M5&lt;&gt;"")</formula>
    </cfRule>
  </conditionalFormatting>
  <conditionalFormatting sqref="A5:A9">
    <cfRule type="expression" dxfId="55" priority="8">
      <formula>AND(M5&lt;&gt;"",M5&lt;&gt;"mezeraKL")</formula>
    </cfRule>
  </conditionalFormatting>
  <conditionalFormatting sqref="F5:F9">
    <cfRule type="cellIs" dxfId="54" priority="7" operator="lessThan">
      <formula>0.6</formula>
    </cfRule>
  </conditionalFormatting>
  <conditionalFormatting sqref="B5:L9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9">
    <cfRule type="expression" dxfId="51" priority="12">
      <formula>$M5&lt;&gt;""</formula>
    </cfRule>
  </conditionalFormatting>
  <conditionalFormatting sqref="B11:B20">
    <cfRule type="expression" dxfId="50" priority="4">
      <formula>AND(LEFT(M11,6)&lt;&gt;"mezera",M11&lt;&gt;"")</formula>
    </cfRule>
  </conditionalFormatting>
  <conditionalFormatting sqref="A11:A20">
    <cfRule type="expression" dxfId="49" priority="2">
      <formula>AND(M11&lt;&gt;"",M11&lt;&gt;"mezeraKL")</formula>
    </cfRule>
  </conditionalFormatting>
  <conditionalFormatting sqref="F11:F20">
    <cfRule type="cellIs" dxfId="48" priority="1" operator="lessThan">
      <formula>0.6</formula>
    </cfRule>
  </conditionalFormatting>
  <conditionalFormatting sqref="B11:L20">
    <cfRule type="expression" dxfId="47" priority="3">
      <formula>OR($M11="KL",$M11="SumaKL")</formula>
    </cfRule>
    <cfRule type="expression" dxfId="46" priority="5">
      <formula>$M11="SumaNS"</formula>
    </cfRule>
  </conditionalFormatting>
  <conditionalFormatting sqref="A11:L20">
    <cfRule type="expression" dxfId="45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312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7" t="s">
        <v>167</v>
      </c>
      <c r="B4" s="698" t="s">
        <v>19</v>
      </c>
      <c r="C4" s="724"/>
      <c r="D4" s="698" t="s">
        <v>20</v>
      </c>
      <c r="E4" s="724"/>
      <c r="F4" s="698" t="s">
        <v>19</v>
      </c>
      <c r="G4" s="701" t="s">
        <v>2</v>
      </c>
      <c r="H4" s="698" t="s">
        <v>20</v>
      </c>
      <c r="I4" s="701" t="s">
        <v>2</v>
      </c>
      <c r="J4" s="698" t="s">
        <v>19</v>
      </c>
      <c r="K4" s="701" t="s">
        <v>2</v>
      </c>
      <c r="L4" s="698" t="s">
        <v>20</v>
      </c>
      <c r="M4" s="702" t="s">
        <v>2</v>
      </c>
    </row>
    <row r="5" spans="1:13" ht="14.4" customHeight="1" x14ac:dyDescent="0.3">
      <c r="A5" s="721" t="s">
        <v>2788</v>
      </c>
      <c r="B5" s="712">
        <v>2593.1799999999998</v>
      </c>
      <c r="C5" s="659">
        <v>1</v>
      </c>
      <c r="D5" s="725">
        <v>14</v>
      </c>
      <c r="E5" s="728" t="s">
        <v>2788</v>
      </c>
      <c r="F5" s="712">
        <v>109.41</v>
      </c>
      <c r="G5" s="680">
        <v>4.2191440625024106E-2</v>
      </c>
      <c r="H5" s="662">
        <v>2</v>
      </c>
      <c r="I5" s="703">
        <v>0.14285714285714285</v>
      </c>
      <c r="J5" s="731">
        <v>2483.77</v>
      </c>
      <c r="K5" s="680">
        <v>0.957808559374976</v>
      </c>
      <c r="L5" s="662">
        <v>12</v>
      </c>
      <c r="M5" s="703">
        <v>0.8571428571428571</v>
      </c>
    </row>
    <row r="6" spans="1:13" ht="14.4" customHeight="1" x14ac:dyDescent="0.3">
      <c r="A6" s="722" t="s">
        <v>2789</v>
      </c>
      <c r="B6" s="713">
        <v>175.86</v>
      </c>
      <c r="C6" s="665">
        <v>1</v>
      </c>
      <c r="D6" s="726">
        <v>3</v>
      </c>
      <c r="E6" s="729" t="s">
        <v>2789</v>
      </c>
      <c r="F6" s="713">
        <v>175.86</v>
      </c>
      <c r="G6" s="681">
        <v>1</v>
      </c>
      <c r="H6" s="668">
        <v>3</v>
      </c>
      <c r="I6" s="704">
        <v>1</v>
      </c>
      <c r="J6" s="732"/>
      <c r="K6" s="681">
        <v>0</v>
      </c>
      <c r="L6" s="668"/>
      <c r="M6" s="704">
        <v>0</v>
      </c>
    </row>
    <row r="7" spans="1:13" ht="14.4" customHeight="1" x14ac:dyDescent="0.3">
      <c r="A7" s="722" t="s">
        <v>2790</v>
      </c>
      <c r="B7" s="713">
        <v>165524.09000000005</v>
      </c>
      <c r="C7" s="665">
        <v>1</v>
      </c>
      <c r="D7" s="726">
        <v>336</v>
      </c>
      <c r="E7" s="729" t="s">
        <v>2790</v>
      </c>
      <c r="F7" s="713">
        <v>78348.069999999978</v>
      </c>
      <c r="G7" s="681">
        <v>0.47333333776370529</v>
      </c>
      <c r="H7" s="668">
        <v>194</v>
      </c>
      <c r="I7" s="704">
        <v>0.57738095238095233</v>
      </c>
      <c r="J7" s="732">
        <v>87176.020000000077</v>
      </c>
      <c r="K7" s="681">
        <v>0.52666666223629477</v>
      </c>
      <c r="L7" s="668">
        <v>142</v>
      </c>
      <c r="M7" s="704">
        <v>0.42261904761904762</v>
      </c>
    </row>
    <row r="8" spans="1:13" ht="14.4" customHeight="1" x14ac:dyDescent="0.3">
      <c r="A8" s="722" t="s">
        <v>2791</v>
      </c>
      <c r="B8" s="713">
        <v>22471.739999999994</v>
      </c>
      <c r="C8" s="665">
        <v>1</v>
      </c>
      <c r="D8" s="726">
        <v>85</v>
      </c>
      <c r="E8" s="729" t="s">
        <v>2791</v>
      </c>
      <c r="F8" s="713">
        <v>5141.0599999999986</v>
      </c>
      <c r="G8" s="681">
        <v>0.22877890185628705</v>
      </c>
      <c r="H8" s="668">
        <v>19</v>
      </c>
      <c r="I8" s="704">
        <v>0.22352941176470589</v>
      </c>
      <c r="J8" s="732">
        <v>17330.679999999997</v>
      </c>
      <c r="K8" s="681">
        <v>0.77122109814371298</v>
      </c>
      <c r="L8" s="668">
        <v>66</v>
      </c>
      <c r="M8" s="704">
        <v>0.77647058823529413</v>
      </c>
    </row>
    <row r="9" spans="1:13" ht="14.4" customHeight="1" x14ac:dyDescent="0.3">
      <c r="A9" s="722" t="s">
        <v>2792</v>
      </c>
      <c r="B9" s="713">
        <v>2194.46</v>
      </c>
      <c r="C9" s="665">
        <v>1</v>
      </c>
      <c r="D9" s="726">
        <v>22</v>
      </c>
      <c r="E9" s="729" t="s">
        <v>2792</v>
      </c>
      <c r="F9" s="713">
        <v>818.04</v>
      </c>
      <c r="G9" s="681">
        <v>0.37277507906273066</v>
      </c>
      <c r="H9" s="668">
        <v>6</v>
      </c>
      <c r="I9" s="704">
        <v>0.27272727272727271</v>
      </c>
      <c r="J9" s="732">
        <v>1376.4199999999998</v>
      </c>
      <c r="K9" s="681">
        <v>0.62722492093726923</v>
      </c>
      <c r="L9" s="668">
        <v>16</v>
      </c>
      <c r="M9" s="704">
        <v>0.72727272727272729</v>
      </c>
    </row>
    <row r="10" spans="1:13" ht="14.4" customHeight="1" x14ac:dyDescent="0.3">
      <c r="A10" s="722" t="s">
        <v>2793</v>
      </c>
      <c r="B10" s="713">
        <v>23821.680000000004</v>
      </c>
      <c r="C10" s="665">
        <v>1</v>
      </c>
      <c r="D10" s="726">
        <v>163</v>
      </c>
      <c r="E10" s="729" t="s">
        <v>2793</v>
      </c>
      <c r="F10" s="713">
        <v>5429.630000000001</v>
      </c>
      <c r="G10" s="681">
        <v>0.22792808903486236</v>
      </c>
      <c r="H10" s="668">
        <v>31</v>
      </c>
      <c r="I10" s="704">
        <v>0.19018404907975461</v>
      </c>
      <c r="J10" s="732">
        <v>18392.050000000003</v>
      </c>
      <c r="K10" s="681">
        <v>0.77207191096513761</v>
      </c>
      <c r="L10" s="668">
        <v>132</v>
      </c>
      <c r="M10" s="704">
        <v>0.80981595092024539</v>
      </c>
    </row>
    <row r="11" spans="1:13" ht="14.4" customHeight="1" x14ac:dyDescent="0.3">
      <c r="A11" s="722" t="s">
        <v>2794</v>
      </c>
      <c r="B11" s="713">
        <v>41804.740000000013</v>
      </c>
      <c r="C11" s="665">
        <v>1</v>
      </c>
      <c r="D11" s="726">
        <v>274</v>
      </c>
      <c r="E11" s="729" t="s">
        <v>2794</v>
      </c>
      <c r="F11" s="713">
        <v>13809.180000000006</v>
      </c>
      <c r="G11" s="681">
        <v>0.33032569990867067</v>
      </c>
      <c r="H11" s="668">
        <v>90</v>
      </c>
      <c r="I11" s="704">
        <v>0.32846715328467152</v>
      </c>
      <c r="J11" s="732">
        <v>27995.560000000009</v>
      </c>
      <c r="K11" s="681">
        <v>0.66967430009132933</v>
      </c>
      <c r="L11" s="668">
        <v>184</v>
      </c>
      <c r="M11" s="704">
        <v>0.67153284671532842</v>
      </c>
    </row>
    <row r="12" spans="1:13" ht="14.4" customHeight="1" x14ac:dyDescent="0.3">
      <c r="A12" s="722" t="s">
        <v>2795</v>
      </c>
      <c r="B12" s="713">
        <v>440.69</v>
      </c>
      <c r="C12" s="665">
        <v>1</v>
      </c>
      <c r="D12" s="726">
        <v>15</v>
      </c>
      <c r="E12" s="729" t="s">
        <v>2795</v>
      </c>
      <c r="F12" s="713">
        <v>391.31</v>
      </c>
      <c r="G12" s="681">
        <v>0.88794844448478527</v>
      </c>
      <c r="H12" s="668">
        <v>12</v>
      </c>
      <c r="I12" s="704">
        <v>0.8</v>
      </c>
      <c r="J12" s="732">
        <v>49.38</v>
      </c>
      <c r="K12" s="681">
        <v>0.11205155551521478</v>
      </c>
      <c r="L12" s="668">
        <v>3</v>
      </c>
      <c r="M12" s="704">
        <v>0.2</v>
      </c>
    </row>
    <row r="13" spans="1:13" ht="14.4" customHeight="1" x14ac:dyDescent="0.3">
      <c r="A13" s="722" t="s">
        <v>2796</v>
      </c>
      <c r="B13" s="713">
        <v>699.13</v>
      </c>
      <c r="C13" s="665">
        <v>1</v>
      </c>
      <c r="D13" s="726">
        <v>6</v>
      </c>
      <c r="E13" s="729" t="s">
        <v>2796</v>
      </c>
      <c r="F13" s="713">
        <v>494.3</v>
      </c>
      <c r="G13" s="681">
        <v>0.70702158396864678</v>
      </c>
      <c r="H13" s="668">
        <v>2</v>
      </c>
      <c r="I13" s="704">
        <v>0.33333333333333331</v>
      </c>
      <c r="J13" s="732">
        <v>204.83</v>
      </c>
      <c r="K13" s="681">
        <v>0.29297841603135327</v>
      </c>
      <c r="L13" s="668">
        <v>4</v>
      </c>
      <c r="M13" s="704">
        <v>0.66666666666666663</v>
      </c>
    </row>
    <row r="14" spans="1:13" ht="14.4" customHeight="1" x14ac:dyDescent="0.3">
      <c r="A14" s="722" t="s">
        <v>2797</v>
      </c>
      <c r="B14" s="713">
        <v>286025.68</v>
      </c>
      <c r="C14" s="665">
        <v>1</v>
      </c>
      <c r="D14" s="726">
        <v>485</v>
      </c>
      <c r="E14" s="729" t="s">
        <v>2797</v>
      </c>
      <c r="F14" s="713">
        <v>161426.31</v>
      </c>
      <c r="G14" s="681">
        <v>0.56437698181505946</v>
      </c>
      <c r="H14" s="668">
        <v>240</v>
      </c>
      <c r="I14" s="704">
        <v>0.49484536082474229</v>
      </c>
      <c r="J14" s="732">
        <v>124599.37</v>
      </c>
      <c r="K14" s="681">
        <v>0.43562301818494059</v>
      </c>
      <c r="L14" s="668">
        <v>245</v>
      </c>
      <c r="M14" s="704">
        <v>0.50515463917525771</v>
      </c>
    </row>
    <row r="15" spans="1:13" ht="14.4" customHeight="1" x14ac:dyDescent="0.3">
      <c r="A15" s="722" t="s">
        <v>2798</v>
      </c>
      <c r="B15" s="713">
        <v>21143.47</v>
      </c>
      <c r="C15" s="665">
        <v>1</v>
      </c>
      <c r="D15" s="726">
        <v>63</v>
      </c>
      <c r="E15" s="729" t="s">
        <v>2798</v>
      </c>
      <c r="F15" s="713">
        <v>7477.68</v>
      </c>
      <c r="G15" s="681">
        <v>0.35366380258301972</v>
      </c>
      <c r="H15" s="668">
        <v>43</v>
      </c>
      <c r="I15" s="704">
        <v>0.68253968253968256</v>
      </c>
      <c r="J15" s="732">
        <v>13665.789999999999</v>
      </c>
      <c r="K15" s="681">
        <v>0.64633619741698023</v>
      </c>
      <c r="L15" s="668">
        <v>20</v>
      </c>
      <c r="M15" s="704">
        <v>0.31746031746031744</v>
      </c>
    </row>
    <row r="16" spans="1:13" ht="14.4" customHeight="1" x14ac:dyDescent="0.3">
      <c r="A16" s="722" t="s">
        <v>2799</v>
      </c>
      <c r="B16" s="713">
        <v>7459.4</v>
      </c>
      <c r="C16" s="665">
        <v>1</v>
      </c>
      <c r="D16" s="726">
        <v>50</v>
      </c>
      <c r="E16" s="729" t="s">
        <v>2799</v>
      </c>
      <c r="F16" s="713">
        <v>2845.1</v>
      </c>
      <c r="G16" s="681">
        <v>0.38141137356891974</v>
      </c>
      <c r="H16" s="668">
        <v>19</v>
      </c>
      <c r="I16" s="704">
        <v>0.38</v>
      </c>
      <c r="J16" s="732">
        <v>4614.3</v>
      </c>
      <c r="K16" s="681">
        <v>0.61858862643108026</v>
      </c>
      <c r="L16" s="668">
        <v>31</v>
      </c>
      <c r="M16" s="704">
        <v>0.62</v>
      </c>
    </row>
    <row r="17" spans="1:13" ht="14.4" customHeight="1" x14ac:dyDescent="0.3">
      <c r="A17" s="722" t="s">
        <v>2800</v>
      </c>
      <c r="B17" s="713">
        <v>793.82999999999993</v>
      </c>
      <c r="C17" s="665">
        <v>1</v>
      </c>
      <c r="D17" s="726">
        <v>9</v>
      </c>
      <c r="E17" s="729" t="s">
        <v>2800</v>
      </c>
      <c r="F17" s="713">
        <v>485.03999999999996</v>
      </c>
      <c r="G17" s="681">
        <v>0.61101243339253997</v>
      </c>
      <c r="H17" s="668">
        <v>4</v>
      </c>
      <c r="I17" s="704">
        <v>0.44444444444444442</v>
      </c>
      <c r="J17" s="732">
        <v>308.79000000000002</v>
      </c>
      <c r="K17" s="681">
        <v>0.38898756660746009</v>
      </c>
      <c r="L17" s="668">
        <v>5</v>
      </c>
      <c r="M17" s="704">
        <v>0.55555555555555558</v>
      </c>
    </row>
    <row r="18" spans="1:13" ht="14.4" customHeight="1" x14ac:dyDescent="0.3">
      <c r="A18" s="722" t="s">
        <v>2801</v>
      </c>
      <c r="B18" s="713">
        <v>8552.84</v>
      </c>
      <c r="C18" s="665">
        <v>1</v>
      </c>
      <c r="D18" s="726">
        <v>40</v>
      </c>
      <c r="E18" s="729" t="s">
        <v>2801</v>
      </c>
      <c r="F18" s="713">
        <v>999.28000000000009</v>
      </c>
      <c r="G18" s="681">
        <v>0.11683604510314703</v>
      </c>
      <c r="H18" s="668">
        <v>11</v>
      </c>
      <c r="I18" s="704">
        <v>0.27500000000000002</v>
      </c>
      <c r="J18" s="732">
        <v>7553.5599999999995</v>
      </c>
      <c r="K18" s="681">
        <v>0.88316395489685295</v>
      </c>
      <c r="L18" s="668">
        <v>29</v>
      </c>
      <c r="M18" s="704">
        <v>0.72499999999999998</v>
      </c>
    </row>
    <row r="19" spans="1:13" ht="14.4" customHeight="1" thickBot="1" x14ac:dyDescent="0.35">
      <c r="A19" s="723" t="s">
        <v>2802</v>
      </c>
      <c r="B19" s="714">
        <v>78596.589999999967</v>
      </c>
      <c r="C19" s="671">
        <v>1</v>
      </c>
      <c r="D19" s="727">
        <v>189</v>
      </c>
      <c r="E19" s="730" t="s">
        <v>2802</v>
      </c>
      <c r="F19" s="714">
        <v>34149.230000000003</v>
      </c>
      <c r="G19" s="682">
        <v>0.43448742496334786</v>
      </c>
      <c r="H19" s="674">
        <v>115</v>
      </c>
      <c r="I19" s="705">
        <v>0.60846560846560849</v>
      </c>
      <c r="J19" s="733">
        <v>44447.359999999971</v>
      </c>
      <c r="K19" s="682">
        <v>0.5655125750366522</v>
      </c>
      <c r="L19" s="674">
        <v>74</v>
      </c>
      <c r="M19" s="705">
        <v>0.39153439153439151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8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4253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312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662297.38</v>
      </c>
      <c r="N3" s="70">
        <f>SUBTOTAL(9,N7:N1048576)</f>
        <v>4050</v>
      </c>
      <c r="O3" s="70">
        <f>SUBTOTAL(9,O7:O1048576)</f>
        <v>1754</v>
      </c>
      <c r="P3" s="70">
        <f>SUBTOTAL(9,P7:P1048576)</f>
        <v>312099.49999999971</v>
      </c>
      <c r="Q3" s="71">
        <f>IF(M3=0,0,P3/M3)</f>
        <v>0.47123770895786982</v>
      </c>
      <c r="R3" s="70">
        <f>SUBTOTAL(9,R7:R1048576)</f>
        <v>1946</v>
      </c>
      <c r="S3" s="71">
        <f>IF(N3=0,0,R3/N3)</f>
        <v>0.48049382716049382</v>
      </c>
      <c r="T3" s="70">
        <f>SUBTOTAL(9,T7:T1048576)</f>
        <v>791</v>
      </c>
      <c r="U3" s="72">
        <f>IF(O3=0,0,T3/O3)</f>
        <v>0.45096921322690992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4" t="s">
        <v>23</v>
      </c>
      <c r="B6" s="735" t="s">
        <v>5</v>
      </c>
      <c r="C6" s="734" t="s">
        <v>24</v>
      </c>
      <c r="D6" s="735" t="s">
        <v>6</v>
      </c>
      <c r="E6" s="735" t="s">
        <v>193</v>
      </c>
      <c r="F6" s="735" t="s">
        <v>25</v>
      </c>
      <c r="G6" s="735" t="s">
        <v>26</v>
      </c>
      <c r="H6" s="735" t="s">
        <v>8</v>
      </c>
      <c r="I6" s="735" t="s">
        <v>10</v>
      </c>
      <c r="J6" s="735" t="s">
        <v>11</v>
      </c>
      <c r="K6" s="735" t="s">
        <v>12</v>
      </c>
      <c r="L6" s="735" t="s">
        <v>27</v>
      </c>
      <c r="M6" s="736" t="s">
        <v>14</v>
      </c>
      <c r="N6" s="737" t="s">
        <v>28</v>
      </c>
      <c r="O6" s="737" t="s">
        <v>28</v>
      </c>
      <c r="P6" s="737" t="s">
        <v>14</v>
      </c>
      <c r="Q6" s="737" t="s">
        <v>2</v>
      </c>
      <c r="R6" s="737" t="s">
        <v>28</v>
      </c>
      <c r="S6" s="737" t="s">
        <v>2</v>
      </c>
      <c r="T6" s="737" t="s">
        <v>28</v>
      </c>
      <c r="U6" s="738" t="s">
        <v>2</v>
      </c>
    </row>
    <row r="7" spans="1:21" ht="14.4" customHeight="1" x14ac:dyDescent="0.3">
      <c r="A7" s="739">
        <v>50</v>
      </c>
      <c r="B7" s="740" t="s">
        <v>543</v>
      </c>
      <c r="C7" s="740" t="s">
        <v>2781</v>
      </c>
      <c r="D7" s="741" t="s">
        <v>4251</v>
      </c>
      <c r="E7" s="742" t="s">
        <v>2788</v>
      </c>
      <c r="F7" s="740" t="s">
        <v>2778</v>
      </c>
      <c r="G7" s="740" t="s">
        <v>2803</v>
      </c>
      <c r="H7" s="740" t="s">
        <v>1411</v>
      </c>
      <c r="I7" s="740" t="s">
        <v>1423</v>
      </c>
      <c r="J7" s="740" t="s">
        <v>1424</v>
      </c>
      <c r="K7" s="740" t="s">
        <v>2604</v>
      </c>
      <c r="L7" s="743">
        <v>72</v>
      </c>
      <c r="M7" s="743">
        <v>216</v>
      </c>
      <c r="N7" s="740">
        <v>3</v>
      </c>
      <c r="O7" s="744">
        <v>1.5</v>
      </c>
      <c r="P7" s="743"/>
      <c r="Q7" s="745">
        <v>0</v>
      </c>
      <c r="R7" s="740"/>
      <c r="S7" s="745">
        <v>0</v>
      </c>
      <c r="T7" s="744"/>
      <c r="U7" s="235">
        <v>0</v>
      </c>
    </row>
    <row r="8" spans="1:21" ht="14.4" customHeight="1" x14ac:dyDescent="0.3">
      <c r="A8" s="664">
        <v>50</v>
      </c>
      <c r="B8" s="665" t="s">
        <v>543</v>
      </c>
      <c r="C8" s="665" t="s">
        <v>2781</v>
      </c>
      <c r="D8" s="746" t="s">
        <v>4251</v>
      </c>
      <c r="E8" s="747" t="s">
        <v>2788</v>
      </c>
      <c r="F8" s="665" t="s">
        <v>2778</v>
      </c>
      <c r="G8" s="665" t="s">
        <v>2804</v>
      </c>
      <c r="H8" s="665" t="s">
        <v>1411</v>
      </c>
      <c r="I8" s="665" t="s">
        <v>1562</v>
      </c>
      <c r="J8" s="665" t="s">
        <v>1567</v>
      </c>
      <c r="K8" s="665" t="s">
        <v>2644</v>
      </c>
      <c r="L8" s="666">
        <v>181.13</v>
      </c>
      <c r="M8" s="666">
        <v>181.13</v>
      </c>
      <c r="N8" s="665">
        <v>1</v>
      </c>
      <c r="O8" s="748">
        <v>1</v>
      </c>
      <c r="P8" s="666"/>
      <c r="Q8" s="681">
        <v>0</v>
      </c>
      <c r="R8" s="665"/>
      <c r="S8" s="681">
        <v>0</v>
      </c>
      <c r="T8" s="748"/>
      <c r="U8" s="704">
        <v>0</v>
      </c>
    </row>
    <row r="9" spans="1:21" ht="14.4" customHeight="1" x14ac:dyDescent="0.3">
      <c r="A9" s="664">
        <v>50</v>
      </c>
      <c r="B9" s="665" t="s">
        <v>543</v>
      </c>
      <c r="C9" s="665" t="s">
        <v>2781</v>
      </c>
      <c r="D9" s="746" t="s">
        <v>4251</v>
      </c>
      <c r="E9" s="747" t="s">
        <v>2788</v>
      </c>
      <c r="F9" s="665" t="s">
        <v>2778</v>
      </c>
      <c r="G9" s="665" t="s">
        <v>2805</v>
      </c>
      <c r="H9" s="665" t="s">
        <v>544</v>
      </c>
      <c r="I9" s="665" t="s">
        <v>2806</v>
      </c>
      <c r="J9" s="665" t="s">
        <v>2807</v>
      </c>
      <c r="K9" s="665" t="s">
        <v>2808</v>
      </c>
      <c r="L9" s="666">
        <v>16.38</v>
      </c>
      <c r="M9" s="666">
        <v>16.38</v>
      </c>
      <c r="N9" s="665">
        <v>1</v>
      </c>
      <c r="O9" s="748">
        <v>0.5</v>
      </c>
      <c r="P9" s="666"/>
      <c r="Q9" s="681">
        <v>0</v>
      </c>
      <c r="R9" s="665"/>
      <c r="S9" s="681">
        <v>0</v>
      </c>
      <c r="T9" s="748"/>
      <c r="U9" s="704">
        <v>0</v>
      </c>
    </row>
    <row r="10" spans="1:21" ht="14.4" customHeight="1" x14ac:dyDescent="0.3">
      <c r="A10" s="664">
        <v>50</v>
      </c>
      <c r="B10" s="665" t="s">
        <v>543</v>
      </c>
      <c r="C10" s="665" t="s">
        <v>2781</v>
      </c>
      <c r="D10" s="746" t="s">
        <v>4251</v>
      </c>
      <c r="E10" s="747" t="s">
        <v>2788</v>
      </c>
      <c r="F10" s="665" t="s">
        <v>2778</v>
      </c>
      <c r="G10" s="665" t="s">
        <v>2805</v>
      </c>
      <c r="H10" s="665" t="s">
        <v>1411</v>
      </c>
      <c r="I10" s="665" t="s">
        <v>1456</v>
      </c>
      <c r="J10" s="665" t="s">
        <v>1457</v>
      </c>
      <c r="K10" s="665" t="s">
        <v>2611</v>
      </c>
      <c r="L10" s="666">
        <v>35.11</v>
      </c>
      <c r="M10" s="666">
        <v>70.22</v>
      </c>
      <c r="N10" s="665">
        <v>2</v>
      </c>
      <c r="O10" s="748">
        <v>1</v>
      </c>
      <c r="P10" s="666"/>
      <c r="Q10" s="681">
        <v>0</v>
      </c>
      <c r="R10" s="665"/>
      <c r="S10" s="681">
        <v>0</v>
      </c>
      <c r="T10" s="748"/>
      <c r="U10" s="704">
        <v>0</v>
      </c>
    </row>
    <row r="11" spans="1:21" ht="14.4" customHeight="1" x14ac:dyDescent="0.3">
      <c r="A11" s="664">
        <v>50</v>
      </c>
      <c r="B11" s="665" t="s">
        <v>543</v>
      </c>
      <c r="C11" s="665" t="s">
        <v>2781</v>
      </c>
      <c r="D11" s="746" t="s">
        <v>4251</v>
      </c>
      <c r="E11" s="747" t="s">
        <v>2788</v>
      </c>
      <c r="F11" s="665" t="s">
        <v>2778</v>
      </c>
      <c r="G11" s="665" t="s">
        <v>2805</v>
      </c>
      <c r="H11" s="665" t="s">
        <v>1411</v>
      </c>
      <c r="I11" s="665" t="s">
        <v>2809</v>
      </c>
      <c r="J11" s="665" t="s">
        <v>2810</v>
      </c>
      <c r="K11" s="665" t="s">
        <v>2718</v>
      </c>
      <c r="L11" s="666">
        <v>70.23</v>
      </c>
      <c r="M11" s="666">
        <v>70.23</v>
      </c>
      <c r="N11" s="665">
        <v>1</v>
      </c>
      <c r="O11" s="748">
        <v>0.5</v>
      </c>
      <c r="P11" s="666"/>
      <c r="Q11" s="681">
        <v>0</v>
      </c>
      <c r="R11" s="665"/>
      <c r="S11" s="681">
        <v>0</v>
      </c>
      <c r="T11" s="748"/>
      <c r="U11" s="704">
        <v>0</v>
      </c>
    </row>
    <row r="12" spans="1:21" ht="14.4" customHeight="1" x14ac:dyDescent="0.3">
      <c r="A12" s="664">
        <v>50</v>
      </c>
      <c r="B12" s="665" t="s">
        <v>543</v>
      </c>
      <c r="C12" s="665" t="s">
        <v>2781</v>
      </c>
      <c r="D12" s="746" t="s">
        <v>4251</v>
      </c>
      <c r="E12" s="747" t="s">
        <v>2788</v>
      </c>
      <c r="F12" s="665" t="s">
        <v>2778</v>
      </c>
      <c r="G12" s="665" t="s">
        <v>2811</v>
      </c>
      <c r="H12" s="665" t="s">
        <v>544</v>
      </c>
      <c r="I12" s="665" t="s">
        <v>2812</v>
      </c>
      <c r="J12" s="665" t="s">
        <v>2813</v>
      </c>
      <c r="K12" s="665" t="s">
        <v>2814</v>
      </c>
      <c r="L12" s="666">
        <v>0</v>
      </c>
      <c r="M12" s="666">
        <v>0</v>
      </c>
      <c r="N12" s="665">
        <v>1</v>
      </c>
      <c r="O12" s="748">
        <v>0.5</v>
      </c>
      <c r="P12" s="666"/>
      <c r="Q12" s="681"/>
      <c r="R12" s="665"/>
      <c r="S12" s="681">
        <v>0</v>
      </c>
      <c r="T12" s="748"/>
      <c r="U12" s="704">
        <v>0</v>
      </c>
    </row>
    <row r="13" spans="1:21" ht="14.4" customHeight="1" x14ac:dyDescent="0.3">
      <c r="A13" s="664">
        <v>50</v>
      </c>
      <c r="B13" s="665" t="s">
        <v>543</v>
      </c>
      <c r="C13" s="665" t="s">
        <v>2781</v>
      </c>
      <c r="D13" s="746" t="s">
        <v>4251</v>
      </c>
      <c r="E13" s="747" t="s">
        <v>2788</v>
      </c>
      <c r="F13" s="665" t="s">
        <v>2778</v>
      </c>
      <c r="G13" s="665" t="s">
        <v>2811</v>
      </c>
      <c r="H13" s="665" t="s">
        <v>544</v>
      </c>
      <c r="I13" s="665" t="s">
        <v>2815</v>
      </c>
      <c r="J13" s="665" t="s">
        <v>2816</v>
      </c>
      <c r="K13" s="665" t="s">
        <v>2817</v>
      </c>
      <c r="L13" s="666">
        <v>0</v>
      </c>
      <c r="M13" s="666">
        <v>0</v>
      </c>
      <c r="N13" s="665">
        <v>1</v>
      </c>
      <c r="O13" s="748">
        <v>0.5</v>
      </c>
      <c r="P13" s="666"/>
      <c r="Q13" s="681"/>
      <c r="R13" s="665"/>
      <c r="S13" s="681">
        <v>0</v>
      </c>
      <c r="T13" s="748"/>
      <c r="U13" s="704">
        <v>0</v>
      </c>
    </row>
    <row r="14" spans="1:21" ht="14.4" customHeight="1" x14ac:dyDescent="0.3">
      <c r="A14" s="664">
        <v>50</v>
      </c>
      <c r="B14" s="665" t="s">
        <v>543</v>
      </c>
      <c r="C14" s="665" t="s">
        <v>2781</v>
      </c>
      <c r="D14" s="746" t="s">
        <v>4251</v>
      </c>
      <c r="E14" s="747" t="s">
        <v>2788</v>
      </c>
      <c r="F14" s="665" t="s">
        <v>2778</v>
      </c>
      <c r="G14" s="665" t="s">
        <v>2818</v>
      </c>
      <c r="H14" s="665" t="s">
        <v>544</v>
      </c>
      <c r="I14" s="665" t="s">
        <v>2819</v>
      </c>
      <c r="J14" s="665" t="s">
        <v>2820</v>
      </c>
      <c r="K14" s="665" t="s">
        <v>2613</v>
      </c>
      <c r="L14" s="666">
        <v>8.7899999999999991</v>
      </c>
      <c r="M14" s="666">
        <v>8.7899999999999991</v>
      </c>
      <c r="N14" s="665">
        <v>1</v>
      </c>
      <c r="O14" s="748">
        <v>1</v>
      </c>
      <c r="P14" s="666">
        <v>8.7899999999999991</v>
      </c>
      <c r="Q14" s="681">
        <v>1</v>
      </c>
      <c r="R14" s="665">
        <v>1</v>
      </c>
      <c r="S14" s="681">
        <v>1</v>
      </c>
      <c r="T14" s="748">
        <v>1</v>
      </c>
      <c r="U14" s="704">
        <v>1</v>
      </c>
    </row>
    <row r="15" spans="1:21" ht="14.4" customHeight="1" x14ac:dyDescent="0.3">
      <c r="A15" s="664">
        <v>50</v>
      </c>
      <c r="B15" s="665" t="s">
        <v>543</v>
      </c>
      <c r="C15" s="665" t="s">
        <v>2781</v>
      </c>
      <c r="D15" s="746" t="s">
        <v>4251</v>
      </c>
      <c r="E15" s="747" t="s">
        <v>2788</v>
      </c>
      <c r="F15" s="665" t="s">
        <v>2778</v>
      </c>
      <c r="G15" s="665" t="s">
        <v>2821</v>
      </c>
      <c r="H15" s="665" t="s">
        <v>1411</v>
      </c>
      <c r="I15" s="665" t="s">
        <v>1641</v>
      </c>
      <c r="J15" s="665" t="s">
        <v>1642</v>
      </c>
      <c r="K15" s="665" t="s">
        <v>2600</v>
      </c>
      <c r="L15" s="666">
        <v>93.43</v>
      </c>
      <c r="M15" s="666">
        <v>93.43</v>
      </c>
      <c r="N15" s="665">
        <v>1</v>
      </c>
      <c r="O15" s="748">
        <v>0.5</v>
      </c>
      <c r="P15" s="666"/>
      <c r="Q15" s="681">
        <v>0</v>
      </c>
      <c r="R15" s="665"/>
      <c r="S15" s="681">
        <v>0</v>
      </c>
      <c r="T15" s="748"/>
      <c r="U15" s="704">
        <v>0</v>
      </c>
    </row>
    <row r="16" spans="1:21" ht="14.4" customHeight="1" x14ac:dyDescent="0.3">
      <c r="A16" s="664">
        <v>50</v>
      </c>
      <c r="B16" s="665" t="s">
        <v>543</v>
      </c>
      <c r="C16" s="665" t="s">
        <v>2781</v>
      </c>
      <c r="D16" s="746" t="s">
        <v>4251</v>
      </c>
      <c r="E16" s="747" t="s">
        <v>2788</v>
      </c>
      <c r="F16" s="665" t="s">
        <v>2778</v>
      </c>
      <c r="G16" s="665" t="s">
        <v>2822</v>
      </c>
      <c r="H16" s="665" t="s">
        <v>544</v>
      </c>
      <c r="I16" s="665" t="s">
        <v>2823</v>
      </c>
      <c r="J16" s="665" t="s">
        <v>2824</v>
      </c>
      <c r="K16" s="665" t="s">
        <v>2825</v>
      </c>
      <c r="L16" s="666">
        <v>0</v>
      </c>
      <c r="M16" s="666">
        <v>0</v>
      </c>
      <c r="N16" s="665">
        <v>2</v>
      </c>
      <c r="O16" s="748">
        <v>1</v>
      </c>
      <c r="P16" s="666"/>
      <c r="Q16" s="681"/>
      <c r="R16" s="665"/>
      <c r="S16" s="681">
        <v>0</v>
      </c>
      <c r="T16" s="748"/>
      <c r="U16" s="704">
        <v>0</v>
      </c>
    </row>
    <row r="17" spans="1:21" ht="14.4" customHeight="1" x14ac:dyDescent="0.3">
      <c r="A17" s="664">
        <v>50</v>
      </c>
      <c r="B17" s="665" t="s">
        <v>543</v>
      </c>
      <c r="C17" s="665" t="s">
        <v>2781</v>
      </c>
      <c r="D17" s="746" t="s">
        <v>4251</v>
      </c>
      <c r="E17" s="747" t="s">
        <v>2788</v>
      </c>
      <c r="F17" s="665" t="s">
        <v>2778</v>
      </c>
      <c r="G17" s="665" t="s">
        <v>2826</v>
      </c>
      <c r="H17" s="665" t="s">
        <v>544</v>
      </c>
      <c r="I17" s="665" t="s">
        <v>2827</v>
      </c>
      <c r="J17" s="665" t="s">
        <v>2828</v>
      </c>
      <c r="K17" s="665" t="s">
        <v>2829</v>
      </c>
      <c r="L17" s="666">
        <v>0</v>
      </c>
      <c r="M17" s="666">
        <v>0</v>
      </c>
      <c r="N17" s="665">
        <v>1</v>
      </c>
      <c r="O17" s="748">
        <v>1</v>
      </c>
      <c r="P17" s="666"/>
      <c r="Q17" s="681"/>
      <c r="R17" s="665"/>
      <c r="S17" s="681">
        <v>0</v>
      </c>
      <c r="T17" s="748"/>
      <c r="U17" s="704">
        <v>0</v>
      </c>
    </row>
    <row r="18" spans="1:21" ht="14.4" customHeight="1" x14ac:dyDescent="0.3">
      <c r="A18" s="664">
        <v>50</v>
      </c>
      <c r="B18" s="665" t="s">
        <v>543</v>
      </c>
      <c r="C18" s="665" t="s">
        <v>2781</v>
      </c>
      <c r="D18" s="746" t="s">
        <v>4251</v>
      </c>
      <c r="E18" s="747" t="s">
        <v>2788</v>
      </c>
      <c r="F18" s="665" t="s">
        <v>2778</v>
      </c>
      <c r="G18" s="665" t="s">
        <v>2830</v>
      </c>
      <c r="H18" s="665" t="s">
        <v>1411</v>
      </c>
      <c r="I18" s="665" t="s">
        <v>2831</v>
      </c>
      <c r="J18" s="665" t="s">
        <v>1515</v>
      </c>
      <c r="K18" s="665" t="s">
        <v>2611</v>
      </c>
      <c r="L18" s="666">
        <v>48.27</v>
      </c>
      <c r="M18" s="666">
        <v>48.27</v>
      </c>
      <c r="N18" s="665">
        <v>1</v>
      </c>
      <c r="O18" s="748">
        <v>0.5</v>
      </c>
      <c r="P18" s="666"/>
      <c r="Q18" s="681">
        <v>0</v>
      </c>
      <c r="R18" s="665"/>
      <c r="S18" s="681">
        <v>0</v>
      </c>
      <c r="T18" s="748"/>
      <c r="U18" s="704">
        <v>0</v>
      </c>
    </row>
    <row r="19" spans="1:21" ht="14.4" customHeight="1" x14ac:dyDescent="0.3">
      <c r="A19" s="664">
        <v>50</v>
      </c>
      <c r="B19" s="665" t="s">
        <v>543</v>
      </c>
      <c r="C19" s="665" t="s">
        <v>2781</v>
      </c>
      <c r="D19" s="746" t="s">
        <v>4251</v>
      </c>
      <c r="E19" s="747" t="s">
        <v>2788</v>
      </c>
      <c r="F19" s="665" t="s">
        <v>2778</v>
      </c>
      <c r="G19" s="665" t="s">
        <v>2832</v>
      </c>
      <c r="H19" s="665" t="s">
        <v>1411</v>
      </c>
      <c r="I19" s="665" t="s">
        <v>2833</v>
      </c>
      <c r="J19" s="665" t="s">
        <v>2834</v>
      </c>
      <c r="K19" s="665" t="s">
        <v>2835</v>
      </c>
      <c r="L19" s="666">
        <v>174.81</v>
      </c>
      <c r="M19" s="666">
        <v>174.81</v>
      </c>
      <c r="N19" s="665">
        <v>1</v>
      </c>
      <c r="O19" s="748">
        <v>0.5</v>
      </c>
      <c r="P19" s="666"/>
      <c r="Q19" s="681">
        <v>0</v>
      </c>
      <c r="R19" s="665"/>
      <c r="S19" s="681">
        <v>0</v>
      </c>
      <c r="T19" s="748"/>
      <c r="U19" s="704">
        <v>0</v>
      </c>
    </row>
    <row r="20" spans="1:21" ht="14.4" customHeight="1" x14ac:dyDescent="0.3">
      <c r="A20" s="664">
        <v>50</v>
      </c>
      <c r="B20" s="665" t="s">
        <v>543</v>
      </c>
      <c r="C20" s="665" t="s">
        <v>2781</v>
      </c>
      <c r="D20" s="746" t="s">
        <v>4251</v>
      </c>
      <c r="E20" s="747" t="s">
        <v>2788</v>
      </c>
      <c r="F20" s="665" t="s">
        <v>2778</v>
      </c>
      <c r="G20" s="665" t="s">
        <v>2836</v>
      </c>
      <c r="H20" s="665" t="s">
        <v>1411</v>
      </c>
      <c r="I20" s="665" t="s">
        <v>1438</v>
      </c>
      <c r="J20" s="665" t="s">
        <v>2623</v>
      </c>
      <c r="K20" s="665" t="s">
        <v>2624</v>
      </c>
      <c r="L20" s="666">
        <v>96.53</v>
      </c>
      <c r="M20" s="666">
        <v>96.53</v>
      </c>
      <c r="N20" s="665">
        <v>1</v>
      </c>
      <c r="O20" s="748">
        <v>0.5</v>
      </c>
      <c r="P20" s="666"/>
      <c r="Q20" s="681">
        <v>0</v>
      </c>
      <c r="R20" s="665"/>
      <c r="S20" s="681">
        <v>0</v>
      </c>
      <c r="T20" s="748"/>
      <c r="U20" s="704">
        <v>0</v>
      </c>
    </row>
    <row r="21" spans="1:21" ht="14.4" customHeight="1" x14ac:dyDescent="0.3">
      <c r="A21" s="664">
        <v>50</v>
      </c>
      <c r="B21" s="665" t="s">
        <v>543</v>
      </c>
      <c r="C21" s="665" t="s">
        <v>2781</v>
      </c>
      <c r="D21" s="746" t="s">
        <v>4251</v>
      </c>
      <c r="E21" s="747" t="s">
        <v>2788</v>
      </c>
      <c r="F21" s="665" t="s">
        <v>2778</v>
      </c>
      <c r="G21" s="665" t="s">
        <v>2837</v>
      </c>
      <c r="H21" s="665" t="s">
        <v>1411</v>
      </c>
      <c r="I21" s="665" t="s">
        <v>1570</v>
      </c>
      <c r="J21" s="665" t="s">
        <v>2586</v>
      </c>
      <c r="K21" s="665" t="s">
        <v>2587</v>
      </c>
      <c r="L21" s="666">
        <v>120.61</v>
      </c>
      <c r="M21" s="666">
        <v>120.61</v>
      </c>
      <c r="N21" s="665">
        <v>1</v>
      </c>
      <c r="O21" s="748">
        <v>0.5</v>
      </c>
      <c r="P21" s="666"/>
      <c r="Q21" s="681">
        <v>0</v>
      </c>
      <c r="R21" s="665"/>
      <c r="S21" s="681">
        <v>0</v>
      </c>
      <c r="T21" s="748"/>
      <c r="U21" s="704">
        <v>0</v>
      </c>
    </row>
    <row r="22" spans="1:21" ht="14.4" customHeight="1" x14ac:dyDescent="0.3">
      <c r="A22" s="664">
        <v>50</v>
      </c>
      <c r="B22" s="665" t="s">
        <v>543</v>
      </c>
      <c r="C22" s="665" t="s">
        <v>2781</v>
      </c>
      <c r="D22" s="746" t="s">
        <v>4251</v>
      </c>
      <c r="E22" s="747" t="s">
        <v>2788</v>
      </c>
      <c r="F22" s="665" t="s">
        <v>2778</v>
      </c>
      <c r="G22" s="665" t="s">
        <v>2837</v>
      </c>
      <c r="H22" s="665" t="s">
        <v>1411</v>
      </c>
      <c r="I22" s="665" t="s">
        <v>1510</v>
      </c>
      <c r="J22" s="665" t="s">
        <v>2588</v>
      </c>
      <c r="K22" s="665" t="s">
        <v>2589</v>
      </c>
      <c r="L22" s="666">
        <v>184.74</v>
      </c>
      <c r="M22" s="666">
        <v>554.22</v>
      </c>
      <c r="N22" s="665">
        <v>3</v>
      </c>
      <c r="O22" s="748">
        <v>1.5</v>
      </c>
      <c r="P22" s="666"/>
      <c r="Q22" s="681">
        <v>0</v>
      </c>
      <c r="R22" s="665"/>
      <c r="S22" s="681">
        <v>0</v>
      </c>
      <c r="T22" s="748"/>
      <c r="U22" s="704">
        <v>0</v>
      </c>
    </row>
    <row r="23" spans="1:21" ht="14.4" customHeight="1" x14ac:dyDescent="0.3">
      <c r="A23" s="664">
        <v>50</v>
      </c>
      <c r="B23" s="665" t="s">
        <v>543</v>
      </c>
      <c r="C23" s="665" t="s">
        <v>2781</v>
      </c>
      <c r="D23" s="746" t="s">
        <v>4251</v>
      </c>
      <c r="E23" s="747" t="s">
        <v>2788</v>
      </c>
      <c r="F23" s="665" t="s">
        <v>2778</v>
      </c>
      <c r="G23" s="665" t="s">
        <v>2838</v>
      </c>
      <c r="H23" s="665" t="s">
        <v>1411</v>
      </c>
      <c r="I23" s="665" t="s">
        <v>2839</v>
      </c>
      <c r="J23" s="665" t="s">
        <v>2840</v>
      </c>
      <c r="K23" s="665" t="s">
        <v>2841</v>
      </c>
      <c r="L23" s="666">
        <v>841.94</v>
      </c>
      <c r="M23" s="666">
        <v>841.94</v>
      </c>
      <c r="N23" s="665">
        <v>1</v>
      </c>
      <c r="O23" s="748">
        <v>0.5</v>
      </c>
      <c r="P23" s="666"/>
      <c r="Q23" s="681">
        <v>0</v>
      </c>
      <c r="R23" s="665"/>
      <c r="S23" s="681">
        <v>0</v>
      </c>
      <c r="T23" s="748"/>
      <c r="U23" s="704">
        <v>0</v>
      </c>
    </row>
    <row r="24" spans="1:21" ht="14.4" customHeight="1" x14ac:dyDescent="0.3">
      <c r="A24" s="664">
        <v>50</v>
      </c>
      <c r="B24" s="665" t="s">
        <v>543</v>
      </c>
      <c r="C24" s="665" t="s">
        <v>2781</v>
      </c>
      <c r="D24" s="746" t="s">
        <v>4251</v>
      </c>
      <c r="E24" s="747" t="s">
        <v>2790</v>
      </c>
      <c r="F24" s="665" t="s">
        <v>2778</v>
      </c>
      <c r="G24" s="665" t="s">
        <v>2842</v>
      </c>
      <c r="H24" s="665" t="s">
        <v>544</v>
      </c>
      <c r="I24" s="665" t="s">
        <v>666</v>
      </c>
      <c r="J24" s="665" t="s">
        <v>2843</v>
      </c>
      <c r="K24" s="665" t="s">
        <v>2844</v>
      </c>
      <c r="L24" s="666">
        <v>36.270000000000003</v>
      </c>
      <c r="M24" s="666">
        <v>36.270000000000003</v>
      </c>
      <c r="N24" s="665">
        <v>1</v>
      </c>
      <c r="O24" s="748">
        <v>0.5</v>
      </c>
      <c r="P24" s="666">
        <v>36.270000000000003</v>
      </c>
      <c r="Q24" s="681">
        <v>1</v>
      </c>
      <c r="R24" s="665">
        <v>1</v>
      </c>
      <c r="S24" s="681">
        <v>1</v>
      </c>
      <c r="T24" s="748">
        <v>0.5</v>
      </c>
      <c r="U24" s="704">
        <v>1</v>
      </c>
    </row>
    <row r="25" spans="1:21" ht="14.4" customHeight="1" x14ac:dyDescent="0.3">
      <c r="A25" s="664">
        <v>50</v>
      </c>
      <c r="B25" s="665" t="s">
        <v>543</v>
      </c>
      <c r="C25" s="665" t="s">
        <v>2781</v>
      </c>
      <c r="D25" s="746" t="s">
        <v>4251</v>
      </c>
      <c r="E25" s="747" t="s">
        <v>2790</v>
      </c>
      <c r="F25" s="665" t="s">
        <v>2778</v>
      </c>
      <c r="G25" s="665" t="s">
        <v>2803</v>
      </c>
      <c r="H25" s="665" t="s">
        <v>1411</v>
      </c>
      <c r="I25" s="665" t="s">
        <v>1423</v>
      </c>
      <c r="J25" s="665" t="s">
        <v>1424</v>
      </c>
      <c r="K25" s="665" t="s">
        <v>2604</v>
      </c>
      <c r="L25" s="666">
        <v>72</v>
      </c>
      <c r="M25" s="666">
        <v>288</v>
      </c>
      <c r="N25" s="665">
        <v>4</v>
      </c>
      <c r="O25" s="748">
        <v>2</v>
      </c>
      <c r="P25" s="666">
        <v>72</v>
      </c>
      <c r="Q25" s="681">
        <v>0.25</v>
      </c>
      <c r="R25" s="665">
        <v>1</v>
      </c>
      <c r="S25" s="681">
        <v>0.25</v>
      </c>
      <c r="T25" s="748">
        <v>0.5</v>
      </c>
      <c r="U25" s="704">
        <v>0.25</v>
      </c>
    </row>
    <row r="26" spans="1:21" ht="14.4" customHeight="1" x14ac:dyDescent="0.3">
      <c r="A26" s="664">
        <v>50</v>
      </c>
      <c r="B26" s="665" t="s">
        <v>543</v>
      </c>
      <c r="C26" s="665" t="s">
        <v>2781</v>
      </c>
      <c r="D26" s="746" t="s">
        <v>4251</v>
      </c>
      <c r="E26" s="747" t="s">
        <v>2790</v>
      </c>
      <c r="F26" s="665" t="s">
        <v>2778</v>
      </c>
      <c r="G26" s="665" t="s">
        <v>2845</v>
      </c>
      <c r="H26" s="665" t="s">
        <v>544</v>
      </c>
      <c r="I26" s="665" t="s">
        <v>2846</v>
      </c>
      <c r="J26" s="665" t="s">
        <v>2847</v>
      </c>
      <c r="K26" s="665" t="s">
        <v>2624</v>
      </c>
      <c r="L26" s="666">
        <v>62.18</v>
      </c>
      <c r="M26" s="666">
        <v>62.18</v>
      </c>
      <c r="N26" s="665">
        <v>1</v>
      </c>
      <c r="O26" s="748">
        <v>0.5</v>
      </c>
      <c r="P26" s="666">
        <v>62.18</v>
      </c>
      <c r="Q26" s="681">
        <v>1</v>
      </c>
      <c r="R26" s="665">
        <v>1</v>
      </c>
      <c r="S26" s="681">
        <v>1</v>
      </c>
      <c r="T26" s="748">
        <v>0.5</v>
      </c>
      <c r="U26" s="704">
        <v>1</v>
      </c>
    </row>
    <row r="27" spans="1:21" ht="14.4" customHeight="1" x14ac:dyDescent="0.3">
      <c r="A27" s="664">
        <v>50</v>
      </c>
      <c r="B27" s="665" t="s">
        <v>543</v>
      </c>
      <c r="C27" s="665" t="s">
        <v>2781</v>
      </c>
      <c r="D27" s="746" t="s">
        <v>4251</v>
      </c>
      <c r="E27" s="747" t="s">
        <v>2790</v>
      </c>
      <c r="F27" s="665" t="s">
        <v>2778</v>
      </c>
      <c r="G27" s="665" t="s">
        <v>2848</v>
      </c>
      <c r="H27" s="665" t="s">
        <v>544</v>
      </c>
      <c r="I27" s="665" t="s">
        <v>2849</v>
      </c>
      <c r="J27" s="665" t="s">
        <v>2850</v>
      </c>
      <c r="K27" s="665" t="s">
        <v>2851</v>
      </c>
      <c r="L27" s="666">
        <v>154.36000000000001</v>
      </c>
      <c r="M27" s="666">
        <v>154.36000000000001</v>
      </c>
      <c r="N27" s="665">
        <v>1</v>
      </c>
      <c r="O27" s="748">
        <v>1</v>
      </c>
      <c r="P27" s="666"/>
      <c r="Q27" s="681">
        <v>0</v>
      </c>
      <c r="R27" s="665"/>
      <c r="S27" s="681">
        <v>0</v>
      </c>
      <c r="T27" s="748"/>
      <c r="U27" s="704">
        <v>0</v>
      </c>
    </row>
    <row r="28" spans="1:21" ht="14.4" customHeight="1" x14ac:dyDescent="0.3">
      <c r="A28" s="664">
        <v>50</v>
      </c>
      <c r="B28" s="665" t="s">
        <v>543</v>
      </c>
      <c r="C28" s="665" t="s">
        <v>2781</v>
      </c>
      <c r="D28" s="746" t="s">
        <v>4251</v>
      </c>
      <c r="E28" s="747" t="s">
        <v>2790</v>
      </c>
      <c r="F28" s="665" t="s">
        <v>2778</v>
      </c>
      <c r="G28" s="665" t="s">
        <v>2804</v>
      </c>
      <c r="H28" s="665" t="s">
        <v>1411</v>
      </c>
      <c r="I28" s="665" t="s">
        <v>2852</v>
      </c>
      <c r="J28" s="665" t="s">
        <v>2853</v>
      </c>
      <c r="K28" s="665" t="s">
        <v>2854</v>
      </c>
      <c r="L28" s="666">
        <v>278.64</v>
      </c>
      <c r="M28" s="666">
        <v>278.64</v>
      </c>
      <c r="N28" s="665">
        <v>1</v>
      </c>
      <c r="O28" s="748">
        <v>0.5</v>
      </c>
      <c r="P28" s="666">
        <v>278.64</v>
      </c>
      <c r="Q28" s="681">
        <v>1</v>
      </c>
      <c r="R28" s="665">
        <v>1</v>
      </c>
      <c r="S28" s="681">
        <v>1</v>
      </c>
      <c r="T28" s="748">
        <v>0.5</v>
      </c>
      <c r="U28" s="704">
        <v>1</v>
      </c>
    </row>
    <row r="29" spans="1:21" ht="14.4" customHeight="1" x14ac:dyDescent="0.3">
      <c r="A29" s="664">
        <v>50</v>
      </c>
      <c r="B29" s="665" t="s">
        <v>543</v>
      </c>
      <c r="C29" s="665" t="s">
        <v>2781</v>
      </c>
      <c r="D29" s="746" t="s">
        <v>4251</v>
      </c>
      <c r="E29" s="747" t="s">
        <v>2790</v>
      </c>
      <c r="F29" s="665" t="s">
        <v>2778</v>
      </c>
      <c r="G29" s="665" t="s">
        <v>2804</v>
      </c>
      <c r="H29" s="665" t="s">
        <v>1411</v>
      </c>
      <c r="I29" s="665" t="s">
        <v>1502</v>
      </c>
      <c r="J29" s="665" t="s">
        <v>1507</v>
      </c>
      <c r="K29" s="665" t="s">
        <v>2642</v>
      </c>
      <c r="L29" s="666">
        <v>117.73</v>
      </c>
      <c r="M29" s="666">
        <v>117.73</v>
      </c>
      <c r="N29" s="665">
        <v>1</v>
      </c>
      <c r="O29" s="748">
        <v>0.5</v>
      </c>
      <c r="P29" s="666"/>
      <c r="Q29" s="681">
        <v>0</v>
      </c>
      <c r="R29" s="665"/>
      <c r="S29" s="681">
        <v>0</v>
      </c>
      <c r="T29" s="748"/>
      <c r="U29" s="704">
        <v>0</v>
      </c>
    </row>
    <row r="30" spans="1:21" ht="14.4" customHeight="1" x14ac:dyDescent="0.3">
      <c r="A30" s="664">
        <v>50</v>
      </c>
      <c r="B30" s="665" t="s">
        <v>543</v>
      </c>
      <c r="C30" s="665" t="s">
        <v>2781</v>
      </c>
      <c r="D30" s="746" t="s">
        <v>4251</v>
      </c>
      <c r="E30" s="747" t="s">
        <v>2790</v>
      </c>
      <c r="F30" s="665" t="s">
        <v>2778</v>
      </c>
      <c r="G30" s="665" t="s">
        <v>2804</v>
      </c>
      <c r="H30" s="665" t="s">
        <v>1411</v>
      </c>
      <c r="I30" s="665" t="s">
        <v>1562</v>
      </c>
      <c r="J30" s="665" t="s">
        <v>1567</v>
      </c>
      <c r="K30" s="665" t="s">
        <v>2644</v>
      </c>
      <c r="L30" s="666">
        <v>181.13</v>
      </c>
      <c r="M30" s="666">
        <v>1449.04</v>
      </c>
      <c r="N30" s="665">
        <v>8</v>
      </c>
      <c r="O30" s="748">
        <v>5</v>
      </c>
      <c r="P30" s="666">
        <v>181.13</v>
      </c>
      <c r="Q30" s="681">
        <v>0.125</v>
      </c>
      <c r="R30" s="665">
        <v>1</v>
      </c>
      <c r="S30" s="681">
        <v>0.125</v>
      </c>
      <c r="T30" s="748">
        <v>0.5</v>
      </c>
      <c r="U30" s="704">
        <v>0.1</v>
      </c>
    </row>
    <row r="31" spans="1:21" ht="14.4" customHeight="1" x14ac:dyDescent="0.3">
      <c r="A31" s="664">
        <v>50</v>
      </c>
      <c r="B31" s="665" t="s">
        <v>543</v>
      </c>
      <c r="C31" s="665" t="s">
        <v>2781</v>
      </c>
      <c r="D31" s="746" t="s">
        <v>4251</v>
      </c>
      <c r="E31" s="747" t="s">
        <v>2790</v>
      </c>
      <c r="F31" s="665" t="s">
        <v>2778</v>
      </c>
      <c r="G31" s="665" t="s">
        <v>2855</v>
      </c>
      <c r="H31" s="665" t="s">
        <v>1411</v>
      </c>
      <c r="I31" s="665" t="s">
        <v>1463</v>
      </c>
      <c r="J31" s="665" t="s">
        <v>1464</v>
      </c>
      <c r="K31" s="665" t="s">
        <v>2609</v>
      </c>
      <c r="L31" s="666">
        <v>65.540000000000006</v>
      </c>
      <c r="M31" s="666">
        <v>65.540000000000006</v>
      </c>
      <c r="N31" s="665">
        <v>1</v>
      </c>
      <c r="O31" s="748">
        <v>0.5</v>
      </c>
      <c r="P31" s="666"/>
      <c r="Q31" s="681">
        <v>0</v>
      </c>
      <c r="R31" s="665"/>
      <c r="S31" s="681">
        <v>0</v>
      </c>
      <c r="T31" s="748"/>
      <c r="U31" s="704">
        <v>0</v>
      </c>
    </row>
    <row r="32" spans="1:21" ht="14.4" customHeight="1" x14ac:dyDescent="0.3">
      <c r="A32" s="664">
        <v>50</v>
      </c>
      <c r="B32" s="665" t="s">
        <v>543</v>
      </c>
      <c r="C32" s="665" t="s">
        <v>2781</v>
      </c>
      <c r="D32" s="746" t="s">
        <v>4251</v>
      </c>
      <c r="E32" s="747" t="s">
        <v>2790</v>
      </c>
      <c r="F32" s="665" t="s">
        <v>2778</v>
      </c>
      <c r="G32" s="665" t="s">
        <v>2805</v>
      </c>
      <c r="H32" s="665" t="s">
        <v>1411</v>
      </c>
      <c r="I32" s="665" t="s">
        <v>1456</v>
      </c>
      <c r="J32" s="665" t="s">
        <v>1457</v>
      </c>
      <c r="K32" s="665" t="s">
        <v>2611</v>
      </c>
      <c r="L32" s="666">
        <v>35.11</v>
      </c>
      <c r="M32" s="666">
        <v>315.99</v>
      </c>
      <c r="N32" s="665">
        <v>9</v>
      </c>
      <c r="O32" s="748">
        <v>5</v>
      </c>
      <c r="P32" s="666">
        <v>70.22</v>
      </c>
      <c r="Q32" s="681">
        <v>0.22222222222222221</v>
      </c>
      <c r="R32" s="665">
        <v>2</v>
      </c>
      <c r="S32" s="681">
        <v>0.22222222222222221</v>
      </c>
      <c r="T32" s="748">
        <v>1</v>
      </c>
      <c r="U32" s="704">
        <v>0.2</v>
      </c>
    </row>
    <row r="33" spans="1:21" ht="14.4" customHeight="1" x14ac:dyDescent="0.3">
      <c r="A33" s="664">
        <v>50</v>
      </c>
      <c r="B33" s="665" t="s">
        <v>543</v>
      </c>
      <c r="C33" s="665" t="s">
        <v>2781</v>
      </c>
      <c r="D33" s="746" t="s">
        <v>4251</v>
      </c>
      <c r="E33" s="747" t="s">
        <v>2790</v>
      </c>
      <c r="F33" s="665" t="s">
        <v>2778</v>
      </c>
      <c r="G33" s="665" t="s">
        <v>2805</v>
      </c>
      <c r="H33" s="665" t="s">
        <v>1411</v>
      </c>
      <c r="I33" s="665" t="s">
        <v>2809</v>
      </c>
      <c r="J33" s="665" t="s">
        <v>2810</v>
      </c>
      <c r="K33" s="665" t="s">
        <v>2718</v>
      </c>
      <c r="L33" s="666">
        <v>70.23</v>
      </c>
      <c r="M33" s="666">
        <v>70.23</v>
      </c>
      <c r="N33" s="665">
        <v>1</v>
      </c>
      <c r="O33" s="748">
        <v>0.5</v>
      </c>
      <c r="P33" s="666"/>
      <c r="Q33" s="681">
        <v>0</v>
      </c>
      <c r="R33" s="665"/>
      <c r="S33" s="681">
        <v>0</v>
      </c>
      <c r="T33" s="748"/>
      <c r="U33" s="704">
        <v>0</v>
      </c>
    </row>
    <row r="34" spans="1:21" ht="14.4" customHeight="1" x14ac:dyDescent="0.3">
      <c r="A34" s="664">
        <v>50</v>
      </c>
      <c r="B34" s="665" t="s">
        <v>543</v>
      </c>
      <c r="C34" s="665" t="s">
        <v>2781</v>
      </c>
      <c r="D34" s="746" t="s">
        <v>4251</v>
      </c>
      <c r="E34" s="747" t="s">
        <v>2790</v>
      </c>
      <c r="F34" s="665" t="s">
        <v>2778</v>
      </c>
      <c r="G34" s="665" t="s">
        <v>2856</v>
      </c>
      <c r="H34" s="665" t="s">
        <v>544</v>
      </c>
      <c r="I34" s="665" t="s">
        <v>2857</v>
      </c>
      <c r="J34" s="665" t="s">
        <v>2858</v>
      </c>
      <c r="K34" s="665" t="s">
        <v>2859</v>
      </c>
      <c r="L34" s="666">
        <v>78.33</v>
      </c>
      <c r="M34" s="666">
        <v>156.66</v>
      </c>
      <c r="N34" s="665">
        <v>2</v>
      </c>
      <c r="O34" s="748">
        <v>0.5</v>
      </c>
      <c r="P34" s="666">
        <v>156.66</v>
      </c>
      <c r="Q34" s="681">
        <v>1</v>
      </c>
      <c r="R34" s="665">
        <v>2</v>
      </c>
      <c r="S34" s="681">
        <v>1</v>
      </c>
      <c r="T34" s="748">
        <v>0.5</v>
      </c>
      <c r="U34" s="704">
        <v>1</v>
      </c>
    </row>
    <row r="35" spans="1:21" ht="14.4" customHeight="1" x14ac:dyDescent="0.3">
      <c r="A35" s="664">
        <v>50</v>
      </c>
      <c r="B35" s="665" t="s">
        <v>543</v>
      </c>
      <c r="C35" s="665" t="s">
        <v>2781</v>
      </c>
      <c r="D35" s="746" t="s">
        <v>4251</v>
      </c>
      <c r="E35" s="747" t="s">
        <v>2790</v>
      </c>
      <c r="F35" s="665" t="s">
        <v>2778</v>
      </c>
      <c r="G35" s="665" t="s">
        <v>2860</v>
      </c>
      <c r="H35" s="665" t="s">
        <v>544</v>
      </c>
      <c r="I35" s="665" t="s">
        <v>885</v>
      </c>
      <c r="J35" s="665" t="s">
        <v>2861</v>
      </c>
      <c r="K35" s="665" t="s">
        <v>2862</v>
      </c>
      <c r="L35" s="666">
        <v>63.7</v>
      </c>
      <c r="M35" s="666">
        <v>191.10000000000002</v>
      </c>
      <c r="N35" s="665">
        <v>3</v>
      </c>
      <c r="O35" s="748">
        <v>2.5</v>
      </c>
      <c r="P35" s="666">
        <v>127.4</v>
      </c>
      <c r="Q35" s="681">
        <v>0.66666666666666663</v>
      </c>
      <c r="R35" s="665">
        <v>2</v>
      </c>
      <c r="S35" s="681">
        <v>0.66666666666666663</v>
      </c>
      <c r="T35" s="748">
        <v>1.5</v>
      </c>
      <c r="U35" s="704">
        <v>0.6</v>
      </c>
    </row>
    <row r="36" spans="1:21" ht="14.4" customHeight="1" x14ac:dyDescent="0.3">
      <c r="A36" s="664">
        <v>50</v>
      </c>
      <c r="B36" s="665" t="s">
        <v>543</v>
      </c>
      <c r="C36" s="665" t="s">
        <v>2781</v>
      </c>
      <c r="D36" s="746" t="s">
        <v>4251</v>
      </c>
      <c r="E36" s="747" t="s">
        <v>2790</v>
      </c>
      <c r="F36" s="665" t="s">
        <v>2778</v>
      </c>
      <c r="G36" s="665" t="s">
        <v>2811</v>
      </c>
      <c r="H36" s="665" t="s">
        <v>544</v>
      </c>
      <c r="I36" s="665" t="s">
        <v>2863</v>
      </c>
      <c r="J36" s="665" t="s">
        <v>2816</v>
      </c>
      <c r="K36" s="665" t="s">
        <v>2864</v>
      </c>
      <c r="L36" s="666">
        <v>84.39</v>
      </c>
      <c r="M36" s="666">
        <v>84.39</v>
      </c>
      <c r="N36" s="665">
        <v>1</v>
      </c>
      <c r="O36" s="748">
        <v>0.5</v>
      </c>
      <c r="P36" s="666"/>
      <c r="Q36" s="681">
        <v>0</v>
      </c>
      <c r="R36" s="665"/>
      <c r="S36" s="681">
        <v>0</v>
      </c>
      <c r="T36" s="748"/>
      <c r="U36" s="704">
        <v>0</v>
      </c>
    </row>
    <row r="37" spans="1:21" ht="14.4" customHeight="1" x14ac:dyDescent="0.3">
      <c r="A37" s="664">
        <v>50</v>
      </c>
      <c r="B37" s="665" t="s">
        <v>543</v>
      </c>
      <c r="C37" s="665" t="s">
        <v>2781</v>
      </c>
      <c r="D37" s="746" t="s">
        <v>4251</v>
      </c>
      <c r="E37" s="747" t="s">
        <v>2790</v>
      </c>
      <c r="F37" s="665" t="s">
        <v>2778</v>
      </c>
      <c r="G37" s="665" t="s">
        <v>2811</v>
      </c>
      <c r="H37" s="665" t="s">
        <v>544</v>
      </c>
      <c r="I37" s="665" t="s">
        <v>2812</v>
      </c>
      <c r="J37" s="665" t="s">
        <v>2813</v>
      </c>
      <c r="K37" s="665" t="s">
        <v>2814</v>
      </c>
      <c r="L37" s="666">
        <v>0</v>
      </c>
      <c r="M37" s="666">
        <v>0</v>
      </c>
      <c r="N37" s="665">
        <v>1</v>
      </c>
      <c r="O37" s="748">
        <v>0.5</v>
      </c>
      <c r="P37" s="666"/>
      <c r="Q37" s="681"/>
      <c r="R37" s="665"/>
      <c r="S37" s="681">
        <v>0</v>
      </c>
      <c r="T37" s="748"/>
      <c r="U37" s="704">
        <v>0</v>
      </c>
    </row>
    <row r="38" spans="1:21" ht="14.4" customHeight="1" x14ac:dyDescent="0.3">
      <c r="A38" s="664">
        <v>50</v>
      </c>
      <c r="B38" s="665" t="s">
        <v>543</v>
      </c>
      <c r="C38" s="665" t="s">
        <v>2781</v>
      </c>
      <c r="D38" s="746" t="s">
        <v>4251</v>
      </c>
      <c r="E38" s="747" t="s">
        <v>2790</v>
      </c>
      <c r="F38" s="665" t="s">
        <v>2778</v>
      </c>
      <c r="G38" s="665" t="s">
        <v>2865</v>
      </c>
      <c r="H38" s="665" t="s">
        <v>544</v>
      </c>
      <c r="I38" s="665" t="s">
        <v>2866</v>
      </c>
      <c r="J38" s="665" t="s">
        <v>2867</v>
      </c>
      <c r="K38" s="665" t="s">
        <v>2868</v>
      </c>
      <c r="L38" s="666">
        <v>45.86</v>
      </c>
      <c r="M38" s="666">
        <v>45.86</v>
      </c>
      <c r="N38" s="665">
        <v>1</v>
      </c>
      <c r="O38" s="748">
        <v>0.5</v>
      </c>
      <c r="P38" s="666"/>
      <c r="Q38" s="681">
        <v>0</v>
      </c>
      <c r="R38" s="665"/>
      <c r="S38" s="681">
        <v>0</v>
      </c>
      <c r="T38" s="748"/>
      <c r="U38" s="704">
        <v>0</v>
      </c>
    </row>
    <row r="39" spans="1:21" ht="14.4" customHeight="1" x14ac:dyDescent="0.3">
      <c r="A39" s="664">
        <v>50</v>
      </c>
      <c r="B39" s="665" t="s">
        <v>543</v>
      </c>
      <c r="C39" s="665" t="s">
        <v>2781</v>
      </c>
      <c r="D39" s="746" t="s">
        <v>4251</v>
      </c>
      <c r="E39" s="747" t="s">
        <v>2790</v>
      </c>
      <c r="F39" s="665" t="s">
        <v>2778</v>
      </c>
      <c r="G39" s="665" t="s">
        <v>2821</v>
      </c>
      <c r="H39" s="665" t="s">
        <v>1411</v>
      </c>
      <c r="I39" s="665" t="s">
        <v>1641</v>
      </c>
      <c r="J39" s="665" t="s">
        <v>1642</v>
      </c>
      <c r="K39" s="665" t="s">
        <v>2600</v>
      </c>
      <c r="L39" s="666">
        <v>93.43</v>
      </c>
      <c r="M39" s="666">
        <v>467.15000000000003</v>
      </c>
      <c r="N39" s="665">
        <v>5</v>
      </c>
      <c r="O39" s="748">
        <v>2.5</v>
      </c>
      <c r="P39" s="666"/>
      <c r="Q39" s="681">
        <v>0</v>
      </c>
      <c r="R39" s="665"/>
      <c r="S39" s="681">
        <v>0</v>
      </c>
      <c r="T39" s="748"/>
      <c r="U39" s="704">
        <v>0</v>
      </c>
    </row>
    <row r="40" spans="1:21" ht="14.4" customHeight="1" x14ac:dyDescent="0.3">
      <c r="A40" s="664">
        <v>50</v>
      </c>
      <c r="B40" s="665" t="s">
        <v>543</v>
      </c>
      <c r="C40" s="665" t="s">
        <v>2781</v>
      </c>
      <c r="D40" s="746" t="s">
        <v>4251</v>
      </c>
      <c r="E40" s="747" t="s">
        <v>2790</v>
      </c>
      <c r="F40" s="665" t="s">
        <v>2778</v>
      </c>
      <c r="G40" s="665" t="s">
        <v>2869</v>
      </c>
      <c r="H40" s="665" t="s">
        <v>544</v>
      </c>
      <c r="I40" s="665" t="s">
        <v>2870</v>
      </c>
      <c r="J40" s="665" t="s">
        <v>2871</v>
      </c>
      <c r="K40" s="665" t="s">
        <v>2872</v>
      </c>
      <c r="L40" s="666">
        <v>0</v>
      </c>
      <c r="M40" s="666">
        <v>0</v>
      </c>
      <c r="N40" s="665">
        <v>1</v>
      </c>
      <c r="O40" s="748">
        <v>1</v>
      </c>
      <c r="P40" s="666">
        <v>0</v>
      </c>
      <c r="Q40" s="681"/>
      <c r="R40" s="665">
        <v>1</v>
      </c>
      <c r="S40" s="681">
        <v>1</v>
      </c>
      <c r="T40" s="748">
        <v>1</v>
      </c>
      <c r="U40" s="704">
        <v>1</v>
      </c>
    </row>
    <row r="41" spans="1:21" ht="14.4" customHeight="1" x14ac:dyDescent="0.3">
      <c r="A41" s="664">
        <v>50</v>
      </c>
      <c r="B41" s="665" t="s">
        <v>543</v>
      </c>
      <c r="C41" s="665" t="s">
        <v>2781</v>
      </c>
      <c r="D41" s="746" t="s">
        <v>4251</v>
      </c>
      <c r="E41" s="747" t="s">
        <v>2790</v>
      </c>
      <c r="F41" s="665" t="s">
        <v>2778</v>
      </c>
      <c r="G41" s="665" t="s">
        <v>2822</v>
      </c>
      <c r="H41" s="665" t="s">
        <v>544</v>
      </c>
      <c r="I41" s="665" t="s">
        <v>2823</v>
      </c>
      <c r="J41" s="665" t="s">
        <v>2824</v>
      </c>
      <c r="K41" s="665" t="s">
        <v>2825</v>
      </c>
      <c r="L41" s="666">
        <v>0</v>
      </c>
      <c r="M41" s="666">
        <v>0</v>
      </c>
      <c r="N41" s="665">
        <v>10</v>
      </c>
      <c r="O41" s="748">
        <v>5.5</v>
      </c>
      <c r="P41" s="666">
        <v>0</v>
      </c>
      <c r="Q41" s="681"/>
      <c r="R41" s="665">
        <v>2</v>
      </c>
      <c r="S41" s="681">
        <v>0.2</v>
      </c>
      <c r="T41" s="748">
        <v>1</v>
      </c>
      <c r="U41" s="704">
        <v>0.18181818181818182</v>
      </c>
    </row>
    <row r="42" spans="1:21" ht="14.4" customHeight="1" x14ac:dyDescent="0.3">
      <c r="A42" s="664">
        <v>50</v>
      </c>
      <c r="B42" s="665" t="s">
        <v>543</v>
      </c>
      <c r="C42" s="665" t="s">
        <v>2781</v>
      </c>
      <c r="D42" s="746" t="s">
        <v>4251</v>
      </c>
      <c r="E42" s="747" t="s">
        <v>2790</v>
      </c>
      <c r="F42" s="665" t="s">
        <v>2778</v>
      </c>
      <c r="G42" s="665" t="s">
        <v>2822</v>
      </c>
      <c r="H42" s="665" t="s">
        <v>544</v>
      </c>
      <c r="I42" s="665" t="s">
        <v>966</v>
      </c>
      <c r="J42" s="665" t="s">
        <v>957</v>
      </c>
      <c r="K42" s="665" t="s">
        <v>2873</v>
      </c>
      <c r="L42" s="666">
        <v>26.37</v>
      </c>
      <c r="M42" s="666">
        <v>26.37</v>
      </c>
      <c r="N42" s="665">
        <v>1</v>
      </c>
      <c r="O42" s="748">
        <v>0.5</v>
      </c>
      <c r="P42" s="666"/>
      <c r="Q42" s="681">
        <v>0</v>
      </c>
      <c r="R42" s="665"/>
      <c r="S42" s="681">
        <v>0</v>
      </c>
      <c r="T42" s="748"/>
      <c r="U42" s="704">
        <v>0</v>
      </c>
    </row>
    <row r="43" spans="1:21" ht="14.4" customHeight="1" x14ac:dyDescent="0.3">
      <c r="A43" s="664">
        <v>50</v>
      </c>
      <c r="B43" s="665" t="s">
        <v>543</v>
      </c>
      <c r="C43" s="665" t="s">
        <v>2781</v>
      </c>
      <c r="D43" s="746" t="s">
        <v>4251</v>
      </c>
      <c r="E43" s="747" t="s">
        <v>2790</v>
      </c>
      <c r="F43" s="665" t="s">
        <v>2778</v>
      </c>
      <c r="G43" s="665" t="s">
        <v>2822</v>
      </c>
      <c r="H43" s="665" t="s">
        <v>544</v>
      </c>
      <c r="I43" s="665" t="s">
        <v>966</v>
      </c>
      <c r="J43" s="665" t="s">
        <v>957</v>
      </c>
      <c r="K43" s="665" t="s">
        <v>2873</v>
      </c>
      <c r="L43" s="666">
        <v>29.31</v>
      </c>
      <c r="M43" s="666">
        <v>29.31</v>
      </c>
      <c r="N43" s="665">
        <v>1</v>
      </c>
      <c r="O43" s="748">
        <v>0.5</v>
      </c>
      <c r="P43" s="666">
        <v>29.31</v>
      </c>
      <c r="Q43" s="681">
        <v>1</v>
      </c>
      <c r="R43" s="665">
        <v>1</v>
      </c>
      <c r="S43" s="681">
        <v>1</v>
      </c>
      <c r="T43" s="748">
        <v>0.5</v>
      </c>
      <c r="U43" s="704">
        <v>1</v>
      </c>
    </row>
    <row r="44" spans="1:21" ht="14.4" customHeight="1" x14ac:dyDescent="0.3">
      <c r="A44" s="664">
        <v>50</v>
      </c>
      <c r="B44" s="665" t="s">
        <v>543</v>
      </c>
      <c r="C44" s="665" t="s">
        <v>2781</v>
      </c>
      <c r="D44" s="746" t="s">
        <v>4251</v>
      </c>
      <c r="E44" s="747" t="s">
        <v>2790</v>
      </c>
      <c r="F44" s="665" t="s">
        <v>2778</v>
      </c>
      <c r="G44" s="665" t="s">
        <v>2822</v>
      </c>
      <c r="H44" s="665" t="s">
        <v>544</v>
      </c>
      <c r="I44" s="665" t="s">
        <v>2874</v>
      </c>
      <c r="J44" s="665" t="s">
        <v>2824</v>
      </c>
      <c r="K44" s="665" t="s">
        <v>2875</v>
      </c>
      <c r="L44" s="666">
        <v>0</v>
      </c>
      <c r="M44" s="666">
        <v>0</v>
      </c>
      <c r="N44" s="665">
        <v>1</v>
      </c>
      <c r="O44" s="748">
        <v>0.5</v>
      </c>
      <c r="P44" s="666"/>
      <c r="Q44" s="681"/>
      <c r="R44" s="665"/>
      <c r="S44" s="681">
        <v>0</v>
      </c>
      <c r="T44" s="748"/>
      <c r="U44" s="704">
        <v>0</v>
      </c>
    </row>
    <row r="45" spans="1:21" ht="14.4" customHeight="1" x14ac:dyDescent="0.3">
      <c r="A45" s="664">
        <v>50</v>
      </c>
      <c r="B45" s="665" t="s">
        <v>543</v>
      </c>
      <c r="C45" s="665" t="s">
        <v>2781</v>
      </c>
      <c r="D45" s="746" t="s">
        <v>4251</v>
      </c>
      <c r="E45" s="747" t="s">
        <v>2790</v>
      </c>
      <c r="F45" s="665" t="s">
        <v>2778</v>
      </c>
      <c r="G45" s="665" t="s">
        <v>2826</v>
      </c>
      <c r="H45" s="665" t="s">
        <v>544</v>
      </c>
      <c r="I45" s="665" t="s">
        <v>1927</v>
      </c>
      <c r="J45" s="665" t="s">
        <v>751</v>
      </c>
      <c r="K45" s="665" t="s">
        <v>2876</v>
      </c>
      <c r="L45" s="666">
        <v>10.65</v>
      </c>
      <c r="M45" s="666">
        <v>21.3</v>
      </c>
      <c r="N45" s="665">
        <v>2</v>
      </c>
      <c r="O45" s="748">
        <v>1</v>
      </c>
      <c r="P45" s="666">
        <v>10.65</v>
      </c>
      <c r="Q45" s="681">
        <v>0.5</v>
      </c>
      <c r="R45" s="665">
        <v>1</v>
      </c>
      <c r="S45" s="681">
        <v>0.5</v>
      </c>
      <c r="T45" s="748">
        <v>0.5</v>
      </c>
      <c r="U45" s="704">
        <v>0.5</v>
      </c>
    </row>
    <row r="46" spans="1:21" ht="14.4" customHeight="1" x14ac:dyDescent="0.3">
      <c r="A46" s="664">
        <v>50</v>
      </c>
      <c r="B46" s="665" t="s">
        <v>543</v>
      </c>
      <c r="C46" s="665" t="s">
        <v>2781</v>
      </c>
      <c r="D46" s="746" t="s">
        <v>4251</v>
      </c>
      <c r="E46" s="747" t="s">
        <v>2790</v>
      </c>
      <c r="F46" s="665" t="s">
        <v>2778</v>
      </c>
      <c r="G46" s="665" t="s">
        <v>2826</v>
      </c>
      <c r="H46" s="665" t="s">
        <v>544</v>
      </c>
      <c r="I46" s="665" t="s">
        <v>762</v>
      </c>
      <c r="J46" s="665" t="s">
        <v>763</v>
      </c>
      <c r="K46" s="665" t="s">
        <v>2877</v>
      </c>
      <c r="L46" s="666">
        <v>35.11</v>
      </c>
      <c r="M46" s="666">
        <v>35.11</v>
      </c>
      <c r="N46" s="665">
        <v>1</v>
      </c>
      <c r="O46" s="748">
        <v>1</v>
      </c>
      <c r="P46" s="666"/>
      <c r="Q46" s="681">
        <v>0</v>
      </c>
      <c r="R46" s="665"/>
      <c r="S46" s="681">
        <v>0</v>
      </c>
      <c r="T46" s="748"/>
      <c r="U46" s="704">
        <v>0</v>
      </c>
    </row>
    <row r="47" spans="1:21" ht="14.4" customHeight="1" x14ac:dyDescent="0.3">
      <c r="A47" s="664">
        <v>50</v>
      </c>
      <c r="B47" s="665" t="s">
        <v>543</v>
      </c>
      <c r="C47" s="665" t="s">
        <v>2781</v>
      </c>
      <c r="D47" s="746" t="s">
        <v>4251</v>
      </c>
      <c r="E47" s="747" t="s">
        <v>2790</v>
      </c>
      <c r="F47" s="665" t="s">
        <v>2778</v>
      </c>
      <c r="G47" s="665" t="s">
        <v>2878</v>
      </c>
      <c r="H47" s="665" t="s">
        <v>544</v>
      </c>
      <c r="I47" s="665" t="s">
        <v>2879</v>
      </c>
      <c r="J47" s="665" t="s">
        <v>2880</v>
      </c>
      <c r="K47" s="665" t="s">
        <v>2881</v>
      </c>
      <c r="L47" s="666">
        <v>0</v>
      </c>
      <c r="M47" s="666">
        <v>0</v>
      </c>
      <c r="N47" s="665">
        <v>1</v>
      </c>
      <c r="O47" s="748">
        <v>0.5</v>
      </c>
      <c r="P47" s="666">
        <v>0</v>
      </c>
      <c r="Q47" s="681"/>
      <c r="R47" s="665">
        <v>1</v>
      </c>
      <c r="S47" s="681">
        <v>1</v>
      </c>
      <c r="T47" s="748">
        <v>0.5</v>
      </c>
      <c r="U47" s="704">
        <v>1</v>
      </c>
    </row>
    <row r="48" spans="1:21" ht="14.4" customHeight="1" x14ac:dyDescent="0.3">
      <c r="A48" s="664">
        <v>50</v>
      </c>
      <c r="B48" s="665" t="s">
        <v>543</v>
      </c>
      <c r="C48" s="665" t="s">
        <v>2781</v>
      </c>
      <c r="D48" s="746" t="s">
        <v>4251</v>
      </c>
      <c r="E48" s="747" t="s">
        <v>2790</v>
      </c>
      <c r="F48" s="665" t="s">
        <v>2778</v>
      </c>
      <c r="G48" s="665" t="s">
        <v>2882</v>
      </c>
      <c r="H48" s="665" t="s">
        <v>1411</v>
      </c>
      <c r="I48" s="665" t="s">
        <v>2883</v>
      </c>
      <c r="J48" s="665" t="s">
        <v>1449</v>
      </c>
      <c r="K48" s="665" t="s">
        <v>2594</v>
      </c>
      <c r="L48" s="666">
        <v>736.33</v>
      </c>
      <c r="M48" s="666">
        <v>736.33</v>
      </c>
      <c r="N48" s="665">
        <v>1</v>
      </c>
      <c r="O48" s="748">
        <v>0.5</v>
      </c>
      <c r="P48" s="666"/>
      <c r="Q48" s="681">
        <v>0</v>
      </c>
      <c r="R48" s="665"/>
      <c r="S48" s="681">
        <v>0</v>
      </c>
      <c r="T48" s="748"/>
      <c r="U48" s="704">
        <v>0</v>
      </c>
    </row>
    <row r="49" spans="1:21" ht="14.4" customHeight="1" x14ac:dyDescent="0.3">
      <c r="A49" s="664">
        <v>50</v>
      </c>
      <c r="B49" s="665" t="s">
        <v>543</v>
      </c>
      <c r="C49" s="665" t="s">
        <v>2781</v>
      </c>
      <c r="D49" s="746" t="s">
        <v>4251</v>
      </c>
      <c r="E49" s="747" t="s">
        <v>2790</v>
      </c>
      <c r="F49" s="665" t="s">
        <v>2778</v>
      </c>
      <c r="G49" s="665" t="s">
        <v>2882</v>
      </c>
      <c r="H49" s="665" t="s">
        <v>1411</v>
      </c>
      <c r="I49" s="665" t="s">
        <v>2884</v>
      </c>
      <c r="J49" s="665" t="s">
        <v>1482</v>
      </c>
      <c r="K49" s="665" t="s">
        <v>2591</v>
      </c>
      <c r="L49" s="666">
        <v>1385.62</v>
      </c>
      <c r="M49" s="666">
        <v>1385.62</v>
      </c>
      <c r="N49" s="665">
        <v>1</v>
      </c>
      <c r="O49" s="748">
        <v>1</v>
      </c>
      <c r="P49" s="666"/>
      <c r="Q49" s="681">
        <v>0</v>
      </c>
      <c r="R49" s="665"/>
      <c r="S49" s="681">
        <v>0</v>
      </c>
      <c r="T49" s="748"/>
      <c r="U49" s="704">
        <v>0</v>
      </c>
    </row>
    <row r="50" spans="1:21" ht="14.4" customHeight="1" x14ac:dyDescent="0.3">
      <c r="A50" s="664">
        <v>50</v>
      </c>
      <c r="B50" s="665" t="s">
        <v>543</v>
      </c>
      <c r="C50" s="665" t="s">
        <v>2781</v>
      </c>
      <c r="D50" s="746" t="s">
        <v>4251</v>
      </c>
      <c r="E50" s="747" t="s">
        <v>2790</v>
      </c>
      <c r="F50" s="665" t="s">
        <v>2778</v>
      </c>
      <c r="G50" s="665" t="s">
        <v>2882</v>
      </c>
      <c r="H50" s="665" t="s">
        <v>1411</v>
      </c>
      <c r="I50" s="665" t="s">
        <v>1481</v>
      </c>
      <c r="J50" s="665" t="s">
        <v>1482</v>
      </c>
      <c r="K50" s="665" t="s">
        <v>2598</v>
      </c>
      <c r="L50" s="666">
        <v>1847.49</v>
      </c>
      <c r="M50" s="666">
        <v>3694.98</v>
      </c>
      <c r="N50" s="665">
        <v>2</v>
      </c>
      <c r="O50" s="748">
        <v>1.5</v>
      </c>
      <c r="P50" s="666">
        <v>3694.98</v>
      </c>
      <c r="Q50" s="681">
        <v>1</v>
      </c>
      <c r="R50" s="665">
        <v>2</v>
      </c>
      <c r="S50" s="681">
        <v>1</v>
      </c>
      <c r="T50" s="748">
        <v>1.5</v>
      </c>
      <c r="U50" s="704">
        <v>1</v>
      </c>
    </row>
    <row r="51" spans="1:21" ht="14.4" customHeight="1" x14ac:dyDescent="0.3">
      <c r="A51" s="664">
        <v>50</v>
      </c>
      <c r="B51" s="665" t="s">
        <v>543</v>
      </c>
      <c r="C51" s="665" t="s">
        <v>2781</v>
      </c>
      <c r="D51" s="746" t="s">
        <v>4251</v>
      </c>
      <c r="E51" s="747" t="s">
        <v>2790</v>
      </c>
      <c r="F51" s="665" t="s">
        <v>2778</v>
      </c>
      <c r="G51" s="665" t="s">
        <v>2885</v>
      </c>
      <c r="H51" s="665" t="s">
        <v>1411</v>
      </c>
      <c r="I51" s="665" t="s">
        <v>1581</v>
      </c>
      <c r="J51" s="665" t="s">
        <v>1582</v>
      </c>
      <c r="K51" s="665" t="s">
        <v>2615</v>
      </c>
      <c r="L51" s="666">
        <v>31.09</v>
      </c>
      <c r="M51" s="666">
        <v>62.18</v>
      </c>
      <c r="N51" s="665">
        <v>2</v>
      </c>
      <c r="O51" s="748">
        <v>1</v>
      </c>
      <c r="P51" s="666">
        <v>31.09</v>
      </c>
      <c r="Q51" s="681">
        <v>0.5</v>
      </c>
      <c r="R51" s="665">
        <v>1</v>
      </c>
      <c r="S51" s="681">
        <v>0.5</v>
      </c>
      <c r="T51" s="748">
        <v>0.5</v>
      </c>
      <c r="U51" s="704">
        <v>0.5</v>
      </c>
    </row>
    <row r="52" spans="1:21" ht="14.4" customHeight="1" x14ac:dyDescent="0.3">
      <c r="A52" s="664">
        <v>50</v>
      </c>
      <c r="B52" s="665" t="s">
        <v>543</v>
      </c>
      <c r="C52" s="665" t="s">
        <v>2781</v>
      </c>
      <c r="D52" s="746" t="s">
        <v>4251</v>
      </c>
      <c r="E52" s="747" t="s">
        <v>2790</v>
      </c>
      <c r="F52" s="665" t="s">
        <v>2778</v>
      </c>
      <c r="G52" s="665" t="s">
        <v>2885</v>
      </c>
      <c r="H52" s="665" t="s">
        <v>544</v>
      </c>
      <c r="I52" s="665" t="s">
        <v>2886</v>
      </c>
      <c r="J52" s="665" t="s">
        <v>1582</v>
      </c>
      <c r="K52" s="665" t="s">
        <v>2887</v>
      </c>
      <c r="L52" s="666">
        <v>0</v>
      </c>
      <c r="M52" s="666">
        <v>0</v>
      </c>
      <c r="N52" s="665">
        <v>1</v>
      </c>
      <c r="O52" s="748">
        <v>1</v>
      </c>
      <c r="P52" s="666"/>
      <c r="Q52" s="681"/>
      <c r="R52" s="665"/>
      <c r="S52" s="681">
        <v>0</v>
      </c>
      <c r="T52" s="748"/>
      <c r="U52" s="704">
        <v>0</v>
      </c>
    </row>
    <row r="53" spans="1:21" ht="14.4" customHeight="1" x14ac:dyDescent="0.3">
      <c r="A53" s="664">
        <v>50</v>
      </c>
      <c r="B53" s="665" t="s">
        <v>543</v>
      </c>
      <c r="C53" s="665" t="s">
        <v>2781</v>
      </c>
      <c r="D53" s="746" t="s">
        <v>4251</v>
      </c>
      <c r="E53" s="747" t="s">
        <v>2790</v>
      </c>
      <c r="F53" s="665" t="s">
        <v>2778</v>
      </c>
      <c r="G53" s="665" t="s">
        <v>2888</v>
      </c>
      <c r="H53" s="665" t="s">
        <v>544</v>
      </c>
      <c r="I53" s="665" t="s">
        <v>2889</v>
      </c>
      <c r="J53" s="665" t="s">
        <v>2890</v>
      </c>
      <c r="K53" s="665" t="s">
        <v>2891</v>
      </c>
      <c r="L53" s="666">
        <v>146.84</v>
      </c>
      <c r="M53" s="666">
        <v>146.84</v>
      </c>
      <c r="N53" s="665">
        <v>1</v>
      </c>
      <c r="O53" s="748">
        <v>0.5</v>
      </c>
      <c r="P53" s="666"/>
      <c r="Q53" s="681">
        <v>0</v>
      </c>
      <c r="R53" s="665"/>
      <c r="S53" s="681">
        <v>0</v>
      </c>
      <c r="T53" s="748"/>
      <c r="U53" s="704">
        <v>0</v>
      </c>
    </row>
    <row r="54" spans="1:21" ht="14.4" customHeight="1" x14ac:dyDescent="0.3">
      <c r="A54" s="664">
        <v>50</v>
      </c>
      <c r="B54" s="665" t="s">
        <v>543</v>
      </c>
      <c r="C54" s="665" t="s">
        <v>2781</v>
      </c>
      <c r="D54" s="746" t="s">
        <v>4251</v>
      </c>
      <c r="E54" s="747" t="s">
        <v>2790</v>
      </c>
      <c r="F54" s="665" t="s">
        <v>2778</v>
      </c>
      <c r="G54" s="665" t="s">
        <v>2892</v>
      </c>
      <c r="H54" s="665" t="s">
        <v>1411</v>
      </c>
      <c r="I54" s="665" t="s">
        <v>1459</v>
      </c>
      <c r="J54" s="665" t="s">
        <v>1460</v>
      </c>
      <c r="K54" s="665" t="s">
        <v>2568</v>
      </c>
      <c r="L54" s="666">
        <v>57.64</v>
      </c>
      <c r="M54" s="666">
        <v>57.64</v>
      </c>
      <c r="N54" s="665">
        <v>1</v>
      </c>
      <c r="O54" s="748">
        <v>1</v>
      </c>
      <c r="P54" s="666">
        <v>57.64</v>
      </c>
      <c r="Q54" s="681">
        <v>1</v>
      </c>
      <c r="R54" s="665">
        <v>1</v>
      </c>
      <c r="S54" s="681">
        <v>1</v>
      </c>
      <c r="T54" s="748">
        <v>1</v>
      </c>
      <c r="U54" s="704">
        <v>1</v>
      </c>
    </row>
    <row r="55" spans="1:21" ht="14.4" customHeight="1" x14ac:dyDescent="0.3">
      <c r="A55" s="664">
        <v>50</v>
      </c>
      <c r="B55" s="665" t="s">
        <v>543</v>
      </c>
      <c r="C55" s="665" t="s">
        <v>2781</v>
      </c>
      <c r="D55" s="746" t="s">
        <v>4251</v>
      </c>
      <c r="E55" s="747" t="s">
        <v>2790</v>
      </c>
      <c r="F55" s="665" t="s">
        <v>2778</v>
      </c>
      <c r="G55" s="665" t="s">
        <v>2892</v>
      </c>
      <c r="H55" s="665" t="s">
        <v>1411</v>
      </c>
      <c r="I55" s="665" t="s">
        <v>2893</v>
      </c>
      <c r="J55" s="665" t="s">
        <v>1460</v>
      </c>
      <c r="K55" s="665" t="s">
        <v>2894</v>
      </c>
      <c r="L55" s="666">
        <v>0</v>
      </c>
      <c r="M55" s="666">
        <v>0</v>
      </c>
      <c r="N55" s="665">
        <v>5</v>
      </c>
      <c r="O55" s="748">
        <v>2.5</v>
      </c>
      <c r="P55" s="666">
        <v>0</v>
      </c>
      <c r="Q55" s="681"/>
      <c r="R55" s="665">
        <v>2</v>
      </c>
      <c r="S55" s="681">
        <v>0.4</v>
      </c>
      <c r="T55" s="748">
        <v>1</v>
      </c>
      <c r="U55" s="704">
        <v>0.4</v>
      </c>
    </row>
    <row r="56" spans="1:21" ht="14.4" customHeight="1" x14ac:dyDescent="0.3">
      <c r="A56" s="664">
        <v>50</v>
      </c>
      <c r="B56" s="665" t="s">
        <v>543</v>
      </c>
      <c r="C56" s="665" t="s">
        <v>2781</v>
      </c>
      <c r="D56" s="746" t="s">
        <v>4251</v>
      </c>
      <c r="E56" s="747" t="s">
        <v>2790</v>
      </c>
      <c r="F56" s="665" t="s">
        <v>2778</v>
      </c>
      <c r="G56" s="665" t="s">
        <v>2830</v>
      </c>
      <c r="H56" s="665" t="s">
        <v>1411</v>
      </c>
      <c r="I56" s="665" t="s">
        <v>2831</v>
      </c>
      <c r="J56" s="665" t="s">
        <v>1515</v>
      </c>
      <c r="K56" s="665" t="s">
        <v>2611</v>
      </c>
      <c r="L56" s="666">
        <v>48.27</v>
      </c>
      <c r="M56" s="666">
        <v>48.27</v>
      </c>
      <c r="N56" s="665">
        <v>1</v>
      </c>
      <c r="O56" s="748">
        <v>1</v>
      </c>
      <c r="P56" s="666"/>
      <c r="Q56" s="681">
        <v>0</v>
      </c>
      <c r="R56" s="665"/>
      <c r="S56" s="681">
        <v>0</v>
      </c>
      <c r="T56" s="748"/>
      <c r="U56" s="704">
        <v>0</v>
      </c>
    </row>
    <row r="57" spans="1:21" ht="14.4" customHeight="1" x14ac:dyDescent="0.3">
      <c r="A57" s="664">
        <v>50</v>
      </c>
      <c r="B57" s="665" t="s">
        <v>543</v>
      </c>
      <c r="C57" s="665" t="s">
        <v>2781</v>
      </c>
      <c r="D57" s="746" t="s">
        <v>4251</v>
      </c>
      <c r="E57" s="747" t="s">
        <v>2790</v>
      </c>
      <c r="F57" s="665" t="s">
        <v>2778</v>
      </c>
      <c r="G57" s="665" t="s">
        <v>2832</v>
      </c>
      <c r="H57" s="665" t="s">
        <v>1411</v>
      </c>
      <c r="I57" s="665" t="s">
        <v>2833</v>
      </c>
      <c r="J57" s="665" t="s">
        <v>2834</v>
      </c>
      <c r="K57" s="665" t="s">
        <v>2835</v>
      </c>
      <c r="L57" s="666">
        <v>194.54</v>
      </c>
      <c r="M57" s="666">
        <v>194.54</v>
      </c>
      <c r="N57" s="665">
        <v>1</v>
      </c>
      <c r="O57" s="748">
        <v>0.5</v>
      </c>
      <c r="P57" s="666">
        <v>194.54</v>
      </c>
      <c r="Q57" s="681">
        <v>1</v>
      </c>
      <c r="R57" s="665">
        <v>1</v>
      </c>
      <c r="S57" s="681">
        <v>1</v>
      </c>
      <c r="T57" s="748">
        <v>0.5</v>
      </c>
      <c r="U57" s="704">
        <v>1</v>
      </c>
    </row>
    <row r="58" spans="1:21" ht="14.4" customHeight="1" x14ac:dyDescent="0.3">
      <c r="A58" s="664">
        <v>50</v>
      </c>
      <c r="B58" s="665" t="s">
        <v>543</v>
      </c>
      <c r="C58" s="665" t="s">
        <v>2781</v>
      </c>
      <c r="D58" s="746" t="s">
        <v>4251</v>
      </c>
      <c r="E58" s="747" t="s">
        <v>2790</v>
      </c>
      <c r="F58" s="665" t="s">
        <v>2778</v>
      </c>
      <c r="G58" s="665" t="s">
        <v>2895</v>
      </c>
      <c r="H58" s="665" t="s">
        <v>544</v>
      </c>
      <c r="I58" s="665" t="s">
        <v>1126</v>
      </c>
      <c r="J58" s="665" t="s">
        <v>2896</v>
      </c>
      <c r="K58" s="665" t="s">
        <v>2887</v>
      </c>
      <c r="L58" s="666">
        <v>99.11</v>
      </c>
      <c r="M58" s="666">
        <v>198.22</v>
      </c>
      <c r="N58" s="665">
        <v>2</v>
      </c>
      <c r="O58" s="748">
        <v>0.5</v>
      </c>
      <c r="P58" s="666"/>
      <c r="Q58" s="681">
        <v>0</v>
      </c>
      <c r="R58" s="665"/>
      <c r="S58" s="681">
        <v>0</v>
      </c>
      <c r="T58" s="748"/>
      <c r="U58" s="704">
        <v>0</v>
      </c>
    </row>
    <row r="59" spans="1:21" ht="14.4" customHeight="1" x14ac:dyDescent="0.3">
      <c r="A59" s="664">
        <v>50</v>
      </c>
      <c r="B59" s="665" t="s">
        <v>543</v>
      </c>
      <c r="C59" s="665" t="s">
        <v>2781</v>
      </c>
      <c r="D59" s="746" t="s">
        <v>4251</v>
      </c>
      <c r="E59" s="747" t="s">
        <v>2790</v>
      </c>
      <c r="F59" s="665" t="s">
        <v>2778</v>
      </c>
      <c r="G59" s="665" t="s">
        <v>2836</v>
      </c>
      <c r="H59" s="665" t="s">
        <v>1411</v>
      </c>
      <c r="I59" s="665" t="s">
        <v>1438</v>
      </c>
      <c r="J59" s="665" t="s">
        <v>2623</v>
      </c>
      <c r="K59" s="665" t="s">
        <v>2624</v>
      </c>
      <c r="L59" s="666">
        <v>96.53</v>
      </c>
      <c r="M59" s="666">
        <v>386.12</v>
      </c>
      <c r="N59" s="665">
        <v>4</v>
      </c>
      <c r="O59" s="748">
        <v>2</v>
      </c>
      <c r="P59" s="666">
        <v>96.53</v>
      </c>
      <c r="Q59" s="681">
        <v>0.25</v>
      </c>
      <c r="R59" s="665">
        <v>1</v>
      </c>
      <c r="S59" s="681">
        <v>0.25</v>
      </c>
      <c r="T59" s="748">
        <v>0.5</v>
      </c>
      <c r="U59" s="704">
        <v>0.25</v>
      </c>
    </row>
    <row r="60" spans="1:21" ht="14.4" customHeight="1" x14ac:dyDescent="0.3">
      <c r="A60" s="664">
        <v>50</v>
      </c>
      <c r="B60" s="665" t="s">
        <v>543</v>
      </c>
      <c r="C60" s="665" t="s">
        <v>2781</v>
      </c>
      <c r="D60" s="746" t="s">
        <v>4251</v>
      </c>
      <c r="E60" s="747" t="s">
        <v>2790</v>
      </c>
      <c r="F60" s="665" t="s">
        <v>2778</v>
      </c>
      <c r="G60" s="665" t="s">
        <v>2836</v>
      </c>
      <c r="H60" s="665" t="s">
        <v>1411</v>
      </c>
      <c r="I60" s="665" t="s">
        <v>2897</v>
      </c>
      <c r="J60" s="665" t="s">
        <v>1413</v>
      </c>
      <c r="K60" s="665" t="s">
        <v>2898</v>
      </c>
      <c r="L60" s="666">
        <v>0</v>
      </c>
      <c r="M60" s="666">
        <v>0</v>
      </c>
      <c r="N60" s="665">
        <v>2</v>
      </c>
      <c r="O60" s="748">
        <v>1</v>
      </c>
      <c r="P60" s="666"/>
      <c r="Q60" s="681"/>
      <c r="R60" s="665"/>
      <c r="S60" s="681">
        <v>0</v>
      </c>
      <c r="T60" s="748"/>
      <c r="U60" s="704">
        <v>0</v>
      </c>
    </row>
    <row r="61" spans="1:21" ht="14.4" customHeight="1" x14ac:dyDescent="0.3">
      <c r="A61" s="664">
        <v>50</v>
      </c>
      <c r="B61" s="665" t="s">
        <v>543</v>
      </c>
      <c r="C61" s="665" t="s">
        <v>2781</v>
      </c>
      <c r="D61" s="746" t="s">
        <v>4251</v>
      </c>
      <c r="E61" s="747" t="s">
        <v>2790</v>
      </c>
      <c r="F61" s="665" t="s">
        <v>2778</v>
      </c>
      <c r="G61" s="665" t="s">
        <v>2836</v>
      </c>
      <c r="H61" s="665" t="s">
        <v>1411</v>
      </c>
      <c r="I61" s="665" t="s">
        <v>2899</v>
      </c>
      <c r="J61" s="665" t="s">
        <v>1416</v>
      </c>
      <c r="K61" s="665" t="s">
        <v>2900</v>
      </c>
      <c r="L61" s="666">
        <v>0</v>
      </c>
      <c r="M61" s="666">
        <v>0</v>
      </c>
      <c r="N61" s="665">
        <v>4</v>
      </c>
      <c r="O61" s="748">
        <v>2.5</v>
      </c>
      <c r="P61" s="666">
        <v>0</v>
      </c>
      <c r="Q61" s="681"/>
      <c r="R61" s="665">
        <v>1</v>
      </c>
      <c r="S61" s="681">
        <v>0.25</v>
      </c>
      <c r="T61" s="748">
        <v>0.5</v>
      </c>
      <c r="U61" s="704">
        <v>0.2</v>
      </c>
    </row>
    <row r="62" spans="1:21" ht="14.4" customHeight="1" x14ac:dyDescent="0.3">
      <c r="A62" s="664">
        <v>50</v>
      </c>
      <c r="B62" s="665" t="s">
        <v>543</v>
      </c>
      <c r="C62" s="665" t="s">
        <v>2781</v>
      </c>
      <c r="D62" s="746" t="s">
        <v>4251</v>
      </c>
      <c r="E62" s="747" t="s">
        <v>2790</v>
      </c>
      <c r="F62" s="665" t="s">
        <v>2778</v>
      </c>
      <c r="G62" s="665" t="s">
        <v>2836</v>
      </c>
      <c r="H62" s="665" t="s">
        <v>1411</v>
      </c>
      <c r="I62" s="665" t="s">
        <v>1470</v>
      </c>
      <c r="J62" s="665" t="s">
        <v>2627</v>
      </c>
      <c r="K62" s="665" t="s">
        <v>2628</v>
      </c>
      <c r="L62" s="666">
        <v>48.27</v>
      </c>
      <c r="M62" s="666">
        <v>48.27</v>
      </c>
      <c r="N62" s="665">
        <v>1</v>
      </c>
      <c r="O62" s="748">
        <v>0.5</v>
      </c>
      <c r="P62" s="666"/>
      <c r="Q62" s="681">
        <v>0</v>
      </c>
      <c r="R62" s="665"/>
      <c r="S62" s="681">
        <v>0</v>
      </c>
      <c r="T62" s="748"/>
      <c r="U62" s="704">
        <v>0</v>
      </c>
    </row>
    <row r="63" spans="1:21" ht="14.4" customHeight="1" x14ac:dyDescent="0.3">
      <c r="A63" s="664">
        <v>50</v>
      </c>
      <c r="B63" s="665" t="s">
        <v>543</v>
      </c>
      <c r="C63" s="665" t="s">
        <v>2781</v>
      </c>
      <c r="D63" s="746" t="s">
        <v>4251</v>
      </c>
      <c r="E63" s="747" t="s">
        <v>2790</v>
      </c>
      <c r="F63" s="665" t="s">
        <v>2778</v>
      </c>
      <c r="G63" s="665" t="s">
        <v>2901</v>
      </c>
      <c r="H63" s="665" t="s">
        <v>544</v>
      </c>
      <c r="I63" s="665" t="s">
        <v>2902</v>
      </c>
      <c r="J63" s="665" t="s">
        <v>879</v>
      </c>
      <c r="K63" s="665" t="s">
        <v>2903</v>
      </c>
      <c r="L63" s="666">
        <v>128.69999999999999</v>
      </c>
      <c r="M63" s="666">
        <v>128.69999999999999</v>
      </c>
      <c r="N63" s="665">
        <v>1</v>
      </c>
      <c r="O63" s="748">
        <v>0.5</v>
      </c>
      <c r="P63" s="666">
        <v>128.69999999999999</v>
      </c>
      <c r="Q63" s="681">
        <v>1</v>
      </c>
      <c r="R63" s="665">
        <v>1</v>
      </c>
      <c r="S63" s="681">
        <v>1</v>
      </c>
      <c r="T63" s="748">
        <v>0.5</v>
      </c>
      <c r="U63" s="704">
        <v>1</v>
      </c>
    </row>
    <row r="64" spans="1:21" ht="14.4" customHeight="1" x14ac:dyDescent="0.3">
      <c r="A64" s="664">
        <v>50</v>
      </c>
      <c r="B64" s="665" t="s">
        <v>543</v>
      </c>
      <c r="C64" s="665" t="s">
        <v>2781</v>
      </c>
      <c r="D64" s="746" t="s">
        <v>4251</v>
      </c>
      <c r="E64" s="747" t="s">
        <v>2790</v>
      </c>
      <c r="F64" s="665" t="s">
        <v>2778</v>
      </c>
      <c r="G64" s="665" t="s">
        <v>2904</v>
      </c>
      <c r="H64" s="665" t="s">
        <v>544</v>
      </c>
      <c r="I64" s="665" t="s">
        <v>747</v>
      </c>
      <c r="J64" s="665" t="s">
        <v>683</v>
      </c>
      <c r="K64" s="665" t="s">
        <v>2905</v>
      </c>
      <c r="L64" s="666">
        <v>210.38</v>
      </c>
      <c r="M64" s="666">
        <v>210.38</v>
      </c>
      <c r="N64" s="665">
        <v>1</v>
      </c>
      <c r="O64" s="748">
        <v>0.5</v>
      </c>
      <c r="P64" s="666"/>
      <c r="Q64" s="681">
        <v>0</v>
      </c>
      <c r="R64" s="665"/>
      <c r="S64" s="681">
        <v>0</v>
      </c>
      <c r="T64" s="748"/>
      <c r="U64" s="704">
        <v>0</v>
      </c>
    </row>
    <row r="65" spans="1:21" ht="14.4" customHeight="1" x14ac:dyDescent="0.3">
      <c r="A65" s="664">
        <v>50</v>
      </c>
      <c r="B65" s="665" t="s">
        <v>543</v>
      </c>
      <c r="C65" s="665" t="s">
        <v>2781</v>
      </c>
      <c r="D65" s="746" t="s">
        <v>4251</v>
      </c>
      <c r="E65" s="747" t="s">
        <v>2790</v>
      </c>
      <c r="F65" s="665" t="s">
        <v>2778</v>
      </c>
      <c r="G65" s="665" t="s">
        <v>2904</v>
      </c>
      <c r="H65" s="665" t="s">
        <v>544</v>
      </c>
      <c r="I65" s="665" t="s">
        <v>682</v>
      </c>
      <c r="J65" s="665" t="s">
        <v>683</v>
      </c>
      <c r="K65" s="665" t="s">
        <v>2906</v>
      </c>
      <c r="L65" s="666">
        <v>42.08</v>
      </c>
      <c r="M65" s="666">
        <v>84.16</v>
      </c>
      <c r="N65" s="665">
        <v>2</v>
      </c>
      <c r="O65" s="748">
        <v>1</v>
      </c>
      <c r="P65" s="666"/>
      <c r="Q65" s="681">
        <v>0</v>
      </c>
      <c r="R65" s="665"/>
      <c r="S65" s="681">
        <v>0</v>
      </c>
      <c r="T65" s="748"/>
      <c r="U65" s="704">
        <v>0</v>
      </c>
    </row>
    <row r="66" spans="1:21" ht="14.4" customHeight="1" x14ac:dyDescent="0.3">
      <c r="A66" s="664">
        <v>50</v>
      </c>
      <c r="B66" s="665" t="s">
        <v>543</v>
      </c>
      <c r="C66" s="665" t="s">
        <v>2781</v>
      </c>
      <c r="D66" s="746" t="s">
        <v>4251</v>
      </c>
      <c r="E66" s="747" t="s">
        <v>2790</v>
      </c>
      <c r="F66" s="665" t="s">
        <v>2778</v>
      </c>
      <c r="G66" s="665" t="s">
        <v>2907</v>
      </c>
      <c r="H66" s="665" t="s">
        <v>544</v>
      </c>
      <c r="I66" s="665" t="s">
        <v>2908</v>
      </c>
      <c r="J66" s="665" t="s">
        <v>1360</v>
      </c>
      <c r="K66" s="665" t="s">
        <v>2909</v>
      </c>
      <c r="L66" s="666">
        <v>22.44</v>
      </c>
      <c r="M66" s="666">
        <v>44.88</v>
      </c>
      <c r="N66" s="665">
        <v>2</v>
      </c>
      <c r="O66" s="748">
        <v>1</v>
      </c>
      <c r="P66" s="666"/>
      <c r="Q66" s="681">
        <v>0</v>
      </c>
      <c r="R66" s="665"/>
      <c r="S66" s="681">
        <v>0</v>
      </c>
      <c r="T66" s="748"/>
      <c r="U66" s="704">
        <v>0</v>
      </c>
    </row>
    <row r="67" spans="1:21" ht="14.4" customHeight="1" x14ac:dyDescent="0.3">
      <c r="A67" s="664">
        <v>50</v>
      </c>
      <c r="B67" s="665" t="s">
        <v>543</v>
      </c>
      <c r="C67" s="665" t="s">
        <v>2781</v>
      </c>
      <c r="D67" s="746" t="s">
        <v>4251</v>
      </c>
      <c r="E67" s="747" t="s">
        <v>2790</v>
      </c>
      <c r="F67" s="665" t="s">
        <v>2778</v>
      </c>
      <c r="G67" s="665" t="s">
        <v>2907</v>
      </c>
      <c r="H67" s="665" t="s">
        <v>544</v>
      </c>
      <c r="I67" s="665" t="s">
        <v>1732</v>
      </c>
      <c r="J67" s="665" t="s">
        <v>1733</v>
      </c>
      <c r="K67" s="665" t="s">
        <v>2909</v>
      </c>
      <c r="L67" s="666">
        <v>22.44</v>
      </c>
      <c r="M67" s="666">
        <v>44.88</v>
      </c>
      <c r="N67" s="665">
        <v>2</v>
      </c>
      <c r="O67" s="748">
        <v>1.5</v>
      </c>
      <c r="P67" s="666"/>
      <c r="Q67" s="681">
        <v>0</v>
      </c>
      <c r="R67" s="665"/>
      <c r="S67" s="681">
        <v>0</v>
      </c>
      <c r="T67" s="748"/>
      <c r="U67" s="704">
        <v>0</v>
      </c>
    </row>
    <row r="68" spans="1:21" ht="14.4" customHeight="1" x14ac:dyDescent="0.3">
      <c r="A68" s="664">
        <v>50</v>
      </c>
      <c r="B68" s="665" t="s">
        <v>543</v>
      </c>
      <c r="C68" s="665" t="s">
        <v>2781</v>
      </c>
      <c r="D68" s="746" t="s">
        <v>4251</v>
      </c>
      <c r="E68" s="747" t="s">
        <v>2790</v>
      </c>
      <c r="F68" s="665" t="s">
        <v>2778</v>
      </c>
      <c r="G68" s="665" t="s">
        <v>2910</v>
      </c>
      <c r="H68" s="665" t="s">
        <v>544</v>
      </c>
      <c r="I68" s="665" t="s">
        <v>1740</v>
      </c>
      <c r="J68" s="665" t="s">
        <v>1737</v>
      </c>
      <c r="K68" s="665" t="s">
        <v>2911</v>
      </c>
      <c r="L68" s="666">
        <v>186.27</v>
      </c>
      <c r="M68" s="666">
        <v>372.54</v>
      </c>
      <c r="N68" s="665">
        <v>2</v>
      </c>
      <c r="O68" s="748">
        <v>1</v>
      </c>
      <c r="P68" s="666"/>
      <c r="Q68" s="681">
        <v>0</v>
      </c>
      <c r="R68" s="665"/>
      <c r="S68" s="681">
        <v>0</v>
      </c>
      <c r="T68" s="748"/>
      <c r="U68" s="704">
        <v>0</v>
      </c>
    </row>
    <row r="69" spans="1:21" ht="14.4" customHeight="1" x14ac:dyDescent="0.3">
      <c r="A69" s="664">
        <v>50</v>
      </c>
      <c r="B69" s="665" t="s">
        <v>543</v>
      </c>
      <c r="C69" s="665" t="s">
        <v>2781</v>
      </c>
      <c r="D69" s="746" t="s">
        <v>4251</v>
      </c>
      <c r="E69" s="747" t="s">
        <v>2790</v>
      </c>
      <c r="F69" s="665" t="s">
        <v>2778</v>
      </c>
      <c r="G69" s="665" t="s">
        <v>2912</v>
      </c>
      <c r="H69" s="665" t="s">
        <v>1411</v>
      </c>
      <c r="I69" s="665" t="s">
        <v>1430</v>
      </c>
      <c r="J69" s="665" t="s">
        <v>1431</v>
      </c>
      <c r="K69" s="665" t="s">
        <v>2649</v>
      </c>
      <c r="L69" s="666">
        <v>131.54</v>
      </c>
      <c r="M69" s="666">
        <v>131.54</v>
      </c>
      <c r="N69" s="665">
        <v>1</v>
      </c>
      <c r="O69" s="748">
        <v>0.5</v>
      </c>
      <c r="P69" s="666">
        <v>131.54</v>
      </c>
      <c r="Q69" s="681">
        <v>1</v>
      </c>
      <c r="R69" s="665">
        <v>1</v>
      </c>
      <c r="S69" s="681">
        <v>1</v>
      </c>
      <c r="T69" s="748">
        <v>0.5</v>
      </c>
      <c r="U69" s="704">
        <v>1</v>
      </c>
    </row>
    <row r="70" spans="1:21" ht="14.4" customHeight="1" x14ac:dyDescent="0.3">
      <c r="A70" s="664">
        <v>50</v>
      </c>
      <c r="B70" s="665" t="s">
        <v>543</v>
      </c>
      <c r="C70" s="665" t="s">
        <v>2781</v>
      </c>
      <c r="D70" s="746" t="s">
        <v>4251</v>
      </c>
      <c r="E70" s="747" t="s">
        <v>2790</v>
      </c>
      <c r="F70" s="665" t="s">
        <v>2778</v>
      </c>
      <c r="G70" s="665" t="s">
        <v>2912</v>
      </c>
      <c r="H70" s="665" t="s">
        <v>544</v>
      </c>
      <c r="I70" s="665" t="s">
        <v>2913</v>
      </c>
      <c r="J70" s="665" t="s">
        <v>2914</v>
      </c>
      <c r="K70" s="665" t="s">
        <v>2915</v>
      </c>
      <c r="L70" s="666">
        <v>131.54</v>
      </c>
      <c r="M70" s="666">
        <v>131.54</v>
      </c>
      <c r="N70" s="665">
        <v>1</v>
      </c>
      <c r="O70" s="748">
        <v>0.5</v>
      </c>
      <c r="P70" s="666"/>
      <c r="Q70" s="681">
        <v>0</v>
      </c>
      <c r="R70" s="665"/>
      <c r="S70" s="681">
        <v>0</v>
      </c>
      <c r="T70" s="748"/>
      <c r="U70" s="704">
        <v>0</v>
      </c>
    </row>
    <row r="71" spans="1:21" ht="14.4" customHeight="1" x14ac:dyDescent="0.3">
      <c r="A71" s="664">
        <v>50</v>
      </c>
      <c r="B71" s="665" t="s">
        <v>543</v>
      </c>
      <c r="C71" s="665" t="s">
        <v>2781</v>
      </c>
      <c r="D71" s="746" t="s">
        <v>4251</v>
      </c>
      <c r="E71" s="747" t="s">
        <v>2790</v>
      </c>
      <c r="F71" s="665" t="s">
        <v>2778</v>
      </c>
      <c r="G71" s="665" t="s">
        <v>2916</v>
      </c>
      <c r="H71" s="665" t="s">
        <v>1411</v>
      </c>
      <c r="I71" s="665" t="s">
        <v>1554</v>
      </c>
      <c r="J71" s="665" t="s">
        <v>1555</v>
      </c>
      <c r="K71" s="665" t="s">
        <v>2639</v>
      </c>
      <c r="L71" s="666">
        <v>93.46</v>
      </c>
      <c r="M71" s="666">
        <v>93.46</v>
      </c>
      <c r="N71" s="665">
        <v>1</v>
      </c>
      <c r="O71" s="748">
        <v>0.5</v>
      </c>
      <c r="P71" s="666">
        <v>93.46</v>
      </c>
      <c r="Q71" s="681">
        <v>1</v>
      </c>
      <c r="R71" s="665">
        <v>1</v>
      </c>
      <c r="S71" s="681">
        <v>1</v>
      </c>
      <c r="T71" s="748">
        <v>0.5</v>
      </c>
      <c r="U71" s="704">
        <v>1</v>
      </c>
    </row>
    <row r="72" spans="1:21" ht="14.4" customHeight="1" x14ac:dyDescent="0.3">
      <c r="A72" s="664">
        <v>50</v>
      </c>
      <c r="B72" s="665" t="s">
        <v>543</v>
      </c>
      <c r="C72" s="665" t="s">
        <v>2781</v>
      </c>
      <c r="D72" s="746" t="s">
        <v>4251</v>
      </c>
      <c r="E72" s="747" t="s">
        <v>2790</v>
      </c>
      <c r="F72" s="665" t="s">
        <v>2778</v>
      </c>
      <c r="G72" s="665" t="s">
        <v>2917</v>
      </c>
      <c r="H72" s="665" t="s">
        <v>544</v>
      </c>
      <c r="I72" s="665" t="s">
        <v>2918</v>
      </c>
      <c r="J72" s="665" t="s">
        <v>2919</v>
      </c>
      <c r="K72" s="665" t="s">
        <v>2920</v>
      </c>
      <c r="L72" s="666">
        <v>150.19</v>
      </c>
      <c r="M72" s="666">
        <v>150.19</v>
      </c>
      <c r="N72" s="665">
        <v>1</v>
      </c>
      <c r="O72" s="748">
        <v>0.5</v>
      </c>
      <c r="P72" s="666">
        <v>150.19</v>
      </c>
      <c r="Q72" s="681">
        <v>1</v>
      </c>
      <c r="R72" s="665">
        <v>1</v>
      </c>
      <c r="S72" s="681">
        <v>1</v>
      </c>
      <c r="T72" s="748">
        <v>0.5</v>
      </c>
      <c r="U72" s="704">
        <v>1</v>
      </c>
    </row>
    <row r="73" spans="1:21" ht="14.4" customHeight="1" x14ac:dyDescent="0.3">
      <c r="A73" s="664">
        <v>50</v>
      </c>
      <c r="B73" s="665" t="s">
        <v>543</v>
      </c>
      <c r="C73" s="665" t="s">
        <v>2781</v>
      </c>
      <c r="D73" s="746" t="s">
        <v>4251</v>
      </c>
      <c r="E73" s="747" t="s">
        <v>2790</v>
      </c>
      <c r="F73" s="665" t="s">
        <v>2778</v>
      </c>
      <c r="G73" s="665" t="s">
        <v>2921</v>
      </c>
      <c r="H73" s="665" t="s">
        <v>544</v>
      </c>
      <c r="I73" s="665" t="s">
        <v>2922</v>
      </c>
      <c r="J73" s="665" t="s">
        <v>830</v>
      </c>
      <c r="K73" s="665" t="s">
        <v>2923</v>
      </c>
      <c r="L73" s="666">
        <v>87.89</v>
      </c>
      <c r="M73" s="666">
        <v>87.89</v>
      </c>
      <c r="N73" s="665">
        <v>1</v>
      </c>
      <c r="O73" s="748">
        <v>0.5</v>
      </c>
      <c r="P73" s="666"/>
      <c r="Q73" s="681">
        <v>0</v>
      </c>
      <c r="R73" s="665"/>
      <c r="S73" s="681">
        <v>0</v>
      </c>
      <c r="T73" s="748"/>
      <c r="U73" s="704">
        <v>0</v>
      </c>
    </row>
    <row r="74" spans="1:21" ht="14.4" customHeight="1" x14ac:dyDescent="0.3">
      <c r="A74" s="664">
        <v>50</v>
      </c>
      <c r="B74" s="665" t="s">
        <v>543</v>
      </c>
      <c r="C74" s="665" t="s">
        <v>2781</v>
      </c>
      <c r="D74" s="746" t="s">
        <v>4251</v>
      </c>
      <c r="E74" s="747" t="s">
        <v>2790</v>
      </c>
      <c r="F74" s="665" t="s">
        <v>2778</v>
      </c>
      <c r="G74" s="665" t="s">
        <v>2924</v>
      </c>
      <c r="H74" s="665" t="s">
        <v>1411</v>
      </c>
      <c r="I74" s="665" t="s">
        <v>1617</v>
      </c>
      <c r="J74" s="665" t="s">
        <v>1618</v>
      </c>
      <c r="K74" s="665" t="s">
        <v>2618</v>
      </c>
      <c r="L74" s="666">
        <v>251.52</v>
      </c>
      <c r="M74" s="666">
        <v>251.52</v>
      </c>
      <c r="N74" s="665">
        <v>1</v>
      </c>
      <c r="O74" s="748">
        <v>0.5</v>
      </c>
      <c r="P74" s="666"/>
      <c r="Q74" s="681">
        <v>0</v>
      </c>
      <c r="R74" s="665"/>
      <c r="S74" s="681">
        <v>0</v>
      </c>
      <c r="T74" s="748"/>
      <c r="U74" s="704">
        <v>0</v>
      </c>
    </row>
    <row r="75" spans="1:21" ht="14.4" customHeight="1" x14ac:dyDescent="0.3">
      <c r="A75" s="664">
        <v>50</v>
      </c>
      <c r="B75" s="665" t="s">
        <v>543</v>
      </c>
      <c r="C75" s="665" t="s">
        <v>2781</v>
      </c>
      <c r="D75" s="746" t="s">
        <v>4251</v>
      </c>
      <c r="E75" s="747" t="s">
        <v>2790</v>
      </c>
      <c r="F75" s="665" t="s">
        <v>2778</v>
      </c>
      <c r="G75" s="665" t="s">
        <v>2837</v>
      </c>
      <c r="H75" s="665" t="s">
        <v>1411</v>
      </c>
      <c r="I75" s="665" t="s">
        <v>1510</v>
      </c>
      <c r="J75" s="665" t="s">
        <v>2588</v>
      </c>
      <c r="K75" s="665" t="s">
        <v>2589</v>
      </c>
      <c r="L75" s="666">
        <v>184.74</v>
      </c>
      <c r="M75" s="666">
        <v>184.74</v>
      </c>
      <c r="N75" s="665">
        <v>1</v>
      </c>
      <c r="O75" s="748">
        <v>0.5</v>
      </c>
      <c r="P75" s="666"/>
      <c r="Q75" s="681">
        <v>0</v>
      </c>
      <c r="R75" s="665"/>
      <c r="S75" s="681">
        <v>0</v>
      </c>
      <c r="T75" s="748"/>
      <c r="U75" s="704">
        <v>0</v>
      </c>
    </row>
    <row r="76" spans="1:21" ht="14.4" customHeight="1" x14ac:dyDescent="0.3">
      <c r="A76" s="664">
        <v>50</v>
      </c>
      <c r="B76" s="665" t="s">
        <v>543</v>
      </c>
      <c r="C76" s="665" t="s">
        <v>2781</v>
      </c>
      <c r="D76" s="746" t="s">
        <v>4251</v>
      </c>
      <c r="E76" s="747" t="s">
        <v>2790</v>
      </c>
      <c r="F76" s="665" t="s">
        <v>2778</v>
      </c>
      <c r="G76" s="665" t="s">
        <v>2925</v>
      </c>
      <c r="H76" s="665" t="s">
        <v>1411</v>
      </c>
      <c r="I76" s="665" t="s">
        <v>2926</v>
      </c>
      <c r="J76" s="665" t="s">
        <v>2927</v>
      </c>
      <c r="K76" s="665" t="s">
        <v>2928</v>
      </c>
      <c r="L76" s="666">
        <v>2376.9299999999998</v>
      </c>
      <c r="M76" s="666">
        <v>4753.8599999999997</v>
      </c>
      <c r="N76" s="665">
        <v>2</v>
      </c>
      <c r="O76" s="748">
        <v>1</v>
      </c>
      <c r="P76" s="666"/>
      <c r="Q76" s="681">
        <v>0</v>
      </c>
      <c r="R76" s="665"/>
      <c r="S76" s="681">
        <v>0</v>
      </c>
      <c r="T76" s="748"/>
      <c r="U76" s="704">
        <v>0</v>
      </c>
    </row>
    <row r="77" spans="1:21" ht="14.4" customHeight="1" x14ac:dyDescent="0.3">
      <c r="A77" s="664">
        <v>50</v>
      </c>
      <c r="B77" s="665" t="s">
        <v>543</v>
      </c>
      <c r="C77" s="665" t="s">
        <v>2781</v>
      </c>
      <c r="D77" s="746" t="s">
        <v>4251</v>
      </c>
      <c r="E77" s="747" t="s">
        <v>2790</v>
      </c>
      <c r="F77" s="665" t="s">
        <v>2778</v>
      </c>
      <c r="G77" s="665" t="s">
        <v>2929</v>
      </c>
      <c r="H77" s="665" t="s">
        <v>544</v>
      </c>
      <c r="I77" s="665" t="s">
        <v>1318</v>
      </c>
      <c r="J77" s="665" t="s">
        <v>1319</v>
      </c>
      <c r="K77" s="665" t="s">
        <v>2930</v>
      </c>
      <c r="L77" s="666">
        <v>280.77</v>
      </c>
      <c r="M77" s="666">
        <v>280.77</v>
      </c>
      <c r="N77" s="665">
        <v>1</v>
      </c>
      <c r="O77" s="748">
        <v>0.5</v>
      </c>
      <c r="P77" s="666">
        <v>280.77</v>
      </c>
      <c r="Q77" s="681">
        <v>1</v>
      </c>
      <c r="R77" s="665">
        <v>1</v>
      </c>
      <c r="S77" s="681">
        <v>1</v>
      </c>
      <c r="T77" s="748">
        <v>0.5</v>
      </c>
      <c r="U77" s="704">
        <v>1</v>
      </c>
    </row>
    <row r="78" spans="1:21" ht="14.4" customHeight="1" x14ac:dyDescent="0.3">
      <c r="A78" s="664">
        <v>50</v>
      </c>
      <c r="B78" s="665" t="s">
        <v>543</v>
      </c>
      <c r="C78" s="665" t="s">
        <v>2781</v>
      </c>
      <c r="D78" s="746" t="s">
        <v>4251</v>
      </c>
      <c r="E78" s="747" t="s">
        <v>2792</v>
      </c>
      <c r="F78" s="665" t="s">
        <v>2778</v>
      </c>
      <c r="G78" s="665" t="s">
        <v>2803</v>
      </c>
      <c r="H78" s="665" t="s">
        <v>1411</v>
      </c>
      <c r="I78" s="665" t="s">
        <v>1423</v>
      </c>
      <c r="J78" s="665" t="s">
        <v>1424</v>
      </c>
      <c r="K78" s="665" t="s">
        <v>2604</v>
      </c>
      <c r="L78" s="666">
        <v>72</v>
      </c>
      <c r="M78" s="666">
        <v>288</v>
      </c>
      <c r="N78" s="665">
        <v>4</v>
      </c>
      <c r="O78" s="748">
        <v>2.5</v>
      </c>
      <c r="P78" s="666"/>
      <c r="Q78" s="681">
        <v>0</v>
      </c>
      <c r="R78" s="665"/>
      <c r="S78" s="681">
        <v>0</v>
      </c>
      <c r="T78" s="748"/>
      <c r="U78" s="704">
        <v>0</v>
      </c>
    </row>
    <row r="79" spans="1:21" ht="14.4" customHeight="1" x14ac:dyDescent="0.3">
      <c r="A79" s="664">
        <v>50</v>
      </c>
      <c r="B79" s="665" t="s">
        <v>543</v>
      </c>
      <c r="C79" s="665" t="s">
        <v>2781</v>
      </c>
      <c r="D79" s="746" t="s">
        <v>4251</v>
      </c>
      <c r="E79" s="747" t="s">
        <v>2792</v>
      </c>
      <c r="F79" s="665" t="s">
        <v>2778</v>
      </c>
      <c r="G79" s="665" t="s">
        <v>2848</v>
      </c>
      <c r="H79" s="665" t="s">
        <v>544</v>
      </c>
      <c r="I79" s="665" t="s">
        <v>2849</v>
      </c>
      <c r="J79" s="665" t="s">
        <v>2850</v>
      </c>
      <c r="K79" s="665" t="s">
        <v>2851</v>
      </c>
      <c r="L79" s="666">
        <v>154.36000000000001</v>
      </c>
      <c r="M79" s="666">
        <v>154.36000000000001</v>
      </c>
      <c r="N79" s="665">
        <v>1</v>
      </c>
      <c r="O79" s="748">
        <v>0.5</v>
      </c>
      <c r="P79" s="666"/>
      <c r="Q79" s="681">
        <v>0</v>
      </c>
      <c r="R79" s="665"/>
      <c r="S79" s="681">
        <v>0</v>
      </c>
      <c r="T79" s="748"/>
      <c r="U79" s="704">
        <v>0</v>
      </c>
    </row>
    <row r="80" spans="1:21" ht="14.4" customHeight="1" x14ac:dyDescent="0.3">
      <c r="A80" s="664">
        <v>50</v>
      </c>
      <c r="B80" s="665" t="s">
        <v>543</v>
      </c>
      <c r="C80" s="665" t="s">
        <v>2781</v>
      </c>
      <c r="D80" s="746" t="s">
        <v>4251</v>
      </c>
      <c r="E80" s="747" t="s">
        <v>2792</v>
      </c>
      <c r="F80" s="665" t="s">
        <v>2778</v>
      </c>
      <c r="G80" s="665" t="s">
        <v>2805</v>
      </c>
      <c r="H80" s="665" t="s">
        <v>1411</v>
      </c>
      <c r="I80" s="665" t="s">
        <v>2931</v>
      </c>
      <c r="J80" s="665" t="s">
        <v>2810</v>
      </c>
      <c r="K80" s="665" t="s">
        <v>2621</v>
      </c>
      <c r="L80" s="666">
        <v>210.66</v>
      </c>
      <c r="M80" s="666">
        <v>210.66</v>
      </c>
      <c r="N80" s="665">
        <v>1</v>
      </c>
      <c r="O80" s="748">
        <v>0.5</v>
      </c>
      <c r="P80" s="666"/>
      <c r="Q80" s="681">
        <v>0</v>
      </c>
      <c r="R80" s="665"/>
      <c r="S80" s="681">
        <v>0</v>
      </c>
      <c r="T80" s="748"/>
      <c r="U80" s="704">
        <v>0</v>
      </c>
    </row>
    <row r="81" spans="1:21" ht="14.4" customHeight="1" x14ac:dyDescent="0.3">
      <c r="A81" s="664">
        <v>50</v>
      </c>
      <c r="B81" s="665" t="s">
        <v>543</v>
      </c>
      <c r="C81" s="665" t="s">
        <v>2781</v>
      </c>
      <c r="D81" s="746" t="s">
        <v>4251</v>
      </c>
      <c r="E81" s="747" t="s">
        <v>2792</v>
      </c>
      <c r="F81" s="665" t="s">
        <v>2778</v>
      </c>
      <c r="G81" s="665" t="s">
        <v>2805</v>
      </c>
      <c r="H81" s="665" t="s">
        <v>1411</v>
      </c>
      <c r="I81" s="665" t="s">
        <v>1456</v>
      </c>
      <c r="J81" s="665" t="s">
        <v>1457</v>
      </c>
      <c r="K81" s="665" t="s">
        <v>2611</v>
      </c>
      <c r="L81" s="666">
        <v>35.11</v>
      </c>
      <c r="M81" s="666">
        <v>140.44</v>
      </c>
      <c r="N81" s="665">
        <v>4</v>
      </c>
      <c r="O81" s="748">
        <v>2</v>
      </c>
      <c r="P81" s="666"/>
      <c r="Q81" s="681">
        <v>0</v>
      </c>
      <c r="R81" s="665"/>
      <c r="S81" s="681">
        <v>0</v>
      </c>
      <c r="T81" s="748"/>
      <c r="U81" s="704">
        <v>0</v>
      </c>
    </row>
    <row r="82" spans="1:21" ht="14.4" customHeight="1" x14ac:dyDescent="0.3">
      <c r="A82" s="664">
        <v>50</v>
      </c>
      <c r="B82" s="665" t="s">
        <v>543</v>
      </c>
      <c r="C82" s="665" t="s">
        <v>2781</v>
      </c>
      <c r="D82" s="746" t="s">
        <v>4251</v>
      </c>
      <c r="E82" s="747" t="s">
        <v>2792</v>
      </c>
      <c r="F82" s="665" t="s">
        <v>2778</v>
      </c>
      <c r="G82" s="665" t="s">
        <v>2860</v>
      </c>
      <c r="H82" s="665" t="s">
        <v>544</v>
      </c>
      <c r="I82" s="665" t="s">
        <v>2932</v>
      </c>
      <c r="J82" s="665" t="s">
        <v>2861</v>
      </c>
      <c r="K82" s="665" t="s">
        <v>2933</v>
      </c>
      <c r="L82" s="666">
        <v>0</v>
      </c>
      <c r="M82" s="666">
        <v>0</v>
      </c>
      <c r="N82" s="665">
        <v>2</v>
      </c>
      <c r="O82" s="748">
        <v>1.5</v>
      </c>
      <c r="P82" s="666"/>
      <c r="Q82" s="681"/>
      <c r="R82" s="665"/>
      <c r="S82" s="681">
        <v>0</v>
      </c>
      <c r="T82" s="748"/>
      <c r="U82" s="704">
        <v>0</v>
      </c>
    </row>
    <row r="83" spans="1:21" ht="14.4" customHeight="1" x14ac:dyDescent="0.3">
      <c r="A83" s="664">
        <v>50</v>
      </c>
      <c r="B83" s="665" t="s">
        <v>543</v>
      </c>
      <c r="C83" s="665" t="s">
        <v>2781</v>
      </c>
      <c r="D83" s="746" t="s">
        <v>4251</v>
      </c>
      <c r="E83" s="747" t="s">
        <v>2792</v>
      </c>
      <c r="F83" s="665" t="s">
        <v>2778</v>
      </c>
      <c r="G83" s="665" t="s">
        <v>2934</v>
      </c>
      <c r="H83" s="665" t="s">
        <v>544</v>
      </c>
      <c r="I83" s="665" t="s">
        <v>936</v>
      </c>
      <c r="J83" s="665" t="s">
        <v>937</v>
      </c>
      <c r="K83" s="665" t="s">
        <v>2935</v>
      </c>
      <c r="L83" s="666">
        <v>33</v>
      </c>
      <c r="M83" s="666">
        <v>33</v>
      </c>
      <c r="N83" s="665">
        <v>1</v>
      </c>
      <c r="O83" s="748">
        <v>0.5</v>
      </c>
      <c r="P83" s="666"/>
      <c r="Q83" s="681">
        <v>0</v>
      </c>
      <c r="R83" s="665"/>
      <c r="S83" s="681">
        <v>0</v>
      </c>
      <c r="T83" s="748"/>
      <c r="U83" s="704">
        <v>0</v>
      </c>
    </row>
    <row r="84" spans="1:21" ht="14.4" customHeight="1" x14ac:dyDescent="0.3">
      <c r="A84" s="664">
        <v>50</v>
      </c>
      <c r="B84" s="665" t="s">
        <v>543</v>
      </c>
      <c r="C84" s="665" t="s">
        <v>2781</v>
      </c>
      <c r="D84" s="746" t="s">
        <v>4251</v>
      </c>
      <c r="E84" s="747" t="s">
        <v>2792</v>
      </c>
      <c r="F84" s="665" t="s">
        <v>2778</v>
      </c>
      <c r="G84" s="665" t="s">
        <v>2885</v>
      </c>
      <c r="H84" s="665" t="s">
        <v>1411</v>
      </c>
      <c r="I84" s="665" t="s">
        <v>1581</v>
      </c>
      <c r="J84" s="665" t="s">
        <v>1582</v>
      </c>
      <c r="K84" s="665" t="s">
        <v>2615</v>
      </c>
      <c r="L84" s="666">
        <v>31.09</v>
      </c>
      <c r="M84" s="666">
        <v>62.18</v>
      </c>
      <c r="N84" s="665">
        <v>2</v>
      </c>
      <c r="O84" s="748">
        <v>1.5</v>
      </c>
      <c r="P84" s="666"/>
      <c r="Q84" s="681">
        <v>0</v>
      </c>
      <c r="R84" s="665"/>
      <c r="S84" s="681">
        <v>0</v>
      </c>
      <c r="T84" s="748"/>
      <c r="U84" s="704">
        <v>0</v>
      </c>
    </row>
    <row r="85" spans="1:21" ht="14.4" customHeight="1" x14ac:dyDescent="0.3">
      <c r="A85" s="664">
        <v>50</v>
      </c>
      <c r="B85" s="665" t="s">
        <v>543</v>
      </c>
      <c r="C85" s="665" t="s">
        <v>2781</v>
      </c>
      <c r="D85" s="746" t="s">
        <v>4251</v>
      </c>
      <c r="E85" s="747" t="s">
        <v>2792</v>
      </c>
      <c r="F85" s="665" t="s">
        <v>2778</v>
      </c>
      <c r="G85" s="665" t="s">
        <v>2836</v>
      </c>
      <c r="H85" s="665" t="s">
        <v>1411</v>
      </c>
      <c r="I85" s="665" t="s">
        <v>1470</v>
      </c>
      <c r="J85" s="665" t="s">
        <v>2627</v>
      </c>
      <c r="K85" s="665" t="s">
        <v>2628</v>
      </c>
      <c r="L85" s="666">
        <v>48.27</v>
      </c>
      <c r="M85" s="666">
        <v>96.54</v>
      </c>
      <c r="N85" s="665">
        <v>2</v>
      </c>
      <c r="O85" s="748">
        <v>1</v>
      </c>
      <c r="P85" s="666"/>
      <c r="Q85" s="681">
        <v>0</v>
      </c>
      <c r="R85" s="665"/>
      <c r="S85" s="681">
        <v>0</v>
      </c>
      <c r="T85" s="748"/>
      <c r="U85" s="704">
        <v>0</v>
      </c>
    </row>
    <row r="86" spans="1:21" ht="14.4" customHeight="1" x14ac:dyDescent="0.3">
      <c r="A86" s="664">
        <v>50</v>
      </c>
      <c r="B86" s="665" t="s">
        <v>543</v>
      </c>
      <c r="C86" s="665" t="s">
        <v>2781</v>
      </c>
      <c r="D86" s="746" t="s">
        <v>4251</v>
      </c>
      <c r="E86" s="747" t="s">
        <v>2792</v>
      </c>
      <c r="F86" s="665" t="s">
        <v>2778</v>
      </c>
      <c r="G86" s="665" t="s">
        <v>2936</v>
      </c>
      <c r="H86" s="665" t="s">
        <v>544</v>
      </c>
      <c r="I86" s="665" t="s">
        <v>792</v>
      </c>
      <c r="J86" s="665" t="s">
        <v>2937</v>
      </c>
      <c r="K86" s="665" t="s">
        <v>2938</v>
      </c>
      <c r="L86" s="666">
        <v>0</v>
      </c>
      <c r="M86" s="666">
        <v>0</v>
      </c>
      <c r="N86" s="665">
        <v>1</v>
      </c>
      <c r="O86" s="748">
        <v>1</v>
      </c>
      <c r="P86" s="666"/>
      <c r="Q86" s="681"/>
      <c r="R86" s="665"/>
      <c r="S86" s="681">
        <v>0</v>
      </c>
      <c r="T86" s="748"/>
      <c r="U86" s="704">
        <v>0</v>
      </c>
    </row>
    <row r="87" spans="1:21" ht="14.4" customHeight="1" x14ac:dyDescent="0.3">
      <c r="A87" s="664">
        <v>50</v>
      </c>
      <c r="B87" s="665" t="s">
        <v>543</v>
      </c>
      <c r="C87" s="665" t="s">
        <v>2781</v>
      </c>
      <c r="D87" s="746" t="s">
        <v>4251</v>
      </c>
      <c r="E87" s="747" t="s">
        <v>2792</v>
      </c>
      <c r="F87" s="665" t="s">
        <v>2778</v>
      </c>
      <c r="G87" s="665" t="s">
        <v>2907</v>
      </c>
      <c r="H87" s="665" t="s">
        <v>544</v>
      </c>
      <c r="I87" s="665" t="s">
        <v>2908</v>
      </c>
      <c r="J87" s="665" t="s">
        <v>1360</v>
      </c>
      <c r="K87" s="665" t="s">
        <v>2909</v>
      </c>
      <c r="L87" s="666">
        <v>22.44</v>
      </c>
      <c r="M87" s="666">
        <v>22.44</v>
      </c>
      <c r="N87" s="665">
        <v>1</v>
      </c>
      <c r="O87" s="748">
        <v>1</v>
      </c>
      <c r="P87" s="666"/>
      <c r="Q87" s="681">
        <v>0</v>
      </c>
      <c r="R87" s="665"/>
      <c r="S87" s="681">
        <v>0</v>
      </c>
      <c r="T87" s="748"/>
      <c r="U87" s="704">
        <v>0</v>
      </c>
    </row>
    <row r="88" spans="1:21" ht="14.4" customHeight="1" x14ac:dyDescent="0.3">
      <c r="A88" s="664">
        <v>50</v>
      </c>
      <c r="B88" s="665" t="s">
        <v>543</v>
      </c>
      <c r="C88" s="665" t="s">
        <v>2781</v>
      </c>
      <c r="D88" s="746" t="s">
        <v>4251</v>
      </c>
      <c r="E88" s="747" t="s">
        <v>2792</v>
      </c>
      <c r="F88" s="665" t="s">
        <v>2778</v>
      </c>
      <c r="G88" s="665" t="s">
        <v>2939</v>
      </c>
      <c r="H88" s="665" t="s">
        <v>544</v>
      </c>
      <c r="I88" s="665" t="s">
        <v>2940</v>
      </c>
      <c r="J88" s="665" t="s">
        <v>2941</v>
      </c>
      <c r="K88" s="665" t="s">
        <v>2942</v>
      </c>
      <c r="L88" s="666">
        <v>0</v>
      </c>
      <c r="M88" s="666">
        <v>0</v>
      </c>
      <c r="N88" s="665">
        <v>1</v>
      </c>
      <c r="O88" s="748">
        <v>0.5</v>
      </c>
      <c r="P88" s="666"/>
      <c r="Q88" s="681"/>
      <c r="R88" s="665"/>
      <c r="S88" s="681">
        <v>0</v>
      </c>
      <c r="T88" s="748"/>
      <c r="U88" s="704">
        <v>0</v>
      </c>
    </row>
    <row r="89" spans="1:21" ht="14.4" customHeight="1" x14ac:dyDescent="0.3">
      <c r="A89" s="664">
        <v>50</v>
      </c>
      <c r="B89" s="665" t="s">
        <v>543</v>
      </c>
      <c r="C89" s="665" t="s">
        <v>2781</v>
      </c>
      <c r="D89" s="746" t="s">
        <v>4251</v>
      </c>
      <c r="E89" s="747" t="s">
        <v>2792</v>
      </c>
      <c r="F89" s="665" t="s">
        <v>2778</v>
      </c>
      <c r="G89" s="665" t="s">
        <v>2837</v>
      </c>
      <c r="H89" s="665" t="s">
        <v>1411</v>
      </c>
      <c r="I89" s="665" t="s">
        <v>1570</v>
      </c>
      <c r="J89" s="665" t="s">
        <v>2586</v>
      </c>
      <c r="K89" s="665" t="s">
        <v>2587</v>
      </c>
      <c r="L89" s="666">
        <v>120.61</v>
      </c>
      <c r="M89" s="666">
        <v>120.61</v>
      </c>
      <c r="N89" s="665">
        <v>1</v>
      </c>
      <c r="O89" s="748">
        <v>0.5</v>
      </c>
      <c r="P89" s="666"/>
      <c r="Q89" s="681">
        <v>0</v>
      </c>
      <c r="R89" s="665"/>
      <c r="S89" s="681">
        <v>0</v>
      </c>
      <c r="T89" s="748"/>
      <c r="U89" s="704">
        <v>0</v>
      </c>
    </row>
    <row r="90" spans="1:21" ht="14.4" customHeight="1" x14ac:dyDescent="0.3">
      <c r="A90" s="664">
        <v>50</v>
      </c>
      <c r="B90" s="665" t="s">
        <v>543</v>
      </c>
      <c r="C90" s="665" t="s">
        <v>2781</v>
      </c>
      <c r="D90" s="746" t="s">
        <v>4251</v>
      </c>
      <c r="E90" s="747" t="s">
        <v>2793</v>
      </c>
      <c r="F90" s="665" t="s">
        <v>2778</v>
      </c>
      <c r="G90" s="665" t="s">
        <v>2943</v>
      </c>
      <c r="H90" s="665" t="s">
        <v>544</v>
      </c>
      <c r="I90" s="665" t="s">
        <v>2944</v>
      </c>
      <c r="J90" s="665" t="s">
        <v>2945</v>
      </c>
      <c r="K90" s="665" t="s">
        <v>2946</v>
      </c>
      <c r="L90" s="666">
        <v>0</v>
      </c>
      <c r="M90" s="666">
        <v>0</v>
      </c>
      <c r="N90" s="665">
        <v>1</v>
      </c>
      <c r="O90" s="748">
        <v>1</v>
      </c>
      <c r="P90" s="666"/>
      <c r="Q90" s="681"/>
      <c r="R90" s="665"/>
      <c r="S90" s="681">
        <v>0</v>
      </c>
      <c r="T90" s="748"/>
      <c r="U90" s="704">
        <v>0</v>
      </c>
    </row>
    <row r="91" spans="1:21" ht="14.4" customHeight="1" x14ac:dyDescent="0.3">
      <c r="A91" s="664">
        <v>50</v>
      </c>
      <c r="B91" s="665" t="s">
        <v>543</v>
      </c>
      <c r="C91" s="665" t="s">
        <v>2781</v>
      </c>
      <c r="D91" s="746" t="s">
        <v>4251</v>
      </c>
      <c r="E91" s="747" t="s">
        <v>2793</v>
      </c>
      <c r="F91" s="665" t="s">
        <v>2778</v>
      </c>
      <c r="G91" s="665" t="s">
        <v>2842</v>
      </c>
      <c r="H91" s="665" t="s">
        <v>544</v>
      </c>
      <c r="I91" s="665" t="s">
        <v>2947</v>
      </c>
      <c r="J91" s="665" t="s">
        <v>2948</v>
      </c>
      <c r="K91" s="665" t="s">
        <v>2949</v>
      </c>
      <c r="L91" s="666">
        <v>65.28</v>
      </c>
      <c r="M91" s="666">
        <v>65.28</v>
      </c>
      <c r="N91" s="665">
        <v>1</v>
      </c>
      <c r="O91" s="748">
        <v>0.5</v>
      </c>
      <c r="P91" s="666"/>
      <c r="Q91" s="681">
        <v>0</v>
      </c>
      <c r="R91" s="665"/>
      <c r="S91" s="681">
        <v>0</v>
      </c>
      <c r="T91" s="748"/>
      <c r="U91" s="704">
        <v>0</v>
      </c>
    </row>
    <row r="92" spans="1:21" ht="14.4" customHeight="1" x14ac:dyDescent="0.3">
      <c r="A92" s="664">
        <v>50</v>
      </c>
      <c r="B92" s="665" t="s">
        <v>543</v>
      </c>
      <c r="C92" s="665" t="s">
        <v>2781</v>
      </c>
      <c r="D92" s="746" t="s">
        <v>4251</v>
      </c>
      <c r="E92" s="747" t="s">
        <v>2793</v>
      </c>
      <c r="F92" s="665" t="s">
        <v>2778</v>
      </c>
      <c r="G92" s="665" t="s">
        <v>2842</v>
      </c>
      <c r="H92" s="665" t="s">
        <v>544</v>
      </c>
      <c r="I92" s="665" t="s">
        <v>666</v>
      </c>
      <c r="J92" s="665" t="s">
        <v>2843</v>
      </c>
      <c r="K92" s="665" t="s">
        <v>2844</v>
      </c>
      <c r="L92" s="666">
        <v>36.270000000000003</v>
      </c>
      <c r="M92" s="666">
        <v>36.270000000000003</v>
      </c>
      <c r="N92" s="665">
        <v>1</v>
      </c>
      <c r="O92" s="748">
        <v>0.5</v>
      </c>
      <c r="P92" s="666"/>
      <c r="Q92" s="681">
        <v>0</v>
      </c>
      <c r="R92" s="665"/>
      <c r="S92" s="681">
        <v>0</v>
      </c>
      <c r="T92" s="748"/>
      <c r="U92" s="704">
        <v>0</v>
      </c>
    </row>
    <row r="93" spans="1:21" ht="14.4" customHeight="1" x14ac:dyDescent="0.3">
      <c r="A93" s="664">
        <v>50</v>
      </c>
      <c r="B93" s="665" t="s">
        <v>543</v>
      </c>
      <c r="C93" s="665" t="s">
        <v>2781</v>
      </c>
      <c r="D93" s="746" t="s">
        <v>4251</v>
      </c>
      <c r="E93" s="747" t="s">
        <v>2793</v>
      </c>
      <c r="F93" s="665" t="s">
        <v>2778</v>
      </c>
      <c r="G93" s="665" t="s">
        <v>2842</v>
      </c>
      <c r="H93" s="665" t="s">
        <v>544</v>
      </c>
      <c r="I93" s="665" t="s">
        <v>2950</v>
      </c>
      <c r="J93" s="665" t="s">
        <v>2843</v>
      </c>
      <c r="K93" s="665" t="s">
        <v>2844</v>
      </c>
      <c r="L93" s="666">
        <v>36.270000000000003</v>
      </c>
      <c r="M93" s="666">
        <v>36.270000000000003</v>
      </c>
      <c r="N93" s="665">
        <v>1</v>
      </c>
      <c r="O93" s="748">
        <v>0.5</v>
      </c>
      <c r="P93" s="666"/>
      <c r="Q93" s="681">
        <v>0</v>
      </c>
      <c r="R93" s="665"/>
      <c r="S93" s="681">
        <v>0</v>
      </c>
      <c r="T93" s="748"/>
      <c r="U93" s="704">
        <v>0</v>
      </c>
    </row>
    <row r="94" spans="1:21" ht="14.4" customHeight="1" x14ac:dyDescent="0.3">
      <c r="A94" s="664">
        <v>50</v>
      </c>
      <c r="B94" s="665" t="s">
        <v>543</v>
      </c>
      <c r="C94" s="665" t="s">
        <v>2781</v>
      </c>
      <c r="D94" s="746" t="s">
        <v>4251</v>
      </c>
      <c r="E94" s="747" t="s">
        <v>2793</v>
      </c>
      <c r="F94" s="665" t="s">
        <v>2778</v>
      </c>
      <c r="G94" s="665" t="s">
        <v>2803</v>
      </c>
      <c r="H94" s="665" t="s">
        <v>1411</v>
      </c>
      <c r="I94" s="665" t="s">
        <v>1423</v>
      </c>
      <c r="J94" s="665" t="s">
        <v>1424</v>
      </c>
      <c r="K94" s="665" t="s">
        <v>2604</v>
      </c>
      <c r="L94" s="666">
        <v>72</v>
      </c>
      <c r="M94" s="666">
        <v>432</v>
      </c>
      <c r="N94" s="665">
        <v>6</v>
      </c>
      <c r="O94" s="748">
        <v>3</v>
      </c>
      <c r="P94" s="666">
        <v>72</v>
      </c>
      <c r="Q94" s="681">
        <v>0.16666666666666666</v>
      </c>
      <c r="R94" s="665">
        <v>1</v>
      </c>
      <c r="S94" s="681">
        <v>0.16666666666666666</v>
      </c>
      <c r="T94" s="748">
        <v>0.5</v>
      </c>
      <c r="U94" s="704">
        <v>0.16666666666666666</v>
      </c>
    </row>
    <row r="95" spans="1:21" ht="14.4" customHeight="1" x14ac:dyDescent="0.3">
      <c r="A95" s="664">
        <v>50</v>
      </c>
      <c r="B95" s="665" t="s">
        <v>543</v>
      </c>
      <c r="C95" s="665" t="s">
        <v>2781</v>
      </c>
      <c r="D95" s="746" t="s">
        <v>4251</v>
      </c>
      <c r="E95" s="747" t="s">
        <v>2793</v>
      </c>
      <c r="F95" s="665" t="s">
        <v>2778</v>
      </c>
      <c r="G95" s="665" t="s">
        <v>2803</v>
      </c>
      <c r="H95" s="665" t="s">
        <v>1411</v>
      </c>
      <c r="I95" s="665" t="s">
        <v>1427</v>
      </c>
      <c r="J95" s="665" t="s">
        <v>1424</v>
      </c>
      <c r="K95" s="665" t="s">
        <v>2605</v>
      </c>
      <c r="L95" s="666">
        <v>144.01</v>
      </c>
      <c r="M95" s="666">
        <v>144.01</v>
      </c>
      <c r="N95" s="665">
        <v>1</v>
      </c>
      <c r="O95" s="748">
        <v>0.5</v>
      </c>
      <c r="P95" s="666"/>
      <c r="Q95" s="681">
        <v>0</v>
      </c>
      <c r="R95" s="665"/>
      <c r="S95" s="681">
        <v>0</v>
      </c>
      <c r="T95" s="748"/>
      <c r="U95" s="704">
        <v>0</v>
      </c>
    </row>
    <row r="96" spans="1:21" ht="14.4" customHeight="1" x14ac:dyDescent="0.3">
      <c r="A96" s="664">
        <v>50</v>
      </c>
      <c r="B96" s="665" t="s">
        <v>543</v>
      </c>
      <c r="C96" s="665" t="s">
        <v>2781</v>
      </c>
      <c r="D96" s="746" t="s">
        <v>4251</v>
      </c>
      <c r="E96" s="747" t="s">
        <v>2793</v>
      </c>
      <c r="F96" s="665" t="s">
        <v>2778</v>
      </c>
      <c r="G96" s="665" t="s">
        <v>2803</v>
      </c>
      <c r="H96" s="665" t="s">
        <v>1411</v>
      </c>
      <c r="I96" s="665" t="s">
        <v>2951</v>
      </c>
      <c r="J96" s="665" t="s">
        <v>1424</v>
      </c>
      <c r="K96" s="665" t="s">
        <v>2605</v>
      </c>
      <c r="L96" s="666">
        <v>0</v>
      </c>
      <c r="M96" s="666">
        <v>0</v>
      </c>
      <c r="N96" s="665">
        <v>1</v>
      </c>
      <c r="O96" s="748">
        <v>0.5</v>
      </c>
      <c r="P96" s="666"/>
      <c r="Q96" s="681"/>
      <c r="R96" s="665"/>
      <c r="S96" s="681">
        <v>0</v>
      </c>
      <c r="T96" s="748"/>
      <c r="U96" s="704">
        <v>0</v>
      </c>
    </row>
    <row r="97" spans="1:21" ht="14.4" customHeight="1" x14ac:dyDescent="0.3">
      <c r="A97" s="664">
        <v>50</v>
      </c>
      <c r="B97" s="665" t="s">
        <v>543</v>
      </c>
      <c r="C97" s="665" t="s">
        <v>2781</v>
      </c>
      <c r="D97" s="746" t="s">
        <v>4251</v>
      </c>
      <c r="E97" s="747" t="s">
        <v>2793</v>
      </c>
      <c r="F97" s="665" t="s">
        <v>2778</v>
      </c>
      <c r="G97" s="665" t="s">
        <v>2803</v>
      </c>
      <c r="H97" s="665" t="s">
        <v>544</v>
      </c>
      <c r="I97" s="665" t="s">
        <v>2952</v>
      </c>
      <c r="J97" s="665" t="s">
        <v>2953</v>
      </c>
      <c r="K97" s="665" t="s">
        <v>2604</v>
      </c>
      <c r="L97" s="666">
        <v>72</v>
      </c>
      <c r="M97" s="666">
        <v>72</v>
      </c>
      <c r="N97" s="665">
        <v>1</v>
      </c>
      <c r="O97" s="748">
        <v>0.5</v>
      </c>
      <c r="P97" s="666"/>
      <c r="Q97" s="681">
        <v>0</v>
      </c>
      <c r="R97" s="665"/>
      <c r="S97" s="681">
        <v>0</v>
      </c>
      <c r="T97" s="748"/>
      <c r="U97" s="704">
        <v>0</v>
      </c>
    </row>
    <row r="98" spans="1:21" ht="14.4" customHeight="1" x14ac:dyDescent="0.3">
      <c r="A98" s="664">
        <v>50</v>
      </c>
      <c r="B98" s="665" t="s">
        <v>543</v>
      </c>
      <c r="C98" s="665" t="s">
        <v>2781</v>
      </c>
      <c r="D98" s="746" t="s">
        <v>4251</v>
      </c>
      <c r="E98" s="747" t="s">
        <v>2793</v>
      </c>
      <c r="F98" s="665" t="s">
        <v>2778</v>
      </c>
      <c r="G98" s="665" t="s">
        <v>2845</v>
      </c>
      <c r="H98" s="665" t="s">
        <v>544</v>
      </c>
      <c r="I98" s="665" t="s">
        <v>973</v>
      </c>
      <c r="J98" s="665" t="s">
        <v>970</v>
      </c>
      <c r="K98" s="665" t="s">
        <v>2628</v>
      </c>
      <c r="L98" s="666">
        <v>31.09</v>
      </c>
      <c r="M98" s="666">
        <v>31.09</v>
      </c>
      <c r="N98" s="665">
        <v>1</v>
      </c>
      <c r="O98" s="748">
        <v>0.5</v>
      </c>
      <c r="P98" s="666"/>
      <c r="Q98" s="681">
        <v>0</v>
      </c>
      <c r="R98" s="665"/>
      <c r="S98" s="681">
        <v>0</v>
      </c>
      <c r="T98" s="748"/>
      <c r="U98" s="704">
        <v>0</v>
      </c>
    </row>
    <row r="99" spans="1:21" ht="14.4" customHeight="1" x14ac:dyDescent="0.3">
      <c r="A99" s="664">
        <v>50</v>
      </c>
      <c r="B99" s="665" t="s">
        <v>543</v>
      </c>
      <c r="C99" s="665" t="s">
        <v>2781</v>
      </c>
      <c r="D99" s="746" t="s">
        <v>4251</v>
      </c>
      <c r="E99" s="747" t="s">
        <v>2793</v>
      </c>
      <c r="F99" s="665" t="s">
        <v>2778</v>
      </c>
      <c r="G99" s="665" t="s">
        <v>2845</v>
      </c>
      <c r="H99" s="665" t="s">
        <v>544</v>
      </c>
      <c r="I99" s="665" t="s">
        <v>2954</v>
      </c>
      <c r="J99" s="665" t="s">
        <v>2955</v>
      </c>
      <c r="K99" s="665" t="s">
        <v>2628</v>
      </c>
      <c r="L99" s="666">
        <v>31.09</v>
      </c>
      <c r="M99" s="666">
        <v>62.18</v>
      </c>
      <c r="N99" s="665">
        <v>2</v>
      </c>
      <c r="O99" s="748">
        <v>1</v>
      </c>
      <c r="P99" s="666"/>
      <c r="Q99" s="681">
        <v>0</v>
      </c>
      <c r="R99" s="665"/>
      <c r="S99" s="681">
        <v>0</v>
      </c>
      <c r="T99" s="748"/>
      <c r="U99" s="704">
        <v>0</v>
      </c>
    </row>
    <row r="100" spans="1:21" ht="14.4" customHeight="1" x14ac:dyDescent="0.3">
      <c r="A100" s="664">
        <v>50</v>
      </c>
      <c r="B100" s="665" t="s">
        <v>543</v>
      </c>
      <c r="C100" s="665" t="s">
        <v>2781</v>
      </c>
      <c r="D100" s="746" t="s">
        <v>4251</v>
      </c>
      <c r="E100" s="747" t="s">
        <v>2793</v>
      </c>
      <c r="F100" s="665" t="s">
        <v>2778</v>
      </c>
      <c r="G100" s="665" t="s">
        <v>2848</v>
      </c>
      <c r="H100" s="665" t="s">
        <v>544</v>
      </c>
      <c r="I100" s="665" t="s">
        <v>2956</v>
      </c>
      <c r="J100" s="665" t="s">
        <v>1660</v>
      </c>
      <c r="K100" s="665" t="s">
        <v>2957</v>
      </c>
      <c r="L100" s="666">
        <v>0</v>
      </c>
      <c r="M100" s="666">
        <v>0</v>
      </c>
      <c r="N100" s="665">
        <v>1</v>
      </c>
      <c r="O100" s="748">
        <v>1</v>
      </c>
      <c r="P100" s="666"/>
      <c r="Q100" s="681"/>
      <c r="R100" s="665"/>
      <c r="S100" s="681">
        <v>0</v>
      </c>
      <c r="T100" s="748"/>
      <c r="U100" s="704">
        <v>0</v>
      </c>
    </row>
    <row r="101" spans="1:21" ht="14.4" customHeight="1" x14ac:dyDescent="0.3">
      <c r="A101" s="664">
        <v>50</v>
      </c>
      <c r="B101" s="665" t="s">
        <v>543</v>
      </c>
      <c r="C101" s="665" t="s">
        <v>2781</v>
      </c>
      <c r="D101" s="746" t="s">
        <v>4251</v>
      </c>
      <c r="E101" s="747" t="s">
        <v>2793</v>
      </c>
      <c r="F101" s="665" t="s">
        <v>2778</v>
      </c>
      <c r="G101" s="665" t="s">
        <v>2804</v>
      </c>
      <c r="H101" s="665" t="s">
        <v>1411</v>
      </c>
      <c r="I101" s="665" t="s">
        <v>2852</v>
      </c>
      <c r="J101" s="665" t="s">
        <v>2853</v>
      </c>
      <c r="K101" s="665" t="s">
        <v>2854</v>
      </c>
      <c r="L101" s="666">
        <v>278.64</v>
      </c>
      <c r="M101" s="666">
        <v>278.64</v>
      </c>
      <c r="N101" s="665">
        <v>1</v>
      </c>
      <c r="O101" s="748">
        <v>1</v>
      </c>
      <c r="P101" s="666">
        <v>278.64</v>
      </c>
      <c r="Q101" s="681">
        <v>1</v>
      </c>
      <c r="R101" s="665">
        <v>1</v>
      </c>
      <c r="S101" s="681">
        <v>1</v>
      </c>
      <c r="T101" s="748">
        <v>1</v>
      </c>
      <c r="U101" s="704">
        <v>1</v>
      </c>
    </row>
    <row r="102" spans="1:21" ht="14.4" customHeight="1" x14ac:dyDescent="0.3">
      <c r="A102" s="664">
        <v>50</v>
      </c>
      <c r="B102" s="665" t="s">
        <v>543</v>
      </c>
      <c r="C102" s="665" t="s">
        <v>2781</v>
      </c>
      <c r="D102" s="746" t="s">
        <v>4251</v>
      </c>
      <c r="E102" s="747" t="s">
        <v>2793</v>
      </c>
      <c r="F102" s="665" t="s">
        <v>2778</v>
      </c>
      <c r="G102" s="665" t="s">
        <v>2804</v>
      </c>
      <c r="H102" s="665" t="s">
        <v>1411</v>
      </c>
      <c r="I102" s="665" t="s">
        <v>2958</v>
      </c>
      <c r="J102" s="665" t="s">
        <v>2959</v>
      </c>
      <c r="K102" s="665" t="s">
        <v>2960</v>
      </c>
      <c r="L102" s="666">
        <v>58.86</v>
      </c>
      <c r="M102" s="666">
        <v>58.86</v>
      </c>
      <c r="N102" s="665">
        <v>1</v>
      </c>
      <c r="O102" s="748">
        <v>0.5</v>
      </c>
      <c r="P102" s="666"/>
      <c r="Q102" s="681">
        <v>0</v>
      </c>
      <c r="R102" s="665"/>
      <c r="S102" s="681">
        <v>0</v>
      </c>
      <c r="T102" s="748"/>
      <c r="U102" s="704">
        <v>0</v>
      </c>
    </row>
    <row r="103" spans="1:21" ht="14.4" customHeight="1" x14ac:dyDescent="0.3">
      <c r="A103" s="664">
        <v>50</v>
      </c>
      <c r="B103" s="665" t="s">
        <v>543</v>
      </c>
      <c r="C103" s="665" t="s">
        <v>2781</v>
      </c>
      <c r="D103" s="746" t="s">
        <v>4251</v>
      </c>
      <c r="E103" s="747" t="s">
        <v>2793</v>
      </c>
      <c r="F103" s="665" t="s">
        <v>2778</v>
      </c>
      <c r="G103" s="665" t="s">
        <v>2804</v>
      </c>
      <c r="H103" s="665" t="s">
        <v>1411</v>
      </c>
      <c r="I103" s="665" t="s">
        <v>2961</v>
      </c>
      <c r="J103" s="665" t="s">
        <v>2962</v>
      </c>
      <c r="K103" s="665" t="s">
        <v>2963</v>
      </c>
      <c r="L103" s="666">
        <v>181.13</v>
      </c>
      <c r="M103" s="666">
        <v>362.26</v>
      </c>
      <c r="N103" s="665">
        <v>2</v>
      </c>
      <c r="O103" s="748">
        <v>1</v>
      </c>
      <c r="P103" s="666"/>
      <c r="Q103" s="681">
        <v>0</v>
      </c>
      <c r="R103" s="665"/>
      <c r="S103" s="681">
        <v>0</v>
      </c>
      <c r="T103" s="748"/>
      <c r="U103" s="704">
        <v>0</v>
      </c>
    </row>
    <row r="104" spans="1:21" ht="14.4" customHeight="1" x14ac:dyDescent="0.3">
      <c r="A104" s="664">
        <v>50</v>
      </c>
      <c r="B104" s="665" t="s">
        <v>543</v>
      </c>
      <c r="C104" s="665" t="s">
        <v>2781</v>
      </c>
      <c r="D104" s="746" t="s">
        <v>4251</v>
      </c>
      <c r="E104" s="747" t="s">
        <v>2793</v>
      </c>
      <c r="F104" s="665" t="s">
        <v>2778</v>
      </c>
      <c r="G104" s="665" t="s">
        <v>2804</v>
      </c>
      <c r="H104" s="665" t="s">
        <v>1411</v>
      </c>
      <c r="I104" s="665" t="s">
        <v>1502</v>
      </c>
      <c r="J104" s="665" t="s">
        <v>1507</v>
      </c>
      <c r="K104" s="665" t="s">
        <v>2642</v>
      </c>
      <c r="L104" s="666">
        <v>117.73</v>
      </c>
      <c r="M104" s="666">
        <v>353.19</v>
      </c>
      <c r="N104" s="665">
        <v>3</v>
      </c>
      <c r="O104" s="748">
        <v>2</v>
      </c>
      <c r="P104" s="666"/>
      <c r="Q104" s="681">
        <v>0</v>
      </c>
      <c r="R104" s="665"/>
      <c r="S104" s="681">
        <v>0</v>
      </c>
      <c r="T104" s="748"/>
      <c r="U104" s="704">
        <v>0</v>
      </c>
    </row>
    <row r="105" spans="1:21" ht="14.4" customHeight="1" x14ac:dyDescent="0.3">
      <c r="A105" s="664">
        <v>50</v>
      </c>
      <c r="B105" s="665" t="s">
        <v>543</v>
      </c>
      <c r="C105" s="665" t="s">
        <v>2781</v>
      </c>
      <c r="D105" s="746" t="s">
        <v>4251</v>
      </c>
      <c r="E105" s="747" t="s">
        <v>2793</v>
      </c>
      <c r="F105" s="665" t="s">
        <v>2778</v>
      </c>
      <c r="G105" s="665" t="s">
        <v>2804</v>
      </c>
      <c r="H105" s="665" t="s">
        <v>1411</v>
      </c>
      <c r="I105" s="665" t="s">
        <v>1562</v>
      </c>
      <c r="J105" s="665" t="s">
        <v>1567</v>
      </c>
      <c r="K105" s="665" t="s">
        <v>2644</v>
      </c>
      <c r="L105" s="666">
        <v>181.13</v>
      </c>
      <c r="M105" s="666">
        <v>2354.6900000000005</v>
      </c>
      <c r="N105" s="665">
        <v>13</v>
      </c>
      <c r="O105" s="748">
        <v>8</v>
      </c>
      <c r="P105" s="666">
        <v>181.13</v>
      </c>
      <c r="Q105" s="681">
        <v>7.69230769230769E-2</v>
      </c>
      <c r="R105" s="665">
        <v>1</v>
      </c>
      <c r="S105" s="681">
        <v>7.6923076923076927E-2</v>
      </c>
      <c r="T105" s="748">
        <v>0.5</v>
      </c>
      <c r="U105" s="704">
        <v>6.25E-2</v>
      </c>
    </row>
    <row r="106" spans="1:21" ht="14.4" customHeight="1" x14ac:dyDescent="0.3">
      <c r="A106" s="664">
        <v>50</v>
      </c>
      <c r="B106" s="665" t="s">
        <v>543</v>
      </c>
      <c r="C106" s="665" t="s">
        <v>2781</v>
      </c>
      <c r="D106" s="746" t="s">
        <v>4251</v>
      </c>
      <c r="E106" s="747" t="s">
        <v>2793</v>
      </c>
      <c r="F106" s="665" t="s">
        <v>2778</v>
      </c>
      <c r="G106" s="665" t="s">
        <v>2804</v>
      </c>
      <c r="H106" s="665" t="s">
        <v>544</v>
      </c>
      <c r="I106" s="665" t="s">
        <v>2964</v>
      </c>
      <c r="J106" s="665" t="s">
        <v>2965</v>
      </c>
      <c r="K106" s="665" t="s">
        <v>2642</v>
      </c>
      <c r="L106" s="666">
        <v>117.73</v>
      </c>
      <c r="M106" s="666">
        <v>117.73</v>
      </c>
      <c r="N106" s="665">
        <v>1</v>
      </c>
      <c r="O106" s="748">
        <v>0.5</v>
      </c>
      <c r="P106" s="666"/>
      <c r="Q106" s="681">
        <v>0</v>
      </c>
      <c r="R106" s="665"/>
      <c r="S106" s="681">
        <v>0</v>
      </c>
      <c r="T106" s="748"/>
      <c r="U106" s="704">
        <v>0</v>
      </c>
    </row>
    <row r="107" spans="1:21" ht="14.4" customHeight="1" x14ac:dyDescent="0.3">
      <c r="A107" s="664">
        <v>50</v>
      </c>
      <c r="B107" s="665" t="s">
        <v>543</v>
      </c>
      <c r="C107" s="665" t="s">
        <v>2781</v>
      </c>
      <c r="D107" s="746" t="s">
        <v>4251</v>
      </c>
      <c r="E107" s="747" t="s">
        <v>2793</v>
      </c>
      <c r="F107" s="665" t="s">
        <v>2778</v>
      </c>
      <c r="G107" s="665" t="s">
        <v>2804</v>
      </c>
      <c r="H107" s="665" t="s">
        <v>544</v>
      </c>
      <c r="I107" s="665" t="s">
        <v>2966</v>
      </c>
      <c r="J107" s="665" t="s">
        <v>2967</v>
      </c>
      <c r="K107" s="665" t="s">
        <v>2968</v>
      </c>
      <c r="L107" s="666">
        <v>0</v>
      </c>
      <c r="M107" s="666">
        <v>0</v>
      </c>
      <c r="N107" s="665">
        <v>1</v>
      </c>
      <c r="O107" s="748">
        <v>0.5</v>
      </c>
      <c r="P107" s="666"/>
      <c r="Q107" s="681"/>
      <c r="R107" s="665"/>
      <c r="S107" s="681">
        <v>0</v>
      </c>
      <c r="T107" s="748"/>
      <c r="U107" s="704">
        <v>0</v>
      </c>
    </row>
    <row r="108" spans="1:21" ht="14.4" customHeight="1" x14ac:dyDescent="0.3">
      <c r="A108" s="664">
        <v>50</v>
      </c>
      <c r="B108" s="665" t="s">
        <v>543</v>
      </c>
      <c r="C108" s="665" t="s">
        <v>2781</v>
      </c>
      <c r="D108" s="746" t="s">
        <v>4251</v>
      </c>
      <c r="E108" s="747" t="s">
        <v>2793</v>
      </c>
      <c r="F108" s="665" t="s">
        <v>2778</v>
      </c>
      <c r="G108" s="665" t="s">
        <v>2804</v>
      </c>
      <c r="H108" s="665" t="s">
        <v>1411</v>
      </c>
      <c r="I108" s="665" t="s">
        <v>2969</v>
      </c>
      <c r="J108" s="665" t="s">
        <v>2970</v>
      </c>
      <c r="K108" s="665" t="s">
        <v>2642</v>
      </c>
      <c r="L108" s="666">
        <v>124.91</v>
      </c>
      <c r="M108" s="666">
        <v>124.91</v>
      </c>
      <c r="N108" s="665">
        <v>1</v>
      </c>
      <c r="O108" s="748">
        <v>0.5</v>
      </c>
      <c r="P108" s="666"/>
      <c r="Q108" s="681">
        <v>0</v>
      </c>
      <c r="R108" s="665"/>
      <c r="S108" s="681">
        <v>0</v>
      </c>
      <c r="T108" s="748"/>
      <c r="U108" s="704">
        <v>0</v>
      </c>
    </row>
    <row r="109" spans="1:21" ht="14.4" customHeight="1" x14ac:dyDescent="0.3">
      <c r="A109" s="664">
        <v>50</v>
      </c>
      <c r="B109" s="665" t="s">
        <v>543</v>
      </c>
      <c r="C109" s="665" t="s">
        <v>2781</v>
      </c>
      <c r="D109" s="746" t="s">
        <v>4251</v>
      </c>
      <c r="E109" s="747" t="s">
        <v>2793</v>
      </c>
      <c r="F109" s="665" t="s">
        <v>2778</v>
      </c>
      <c r="G109" s="665" t="s">
        <v>2804</v>
      </c>
      <c r="H109" s="665" t="s">
        <v>544</v>
      </c>
      <c r="I109" s="665" t="s">
        <v>2971</v>
      </c>
      <c r="J109" s="665" t="s">
        <v>2972</v>
      </c>
      <c r="K109" s="665" t="s">
        <v>2973</v>
      </c>
      <c r="L109" s="666">
        <v>0</v>
      </c>
      <c r="M109" s="666">
        <v>0</v>
      </c>
      <c r="N109" s="665">
        <v>1</v>
      </c>
      <c r="O109" s="748">
        <v>0.5</v>
      </c>
      <c r="P109" s="666"/>
      <c r="Q109" s="681"/>
      <c r="R109" s="665"/>
      <c r="S109" s="681">
        <v>0</v>
      </c>
      <c r="T109" s="748"/>
      <c r="U109" s="704">
        <v>0</v>
      </c>
    </row>
    <row r="110" spans="1:21" ht="14.4" customHeight="1" x14ac:dyDescent="0.3">
      <c r="A110" s="664">
        <v>50</v>
      </c>
      <c r="B110" s="665" t="s">
        <v>543</v>
      </c>
      <c r="C110" s="665" t="s">
        <v>2781</v>
      </c>
      <c r="D110" s="746" t="s">
        <v>4251</v>
      </c>
      <c r="E110" s="747" t="s">
        <v>2793</v>
      </c>
      <c r="F110" s="665" t="s">
        <v>2778</v>
      </c>
      <c r="G110" s="665" t="s">
        <v>2974</v>
      </c>
      <c r="H110" s="665" t="s">
        <v>544</v>
      </c>
      <c r="I110" s="665" t="s">
        <v>2975</v>
      </c>
      <c r="J110" s="665" t="s">
        <v>2976</v>
      </c>
      <c r="K110" s="665"/>
      <c r="L110" s="666">
        <v>0</v>
      </c>
      <c r="M110" s="666">
        <v>0</v>
      </c>
      <c r="N110" s="665">
        <v>1</v>
      </c>
      <c r="O110" s="748">
        <v>0.5</v>
      </c>
      <c r="P110" s="666"/>
      <c r="Q110" s="681"/>
      <c r="R110" s="665"/>
      <c r="S110" s="681">
        <v>0</v>
      </c>
      <c r="T110" s="748"/>
      <c r="U110" s="704">
        <v>0</v>
      </c>
    </row>
    <row r="111" spans="1:21" ht="14.4" customHeight="1" x14ac:dyDescent="0.3">
      <c r="A111" s="664">
        <v>50</v>
      </c>
      <c r="B111" s="665" t="s">
        <v>543</v>
      </c>
      <c r="C111" s="665" t="s">
        <v>2781</v>
      </c>
      <c r="D111" s="746" t="s">
        <v>4251</v>
      </c>
      <c r="E111" s="747" t="s">
        <v>2793</v>
      </c>
      <c r="F111" s="665" t="s">
        <v>2778</v>
      </c>
      <c r="G111" s="665" t="s">
        <v>2855</v>
      </c>
      <c r="H111" s="665" t="s">
        <v>1411</v>
      </c>
      <c r="I111" s="665" t="s">
        <v>1463</v>
      </c>
      <c r="J111" s="665" t="s">
        <v>1464</v>
      </c>
      <c r="K111" s="665" t="s">
        <v>2609</v>
      </c>
      <c r="L111" s="666">
        <v>65.540000000000006</v>
      </c>
      <c r="M111" s="666">
        <v>65.540000000000006</v>
      </c>
      <c r="N111" s="665">
        <v>1</v>
      </c>
      <c r="O111" s="748">
        <v>0.5</v>
      </c>
      <c r="P111" s="666"/>
      <c r="Q111" s="681">
        <v>0</v>
      </c>
      <c r="R111" s="665"/>
      <c r="S111" s="681">
        <v>0</v>
      </c>
      <c r="T111" s="748"/>
      <c r="U111" s="704">
        <v>0</v>
      </c>
    </row>
    <row r="112" spans="1:21" ht="14.4" customHeight="1" x14ac:dyDescent="0.3">
      <c r="A112" s="664">
        <v>50</v>
      </c>
      <c r="B112" s="665" t="s">
        <v>543</v>
      </c>
      <c r="C112" s="665" t="s">
        <v>2781</v>
      </c>
      <c r="D112" s="746" t="s">
        <v>4251</v>
      </c>
      <c r="E112" s="747" t="s">
        <v>2793</v>
      </c>
      <c r="F112" s="665" t="s">
        <v>2778</v>
      </c>
      <c r="G112" s="665" t="s">
        <v>2977</v>
      </c>
      <c r="H112" s="665" t="s">
        <v>544</v>
      </c>
      <c r="I112" s="665" t="s">
        <v>2978</v>
      </c>
      <c r="J112" s="665" t="s">
        <v>2979</v>
      </c>
      <c r="K112" s="665" t="s">
        <v>2980</v>
      </c>
      <c r="L112" s="666">
        <v>0</v>
      </c>
      <c r="M112" s="666">
        <v>0</v>
      </c>
      <c r="N112" s="665">
        <v>1</v>
      </c>
      <c r="O112" s="748">
        <v>0.5</v>
      </c>
      <c r="P112" s="666"/>
      <c r="Q112" s="681"/>
      <c r="R112" s="665"/>
      <c r="S112" s="681">
        <v>0</v>
      </c>
      <c r="T112" s="748"/>
      <c r="U112" s="704">
        <v>0</v>
      </c>
    </row>
    <row r="113" spans="1:21" ht="14.4" customHeight="1" x14ac:dyDescent="0.3">
      <c r="A113" s="664">
        <v>50</v>
      </c>
      <c r="B113" s="665" t="s">
        <v>543</v>
      </c>
      <c r="C113" s="665" t="s">
        <v>2781</v>
      </c>
      <c r="D113" s="746" t="s">
        <v>4251</v>
      </c>
      <c r="E113" s="747" t="s">
        <v>2793</v>
      </c>
      <c r="F113" s="665" t="s">
        <v>2778</v>
      </c>
      <c r="G113" s="665" t="s">
        <v>2805</v>
      </c>
      <c r="H113" s="665" t="s">
        <v>544</v>
      </c>
      <c r="I113" s="665" t="s">
        <v>2981</v>
      </c>
      <c r="J113" s="665" t="s">
        <v>2982</v>
      </c>
      <c r="K113" s="665" t="s">
        <v>2611</v>
      </c>
      <c r="L113" s="666">
        <v>35.11</v>
      </c>
      <c r="M113" s="666">
        <v>35.11</v>
      </c>
      <c r="N113" s="665">
        <v>1</v>
      </c>
      <c r="O113" s="748">
        <v>0.5</v>
      </c>
      <c r="P113" s="666"/>
      <c r="Q113" s="681">
        <v>0</v>
      </c>
      <c r="R113" s="665"/>
      <c r="S113" s="681">
        <v>0</v>
      </c>
      <c r="T113" s="748"/>
      <c r="U113" s="704">
        <v>0</v>
      </c>
    </row>
    <row r="114" spans="1:21" ht="14.4" customHeight="1" x14ac:dyDescent="0.3">
      <c r="A114" s="664">
        <v>50</v>
      </c>
      <c r="B114" s="665" t="s">
        <v>543</v>
      </c>
      <c r="C114" s="665" t="s">
        <v>2781</v>
      </c>
      <c r="D114" s="746" t="s">
        <v>4251</v>
      </c>
      <c r="E114" s="747" t="s">
        <v>2793</v>
      </c>
      <c r="F114" s="665" t="s">
        <v>2778</v>
      </c>
      <c r="G114" s="665" t="s">
        <v>2805</v>
      </c>
      <c r="H114" s="665" t="s">
        <v>544</v>
      </c>
      <c r="I114" s="665" t="s">
        <v>2806</v>
      </c>
      <c r="J114" s="665" t="s">
        <v>2807</v>
      </c>
      <c r="K114" s="665" t="s">
        <v>2808</v>
      </c>
      <c r="L114" s="666">
        <v>16.38</v>
      </c>
      <c r="M114" s="666">
        <v>49.14</v>
      </c>
      <c r="N114" s="665">
        <v>3</v>
      </c>
      <c r="O114" s="748">
        <v>1.5</v>
      </c>
      <c r="P114" s="666"/>
      <c r="Q114" s="681">
        <v>0</v>
      </c>
      <c r="R114" s="665"/>
      <c r="S114" s="681">
        <v>0</v>
      </c>
      <c r="T114" s="748"/>
      <c r="U114" s="704">
        <v>0</v>
      </c>
    </row>
    <row r="115" spans="1:21" ht="14.4" customHeight="1" x14ac:dyDescent="0.3">
      <c r="A115" s="664">
        <v>50</v>
      </c>
      <c r="B115" s="665" t="s">
        <v>543</v>
      </c>
      <c r="C115" s="665" t="s">
        <v>2781</v>
      </c>
      <c r="D115" s="746" t="s">
        <v>4251</v>
      </c>
      <c r="E115" s="747" t="s">
        <v>2793</v>
      </c>
      <c r="F115" s="665" t="s">
        <v>2778</v>
      </c>
      <c r="G115" s="665" t="s">
        <v>2805</v>
      </c>
      <c r="H115" s="665" t="s">
        <v>1411</v>
      </c>
      <c r="I115" s="665" t="s">
        <v>1456</v>
      </c>
      <c r="J115" s="665" t="s">
        <v>1457</v>
      </c>
      <c r="K115" s="665" t="s">
        <v>2611</v>
      </c>
      <c r="L115" s="666">
        <v>35.11</v>
      </c>
      <c r="M115" s="666">
        <v>245.77000000000004</v>
      </c>
      <c r="N115" s="665">
        <v>7</v>
      </c>
      <c r="O115" s="748">
        <v>4</v>
      </c>
      <c r="P115" s="666">
        <v>35.11</v>
      </c>
      <c r="Q115" s="681">
        <v>0.14285714285714282</v>
      </c>
      <c r="R115" s="665">
        <v>1</v>
      </c>
      <c r="S115" s="681">
        <v>0.14285714285714285</v>
      </c>
      <c r="T115" s="748">
        <v>1</v>
      </c>
      <c r="U115" s="704">
        <v>0.25</v>
      </c>
    </row>
    <row r="116" spans="1:21" ht="14.4" customHeight="1" x14ac:dyDescent="0.3">
      <c r="A116" s="664">
        <v>50</v>
      </c>
      <c r="B116" s="665" t="s">
        <v>543</v>
      </c>
      <c r="C116" s="665" t="s">
        <v>2781</v>
      </c>
      <c r="D116" s="746" t="s">
        <v>4251</v>
      </c>
      <c r="E116" s="747" t="s">
        <v>2793</v>
      </c>
      <c r="F116" s="665" t="s">
        <v>2778</v>
      </c>
      <c r="G116" s="665" t="s">
        <v>2805</v>
      </c>
      <c r="H116" s="665" t="s">
        <v>1411</v>
      </c>
      <c r="I116" s="665" t="s">
        <v>2809</v>
      </c>
      <c r="J116" s="665" t="s">
        <v>2810</v>
      </c>
      <c r="K116" s="665" t="s">
        <v>2718</v>
      </c>
      <c r="L116" s="666">
        <v>70.23</v>
      </c>
      <c r="M116" s="666">
        <v>140.46</v>
      </c>
      <c r="N116" s="665">
        <v>2</v>
      </c>
      <c r="O116" s="748">
        <v>1</v>
      </c>
      <c r="P116" s="666"/>
      <c r="Q116" s="681">
        <v>0</v>
      </c>
      <c r="R116" s="665"/>
      <c r="S116" s="681">
        <v>0</v>
      </c>
      <c r="T116" s="748"/>
      <c r="U116" s="704">
        <v>0</v>
      </c>
    </row>
    <row r="117" spans="1:21" ht="14.4" customHeight="1" x14ac:dyDescent="0.3">
      <c r="A117" s="664">
        <v>50</v>
      </c>
      <c r="B117" s="665" t="s">
        <v>543</v>
      </c>
      <c r="C117" s="665" t="s">
        <v>2781</v>
      </c>
      <c r="D117" s="746" t="s">
        <v>4251</v>
      </c>
      <c r="E117" s="747" t="s">
        <v>2793</v>
      </c>
      <c r="F117" s="665" t="s">
        <v>2778</v>
      </c>
      <c r="G117" s="665" t="s">
        <v>2805</v>
      </c>
      <c r="H117" s="665" t="s">
        <v>544</v>
      </c>
      <c r="I117" s="665" t="s">
        <v>2983</v>
      </c>
      <c r="J117" s="665" t="s">
        <v>2984</v>
      </c>
      <c r="K117" s="665" t="s">
        <v>2611</v>
      </c>
      <c r="L117" s="666">
        <v>35.11</v>
      </c>
      <c r="M117" s="666">
        <v>35.11</v>
      </c>
      <c r="N117" s="665">
        <v>1</v>
      </c>
      <c r="O117" s="748">
        <v>0.5</v>
      </c>
      <c r="P117" s="666"/>
      <c r="Q117" s="681">
        <v>0</v>
      </c>
      <c r="R117" s="665"/>
      <c r="S117" s="681">
        <v>0</v>
      </c>
      <c r="T117" s="748"/>
      <c r="U117" s="704">
        <v>0</v>
      </c>
    </row>
    <row r="118" spans="1:21" ht="14.4" customHeight="1" x14ac:dyDescent="0.3">
      <c r="A118" s="664">
        <v>50</v>
      </c>
      <c r="B118" s="665" t="s">
        <v>543</v>
      </c>
      <c r="C118" s="665" t="s">
        <v>2781</v>
      </c>
      <c r="D118" s="746" t="s">
        <v>4251</v>
      </c>
      <c r="E118" s="747" t="s">
        <v>2793</v>
      </c>
      <c r="F118" s="665" t="s">
        <v>2778</v>
      </c>
      <c r="G118" s="665" t="s">
        <v>2805</v>
      </c>
      <c r="H118" s="665" t="s">
        <v>544</v>
      </c>
      <c r="I118" s="665" t="s">
        <v>2985</v>
      </c>
      <c r="J118" s="665" t="s">
        <v>2986</v>
      </c>
      <c r="K118" s="665" t="s">
        <v>2987</v>
      </c>
      <c r="L118" s="666">
        <v>17.559999999999999</v>
      </c>
      <c r="M118" s="666">
        <v>17.559999999999999</v>
      </c>
      <c r="N118" s="665">
        <v>1</v>
      </c>
      <c r="O118" s="748">
        <v>0.5</v>
      </c>
      <c r="P118" s="666"/>
      <c r="Q118" s="681">
        <v>0</v>
      </c>
      <c r="R118" s="665"/>
      <c r="S118" s="681">
        <v>0</v>
      </c>
      <c r="T118" s="748"/>
      <c r="U118" s="704">
        <v>0</v>
      </c>
    </row>
    <row r="119" spans="1:21" ht="14.4" customHeight="1" x14ac:dyDescent="0.3">
      <c r="A119" s="664">
        <v>50</v>
      </c>
      <c r="B119" s="665" t="s">
        <v>543</v>
      </c>
      <c r="C119" s="665" t="s">
        <v>2781</v>
      </c>
      <c r="D119" s="746" t="s">
        <v>4251</v>
      </c>
      <c r="E119" s="747" t="s">
        <v>2793</v>
      </c>
      <c r="F119" s="665" t="s">
        <v>2778</v>
      </c>
      <c r="G119" s="665" t="s">
        <v>2988</v>
      </c>
      <c r="H119" s="665" t="s">
        <v>544</v>
      </c>
      <c r="I119" s="665" t="s">
        <v>849</v>
      </c>
      <c r="J119" s="665" t="s">
        <v>850</v>
      </c>
      <c r="K119" s="665" t="s">
        <v>2989</v>
      </c>
      <c r="L119" s="666">
        <v>0</v>
      </c>
      <c r="M119" s="666">
        <v>0</v>
      </c>
      <c r="N119" s="665">
        <v>1</v>
      </c>
      <c r="O119" s="748">
        <v>0.5</v>
      </c>
      <c r="P119" s="666"/>
      <c r="Q119" s="681"/>
      <c r="R119" s="665"/>
      <c r="S119" s="681">
        <v>0</v>
      </c>
      <c r="T119" s="748"/>
      <c r="U119" s="704">
        <v>0</v>
      </c>
    </row>
    <row r="120" spans="1:21" ht="14.4" customHeight="1" x14ac:dyDescent="0.3">
      <c r="A120" s="664">
        <v>50</v>
      </c>
      <c r="B120" s="665" t="s">
        <v>543</v>
      </c>
      <c r="C120" s="665" t="s">
        <v>2781</v>
      </c>
      <c r="D120" s="746" t="s">
        <v>4251</v>
      </c>
      <c r="E120" s="747" t="s">
        <v>2793</v>
      </c>
      <c r="F120" s="665" t="s">
        <v>2778</v>
      </c>
      <c r="G120" s="665" t="s">
        <v>2990</v>
      </c>
      <c r="H120" s="665" t="s">
        <v>544</v>
      </c>
      <c r="I120" s="665" t="s">
        <v>2991</v>
      </c>
      <c r="J120" s="665" t="s">
        <v>2992</v>
      </c>
      <c r="K120" s="665" t="s">
        <v>2718</v>
      </c>
      <c r="L120" s="666">
        <v>0</v>
      </c>
      <c r="M120" s="666">
        <v>0</v>
      </c>
      <c r="N120" s="665">
        <v>1</v>
      </c>
      <c r="O120" s="748">
        <v>0.5</v>
      </c>
      <c r="P120" s="666">
        <v>0</v>
      </c>
      <c r="Q120" s="681"/>
      <c r="R120" s="665">
        <v>1</v>
      </c>
      <c r="S120" s="681">
        <v>1</v>
      </c>
      <c r="T120" s="748">
        <v>0.5</v>
      </c>
      <c r="U120" s="704">
        <v>1</v>
      </c>
    </row>
    <row r="121" spans="1:21" ht="14.4" customHeight="1" x14ac:dyDescent="0.3">
      <c r="A121" s="664">
        <v>50</v>
      </c>
      <c r="B121" s="665" t="s">
        <v>543</v>
      </c>
      <c r="C121" s="665" t="s">
        <v>2781</v>
      </c>
      <c r="D121" s="746" t="s">
        <v>4251</v>
      </c>
      <c r="E121" s="747" t="s">
        <v>2793</v>
      </c>
      <c r="F121" s="665" t="s">
        <v>2778</v>
      </c>
      <c r="G121" s="665" t="s">
        <v>2856</v>
      </c>
      <c r="H121" s="665" t="s">
        <v>544</v>
      </c>
      <c r="I121" s="665" t="s">
        <v>1831</v>
      </c>
      <c r="J121" s="665" t="s">
        <v>1832</v>
      </c>
      <c r="K121" s="665" t="s">
        <v>2859</v>
      </c>
      <c r="L121" s="666">
        <v>78.33</v>
      </c>
      <c r="M121" s="666">
        <v>156.66</v>
      </c>
      <c r="N121" s="665">
        <v>2</v>
      </c>
      <c r="O121" s="748">
        <v>1.5</v>
      </c>
      <c r="P121" s="666"/>
      <c r="Q121" s="681">
        <v>0</v>
      </c>
      <c r="R121" s="665"/>
      <c r="S121" s="681">
        <v>0</v>
      </c>
      <c r="T121" s="748"/>
      <c r="U121" s="704">
        <v>0</v>
      </c>
    </row>
    <row r="122" spans="1:21" ht="14.4" customHeight="1" x14ac:dyDescent="0.3">
      <c r="A122" s="664">
        <v>50</v>
      </c>
      <c r="B122" s="665" t="s">
        <v>543</v>
      </c>
      <c r="C122" s="665" t="s">
        <v>2781</v>
      </c>
      <c r="D122" s="746" t="s">
        <v>4251</v>
      </c>
      <c r="E122" s="747" t="s">
        <v>2793</v>
      </c>
      <c r="F122" s="665" t="s">
        <v>2778</v>
      </c>
      <c r="G122" s="665" t="s">
        <v>2993</v>
      </c>
      <c r="H122" s="665" t="s">
        <v>1411</v>
      </c>
      <c r="I122" s="665" t="s">
        <v>1596</v>
      </c>
      <c r="J122" s="665" t="s">
        <v>1597</v>
      </c>
      <c r="K122" s="665" t="s">
        <v>2642</v>
      </c>
      <c r="L122" s="666">
        <v>132</v>
      </c>
      <c r="M122" s="666">
        <v>132</v>
      </c>
      <c r="N122" s="665">
        <v>1</v>
      </c>
      <c r="O122" s="748">
        <v>1</v>
      </c>
      <c r="P122" s="666"/>
      <c r="Q122" s="681">
        <v>0</v>
      </c>
      <c r="R122" s="665"/>
      <c r="S122" s="681">
        <v>0</v>
      </c>
      <c r="T122" s="748"/>
      <c r="U122" s="704">
        <v>0</v>
      </c>
    </row>
    <row r="123" spans="1:21" ht="14.4" customHeight="1" x14ac:dyDescent="0.3">
      <c r="A123" s="664">
        <v>50</v>
      </c>
      <c r="B123" s="665" t="s">
        <v>543</v>
      </c>
      <c r="C123" s="665" t="s">
        <v>2781</v>
      </c>
      <c r="D123" s="746" t="s">
        <v>4251</v>
      </c>
      <c r="E123" s="747" t="s">
        <v>2793</v>
      </c>
      <c r="F123" s="665" t="s">
        <v>2778</v>
      </c>
      <c r="G123" s="665" t="s">
        <v>2994</v>
      </c>
      <c r="H123" s="665" t="s">
        <v>544</v>
      </c>
      <c r="I123" s="665" t="s">
        <v>833</v>
      </c>
      <c r="J123" s="665" t="s">
        <v>2995</v>
      </c>
      <c r="K123" s="665" t="s">
        <v>2996</v>
      </c>
      <c r="L123" s="666">
        <v>23.72</v>
      </c>
      <c r="M123" s="666">
        <v>23.72</v>
      </c>
      <c r="N123" s="665">
        <v>1</v>
      </c>
      <c r="O123" s="748">
        <v>0.5</v>
      </c>
      <c r="P123" s="666"/>
      <c r="Q123" s="681">
        <v>0</v>
      </c>
      <c r="R123" s="665"/>
      <c r="S123" s="681">
        <v>0</v>
      </c>
      <c r="T123" s="748"/>
      <c r="U123" s="704">
        <v>0</v>
      </c>
    </row>
    <row r="124" spans="1:21" ht="14.4" customHeight="1" x14ac:dyDescent="0.3">
      <c r="A124" s="664">
        <v>50</v>
      </c>
      <c r="B124" s="665" t="s">
        <v>543</v>
      </c>
      <c r="C124" s="665" t="s">
        <v>2781</v>
      </c>
      <c r="D124" s="746" t="s">
        <v>4251</v>
      </c>
      <c r="E124" s="747" t="s">
        <v>2793</v>
      </c>
      <c r="F124" s="665" t="s">
        <v>2778</v>
      </c>
      <c r="G124" s="665" t="s">
        <v>2997</v>
      </c>
      <c r="H124" s="665" t="s">
        <v>544</v>
      </c>
      <c r="I124" s="665" t="s">
        <v>1186</v>
      </c>
      <c r="J124" s="665" t="s">
        <v>1187</v>
      </c>
      <c r="K124" s="665" t="s">
        <v>2998</v>
      </c>
      <c r="L124" s="666">
        <v>48.72</v>
      </c>
      <c r="M124" s="666">
        <v>97.44</v>
      </c>
      <c r="N124" s="665">
        <v>2</v>
      </c>
      <c r="O124" s="748">
        <v>1</v>
      </c>
      <c r="P124" s="666">
        <v>48.72</v>
      </c>
      <c r="Q124" s="681">
        <v>0.5</v>
      </c>
      <c r="R124" s="665">
        <v>1</v>
      </c>
      <c r="S124" s="681">
        <v>0.5</v>
      </c>
      <c r="T124" s="748">
        <v>0.5</v>
      </c>
      <c r="U124" s="704">
        <v>0.5</v>
      </c>
    </row>
    <row r="125" spans="1:21" ht="14.4" customHeight="1" x14ac:dyDescent="0.3">
      <c r="A125" s="664">
        <v>50</v>
      </c>
      <c r="B125" s="665" t="s">
        <v>543</v>
      </c>
      <c r="C125" s="665" t="s">
        <v>2781</v>
      </c>
      <c r="D125" s="746" t="s">
        <v>4251</v>
      </c>
      <c r="E125" s="747" t="s">
        <v>2793</v>
      </c>
      <c r="F125" s="665" t="s">
        <v>2778</v>
      </c>
      <c r="G125" s="665" t="s">
        <v>2999</v>
      </c>
      <c r="H125" s="665" t="s">
        <v>1411</v>
      </c>
      <c r="I125" s="665" t="s">
        <v>3000</v>
      </c>
      <c r="J125" s="665" t="s">
        <v>3001</v>
      </c>
      <c r="K125" s="665" t="s">
        <v>2718</v>
      </c>
      <c r="L125" s="666">
        <v>132</v>
      </c>
      <c r="M125" s="666">
        <v>132</v>
      </c>
      <c r="N125" s="665">
        <v>1</v>
      </c>
      <c r="O125" s="748">
        <v>0.5</v>
      </c>
      <c r="P125" s="666"/>
      <c r="Q125" s="681">
        <v>0</v>
      </c>
      <c r="R125" s="665"/>
      <c r="S125" s="681">
        <v>0</v>
      </c>
      <c r="T125" s="748"/>
      <c r="U125" s="704">
        <v>0</v>
      </c>
    </row>
    <row r="126" spans="1:21" ht="14.4" customHeight="1" x14ac:dyDescent="0.3">
      <c r="A126" s="664">
        <v>50</v>
      </c>
      <c r="B126" s="665" t="s">
        <v>543</v>
      </c>
      <c r="C126" s="665" t="s">
        <v>2781</v>
      </c>
      <c r="D126" s="746" t="s">
        <v>4251</v>
      </c>
      <c r="E126" s="747" t="s">
        <v>2793</v>
      </c>
      <c r="F126" s="665" t="s">
        <v>2778</v>
      </c>
      <c r="G126" s="665" t="s">
        <v>3002</v>
      </c>
      <c r="H126" s="665" t="s">
        <v>1411</v>
      </c>
      <c r="I126" s="665" t="s">
        <v>3003</v>
      </c>
      <c r="J126" s="665" t="s">
        <v>3004</v>
      </c>
      <c r="K126" s="665" t="s">
        <v>3005</v>
      </c>
      <c r="L126" s="666">
        <v>185.34</v>
      </c>
      <c r="M126" s="666">
        <v>185.34</v>
      </c>
      <c r="N126" s="665">
        <v>1</v>
      </c>
      <c r="O126" s="748">
        <v>0.5</v>
      </c>
      <c r="P126" s="666"/>
      <c r="Q126" s="681">
        <v>0</v>
      </c>
      <c r="R126" s="665"/>
      <c r="S126" s="681">
        <v>0</v>
      </c>
      <c r="T126" s="748"/>
      <c r="U126" s="704">
        <v>0</v>
      </c>
    </row>
    <row r="127" spans="1:21" ht="14.4" customHeight="1" x14ac:dyDescent="0.3">
      <c r="A127" s="664">
        <v>50</v>
      </c>
      <c r="B127" s="665" t="s">
        <v>543</v>
      </c>
      <c r="C127" s="665" t="s">
        <v>2781</v>
      </c>
      <c r="D127" s="746" t="s">
        <v>4251</v>
      </c>
      <c r="E127" s="747" t="s">
        <v>2793</v>
      </c>
      <c r="F127" s="665" t="s">
        <v>2778</v>
      </c>
      <c r="G127" s="665" t="s">
        <v>3006</v>
      </c>
      <c r="H127" s="665" t="s">
        <v>544</v>
      </c>
      <c r="I127" s="665" t="s">
        <v>3007</v>
      </c>
      <c r="J127" s="665" t="s">
        <v>726</v>
      </c>
      <c r="K127" s="665" t="s">
        <v>3008</v>
      </c>
      <c r="L127" s="666">
        <v>0</v>
      </c>
      <c r="M127" s="666">
        <v>0</v>
      </c>
      <c r="N127" s="665">
        <v>1</v>
      </c>
      <c r="O127" s="748">
        <v>0.5</v>
      </c>
      <c r="P127" s="666"/>
      <c r="Q127" s="681"/>
      <c r="R127" s="665"/>
      <c r="S127" s="681">
        <v>0</v>
      </c>
      <c r="T127" s="748"/>
      <c r="U127" s="704">
        <v>0</v>
      </c>
    </row>
    <row r="128" spans="1:21" ht="14.4" customHeight="1" x14ac:dyDescent="0.3">
      <c r="A128" s="664">
        <v>50</v>
      </c>
      <c r="B128" s="665" t="s">
        <v>543</v>
      </c>
      <c r="C128" s="665" t="s">
        <v>2781</v>
      </c>
      <c r="D128" s="746" t="s">
        <v>4251</v>
      </c>
      <c r="E128" s="747" t="s">
        <v>2793</v>
      </c>
      <c r="F128" s="665" t="s">
        <v>2778</v>
      </c>
      <c r="G128" s="665" t="s">
        <v>2860</v>
      </c>
      <c r="H128" s="665" t="s">
        <v>544</v>
      </c>
      <c r="I128" s="665" t="s">
        <v>2932</v>
      </c>
      <c r="J128" s="665" t="s">
        <v>2861</v>
      </c>
      <c r="K128" s="665" t="s">
        <v>2933</v>
      </c>
      <c r="L128" s="666">
        <v>0</v>
      </c>
      <c r="M128" s="666">
        <v>0</v>
      </c>
      <c r="N128" s="665">
        <v>11</v>
      </c>
      <c r="O128" s="748">
        <v>6</v>
      </c>
      <c r="P128" s="666">
        <v>0</v>
      </c>
      <c r="Q128" s="681"/>
      <c r="R128" s="665">
        <v>1</v>
      </c>
      <c r="S128" s="681">
        <v>9.0909090909090912E-2</v>
      </c>
      <c r="T128" s="748">
        <v>0.5</v>
      </c>
      <c r="U128" s="704">
        <v>8.3333333333333329E-2</v>
      </c>
    </row>
    <row r="129" spans="1:21" ht="14.4" customHeight="1" x14ac:dyDescent="0.3">
      <c r="A129" s="664">
        <v>50</v>
      </c>
      <c r="B129" s="665" t="s">
        <v>543</v>
      </c>
      <c r="C129" s="665" t="s">
        <v>2781</v>
      </c>
      <c r="D129" s="746" t="s">
        <v>4251</v>
      </c>
      <c r="E129" s="747" t="s">
        <v>2793</v>
      </c>
      <c r="F129" s="665" t="s">
        <v>2778</v>
      </c>
      <c r="G129" s="665" t="s">
        <v>2860</v>
      </c>
      <c r="H129" s="665" t="s">
        <v>544</v>
      </c>
      <c r="I129" s="665" t="s">
        <v>885</v>
      </c>
      <c r="J129" s="665" t="s">
        <v>2861</v>
      </c>
      <c r="K129" s="665" t="s">
        <v>2862</v>
      </c>
      <c r="L129" s="666">
        <v>63.7</v>
      </c>
      <c r="M129" s="666">
        <v>127.4</v>
      </c>
      <c r="N129" s="665">
        <v>2</v>
      </c>
      <c r="O129" s="748">
        <v>1</v>
      </c>
      <c r="P129" s="666"/>
      <c r="Q129" s="681">
        <v>0</v>
      </c>
      <c r="R129" s="665"/>
      <c r="S129" s="681">
        <v>0</v>
      </c>
      <c r="T129" s="748"/>
      <c r="U129" s="704">
        <v>0</v>
      </c>
    </row>
    <row r="130" spans="1:21" ht="14.4" customHeight="1" x14ac:dyDescent="0.3">
      <c r="A130" s="664">
        <v>50</v>
      </c>
      <c r="B130" s="665" t="s">
        <v>543</v>
      </c>
      <c r="C130" s="665" t="s">
        <v>2781</v>
      </c>
      <c r="D130" s="746" t="s">
        <v>4251</v>
      </c>
      <c r="E130" s="747" t="s">
        <v>2793</v>
      </c>
      <c r="F130" s="665" t="s">
        <v>2778</v>
      </c>
      <c r="G130" s="665" t="s">
        <v>3009</v>
      </c>
      <c r="H130" s="665" t="s">
        <v>1411</v>
      </c>
      <c r="I130" s="665" t="s">
        <v>3010</v>
      </c>
      <c r="J130" s="665" t="s">
        <v>3011</v>
      </c>
      <c r="K130" s="665" t="s">
        <v>2989</v>
      </c>
      <c r="L130" s="666">
        <v>46.25</v>
      </c>
      <c r="M130" s="666">
        <v>92.5</v>
      </c>
      <c r="N130" s="665">
        <v>2</v>
      </c>
      <c r="O130" s="748">
        <v>1</v>
      </c>
      <c r="P130" s="666"/>
      <c r="Q130" s="681">
        <v>0</v>
      </c>
      <c r="R130" s="665"/>
      <c r="S130" s="681">
        <v>0</v>
      </c>
      <c r="T130" s="748"/>
      <c r="U130" s="704">
        <v>0</v>
      </c>
    </row>
    <row r="131" spans="1:21" ht="14.4" customHeight="1" x14ac:dyDescent="0.3">
      <c r="A131" s="664">
        <v>50</v>
      </c>
      <c r="B131" s="665" t="s">
        <v>543</v>
      </c>
      <c r="C131" s="665" t="s">
        <v>2781</v>
      </c>
      <c r="D131" s="746" t="s">
        <v>4251</v>
      </c>
      <c r="E131" s="747" t="s">
        <v>2793</v>
      </c>
      <c r="F131" s="665" t="s">
        <v>2778</v>
      </c>
      <c r="G131" s="665" t="s">
        <v>3009</v>
      </c>
      <c r="H131" s="665" t="s">
        <v>544</v>
      </c>
      <c r="I131" s="665" t="s">
        <v>3012</v>
      </c>
      <c r="J131" s="665" t="s">
        <v>3013</v>
      </c>
      <c r="K131" s="665" t="s">
        <v>3014</v>
      </c>
      <c r="L131" s="666">
        <v>0</v>
      </c>
      <c r="M131" s="666">
        <v>0</v>
      </c>
      <c r="N131" s="665">
        <v>1</v>
      </c>
      <c r="O131" s="748">
        <v>0.5</v>
      </c>
      <c r="P131" s="666"/>
      <c r="Q131" s="681"/>
      <c r="R131" s="665"/>
      <c r="S131" s="681">
        <v>0</v>
      </c>
      <c r="T131" s="748"/>
      <c r="U131" s="704">
        <v>0</v>
      </c>
    </row>
    <row r="132" spans="1:21" ht="14.4" customHeight="1" x14ac:dyDescent="0.3">
      <c r="A132" s="664">
        <v>50</v>
      </c>
      <c r="B132" s="665" t="s">
        <v>543</v>
      </c>
      <c r="C132" s="665" t="s">
        <v>2781</v>
      </c>
      <c r="D132" s="746" t="s">
        <v>4251</v>
      </c>
      <c r="E132" s="747" t="s">
        <v>2793</v>
      </c>
      <c r="F132" s="665" t="s">
        <v>2778</v>
      </c>
      <c r="G132" s="665" t="s">
        <v>2811</v>
      </c>
      <c r="H132" s="665" t="s">
        <v>544</v>
      </c>
      <c r="I132" s="665" t="s">
        <v>1965</v>
      </c>
      <c r="J132" s="665" t="s">
        <v>1966</v>
      </c>
      <c r="K132" s="665" t="s">
        <v>3015</v>
      </c>
      <c r="L132" s="666">
        <v>50.64</v>
      </c>
      <c r="M132" s="666">
        <v>50.64</v>
      </c>
      <c r="N132" s="665">
        <v>1</v>
      </c>
      <c r="O132" s="748">
        <v>0.5</v>
      </c>
      <c r="P132" s="666"/>
      <c r="Q132" s="681">
        <v>0</v>
      </c>
      <c r="R132" s="665"/>
      <c r="S132" s="681">
        <v>0</v>
      </c>
      <c r="T132" s="748"/>
      <c r="U132" s="704">
        <v>0</v>
      </c>
    </row>
    <row r="133" spans="1:21" ht="14.4" customHeight="1" x14ac:dyDescent="0.3">
      <c r="A133" s="664">
        <v>50</v>
      </c>
      <c r="B133" s="665" t="s">
        <v>543</v>
      </c>
      <c r="C133" s="665" t="s">
        <v>2781</v>
      </c>
      <c r="D133" s="746" t="s">
        <v>4251</v>
      </c>
      <c r="E133" s="747" t="s">
        <v>2793</v>
      </c>
      <c r="F133" s="665" t="s">
        <v>2778</v>
      </c>
      <c r="G133" s="665" t="s">
        <v>2934</v>
      </c>
      <c r="H133" s="665" t="s">
        <v>544</v>
      </c>
      <c r="I133" s="665" t="s">
        <v>936</v>
      </c>
      <c r="J133" s="665" t="s">
        <v>937</v>
      </c>
      <c r="K133" s="665" t="s">
        <v>2935</v>
      </c>
      <c r="L133" s="666">
        <v>33</v>
      </c>
      <c r="M133" s="666">
        <v>66</v>
      </c>
      <c r="N133" s="665">
        <v>2</v>
      </c>
      <c r="O133" s="748">
        <v>1.5</v>
      </c>
      <c r="P133" s="666">
        <v>33</v>
      </c>
      <c r="Q133" s="681">
        <v>0.5</v>
      </c>
      <c r="R133" s="665">
        <v>1</v>
      </c>
      <c r="S133" s="681">
        <v>0.5</v>
      </c>
      <c r="T133" s="748">
        <v>0.5</v>
      </c>
      <c r="U133" s="704">
        <v>0.33333333333333331</v>
      </c>
    </row>
    <row r="134" spans="1:21" ht="14.4" customHeight="1" x14ac:dyDescent="0.3">
      <c r="A134" s="664">
        <v>50</v>
      </c>
      <c r="B134" s="665" t="s">
        <v>543</v>
      </c>
      <c r="C134" s="665" t="s">
        <v>2781</v>
      </c>
      <c r="D134" s="746" t="s">
        <v>4251</v>
      </c>
      <c r="E134" s="747" t="s">
        <v>2793</v>
      </c>
      <c r="F134" s="665" t="s">
        <v>2778</v>
      </c>
      <c r="G134" s="665" t="s">
        <v>2865</v>
      </c>
      <c r="H134" s="665" t="s">
        <v>544</v>
      </c>
      <c r="I134" s="665" t="s">
        <v>874</v>
      </c>
      <c r="J134" s="665" t="s">
        <v>875</v>
      </c>
      <c r="K134" s="665" t="s">
        <v>3016</v>
      </c>
      <c r="L134" s="666">
        <v>45.86</v>
      </c>
      <c r="M134" s="666">
        <v>45.86</v>
      </c>
      <c r="N134" s="665">
        <v>1</v>
      </c>
      <c r="O134" s="748">
        <v>0.5</v>
      </c>
      <c r="P134" s="666"/>
      <c r="Q134" s="681">
        <v>0</v>
      </c>
      <c r="R134" s="665"/>
      <c r="S134" s="681">
        <v>0</v>
      </c>
      <c r="T134" s="748"/>
      <c r="U134" s="704">
        <v>0</v>
      </c>
    </row>
    <row r="135" spans="1:21" ht="14.4" customHeight="1" x14ac:dyDescent="0.3">
      <c r="A135" s="664">
        <v>50</v>
      </c>
      <c r="B135" s="665" t="s">
        <v>543</v>
      </c>
      <c r="C135" s="665" t="s">
        <v>2781</v>
      </c>
      <c r="D135" s="746" t="s">
        <v>4251</v>
      </c>
      <c r="E135" s="747" t="s">
        <v>2793</v>
      </c>
      <c r="F135" s="665" t="s">
        <v>2778</v>
      </c>
      <c r="G135" s="665" t="s">
        <v>3017</v>
      </c>
      <c r="H135" s="665" t="s">
        <v>544</v>
      </c>
      <c r="I135" s="665" t="s">
        <v>991</v>
      </c>
      <c r="J135" s="665" t="s">
        <v>992</v>
      </c>
      <c r="K135" s="665" t="s">
        <v>3018</v>
      </c>
      <c r="L135" s="666">
        <v>166.1</v>
      </c>
      <c r="M135" s="666">
        <v>166.1</v>
      </c>
      <c r="N135" s="665">
        <v>1</v>
      </c>
      <c r="O135" s="748">
        <v>0.5</v>
      </c>
      <c r="P135" s="666"/>
      <c r="Q135" s="681">
        <v>0</v>
      </c>
      <c r="R135" s="665"/>
      <c r="S135" s="681">
        <v>0</v>
      </c>
      <c r="T135" s="748"/>
      <c r="U135" s="704">
        <v>0</v>
      </c>
    </row>
    <row r="136" spans="1:21" ht="14.4" customHeight="1" x14ac:dyDescent="0.3">
      <c r="A136" s="664">
        <v>50</v>
      </c>
      <c r="B136" s="665" t="s">
        <v>543</v>
      </c>
      <c r="C136" s="665" t="s">
        <v>2781</v>
      </c>
      <c r="D136" s="746" t="s">
        <v>4251</v>
      </c>
      <c r="E136" s="747" t="s">
        <v>2793</v>
      </c>
      <c r="F136" s="665" t="s">
        <v>2778</v>
      </c>
      <c r="G136" s="665" t="s">
        <v>3019</v>
      </c>
      <c r="H136" s="665" t="s">
        <v>544</v>
      </c>
      <c r="I136" s="665" t="s">
        <v>3020</v>
      </c>
      <c r="J136" s="665" t="s">
        <v>3021</v>
      </c>
      <c r="K136" s="665" t="s">
        <v>3022</v>
      </c>
      <c r="L136" s="666">
        <v>31.09</v>
      </c>
      <c r="M136" s="666">
        <v>31.09</v>
      </c>
      <c r="N136" s="665">
        <v>1</v>
      </c>
      <c r="O136" s="748">
        <v>0.5</v>
      </c>
      <c r="P136" s="666">
        <v>31.09</v>
      </c>
      <c r="Q136" s="681">
        <v>1</v>
      </c>
      <c r="R136" s="665">
        <v>1</v>
      </c>
      <c r="S136" s="681">
        <v>1</v>
      </c>
      <c r="T136" s="748">
        <v>0.5</v>
      </c>
      <c r="U136" s="704">
        <v>1</v>
      </c>
    </row>
    <row r="137" spans="1:21" ht="14.4" customHeight="1" x14ac:dyDescent="0.3">
      <c r="A137" s="664">
        <v>50</v>
      </c>
      <c r="B137" s="665" t="s">
        <v>543</v>
      </c>
      <c r="C137" s="665" t="s">
        <v>2781</v>
      </c>
      <c r="D137" s="746" t="s">
        <v>4251</v>
      </c>
      <c r="E137" s="747" t="s">
        <v>2793</v>
      </c>
      <c r="F137" s="665" t="s">
        <v>2778</v>
      </c>
      <c r="G137" s="665" t="s">
        <v>3023</v>
      </c>
      <c r="H137" s="665" t="s">
        <v>544</v>
      </c>
      <c r="I137" s="665" t="s">
        <v>3024</v>
      </c>
      <c r="J137" s="665" t="s">
        <v>3025</v>
      </c>
      <c r="K137" s="665" t="s">
        <v>3026</v>
      </c>
      <c r="L137" s="666">
        <v>0</v>
      </c>
      <c r="M137" s="666">
        <v>0</v>
      </c>
      <c r="N137" s="665">
        <v>1</v>
      </c>
      <c r="O137" s="748">
        <v>0.5</v>
      </c>
      <c r="P137" s="666"/>
      <c r="Q137" s="681"/>
      <c r="R137" s="665"/>
      <c r="S137" s="681">
        <v>0</v>
      </c>
      <c r="T137" s="748"/>
      <c r="U137" s="704">
        <v>0</v>
      </c>
    </row>
    <row r="138" spans="1:21" ht="14.4" customHeight="1" x14ac:dyDescent="0.3">
      <c r="A138" s="664">
        <v>50</v>
      </c>
      <c r="B138" s="665" t="s">
        <v>543</v>
      </c>
      <c r="C138" s="665" t="s">
        <v>2781</v>
      </c>
      <c r="D138" s="746" t="s">
        <v>4251</v>
      </c>
      <c r="E138" s="747" t="s">
        <v>2793</v>
      </c>
      <c r="F138" s="665" t="s">
        <v>2778</v>
      </c>
      <c r="G138" s="665" t="s">
        <v>2818</v>
      </c>
      <c r="H138" s="665" t="s">
        <v>544</v>
      </c>
      <c r="I138" s="665" t="s">
        <v>3027</v>
      </c>
      <c r="J138" s="665" t="s">
        <v>3028</v>
      </c>
      <c r="K138" s="665" t="s">
        <v>2613</v>
      </c>
      <c r="L138" s="666">
        <v>8.7899999999999991</v>
      </c>
      <c r="M138" s="666">
        <v>8.7899999999999991</v>
      </c>
      <c r="N138" s="665">
        <v>1</v>
      </c>
      <c r="O138" s="748">
        <v>0.5</v>
      </c>
      <c r="P138" s="666"/>
      <c r="Q138" s="681">
        <v>0</v>
      </c>
      <c r="R138" s="665"/>
      <c r="S138" s="681">
        <v>0</v>
      </c>
      <c r="T138" s="748"/>
      <c r="U138" s="704">
        <v>0</v>
      </c>
    </row>
    <row r="139" spans="1:21" ht="14.4" customHeight="1" x14ac:dyDescent="0.3">
      <c r="A139" s="664">
        <v>50</v>
      </c>
      <c r="B139" s="665" t="s">
        <v>543</v>
      </c>
      <c r="C139" s="665" t="s">
        <v>2781</v>
      </c>
      <c r="D139" s="746" t="s">
        <v>4251</v>
      </c>
      <c r="E139" s="747" t="s">
        <v>2793</v>
      </c>
      <c r="F139" s="665" t="s">
        <v>2778</v>
      </c>
      <c r="G139" s="665" t="s">
        <v>2818</v>
      </c>
      <c r="H139" s="665" t="s">
        <v>544</v>
      </c>
      <c r="I139" s="665" t="s">
        <v>3029</v>
      </c>
      <c r="J139" s="665" t="s">
        <v>3030</v>
      </c>
      <c r="K139" s="665" t="s">
        <v>3031</v>
      </c>
      <c r="L139" s="666">
        <v>0</v>
      </c>
      <c r="M139" s="666">
        <v>0</v>
      </c>
      <c r="N139" s="665">
        <v>1</v>
      </c>
      <c r="O139" s="748">
        <v>0.5</v>
      </c>
      <c r="P139" s="666"/>
      <c r="Q139" s="681"/>
      <c r="R139" s="665"/>
      <c r="S139" s="681">
        <v>0</v>
      </c>
      <c r="T139" s="748"/>
      <c r="U139" s="704">
        <v>0</v>
      </c>
    </row>
    <row r="140" spans="1:21" ht="14.4" customHeight="1" x14ac:dyDescent="0.3">
      <c r="A140" s="664">
        <v>50</v>
      </c>
      <c r="B140" s="665" t="s">
        <v>543</v>
      </c>
      <c r="C140" s="665" t="s">
        <v>2781</v>
      </c>
      <c r="D140" s="746" t="s">
        <v>4251</v>
      </c>
      <c r="E140" s="747" t="s">
        <v>2793</v>
      </c>
      <c r="F140" s="665" t="s">
        <v>2778</v>
      </c>
      <c r="G140" s="665" t="s">
        <v>3032</v>
      </c>
      <c r="H140" s="665" t="s">
        <v>544</v>
      </c>
      <c r="I140" s="665" t="s">
        <v>1759</v>
      </c>
      <c r="J140" s="665" t="s">
        <v>1760</v>
      </c>
      <c r="K140" s="665" t="s">
        <v>3033</v>
      </c>
      <c r="L140" s="666">
        <v>132.97999999999999</v>
      </c>
      <c r="M140" s="666">
        <v>132.97999999999999</v>
      </c>
      <c r="N140" s="665">
        <v>1</v>
      </c>
      <c r="O140" s="748">
        <v>0.5</v>
      </c>
      <c r="P140" s="666">
        <v>132.97999999999999</v>
      </c>
      <c r="Q140" s="681">
        <v>1</v>
      </c>
      <c r="R140" s="665">
        <v>1</v>
      </c>
      <c r="S140" s="681">
        <v>1</v>
      </c>
      <c r="T140" s="748">
        <v>0.5</v>
      </c>
      <c r="U140" s="704">
        <v>1</v>
      </c>
    </row>
    <row r="141" spans="1:21" ht="14.4" customHeight="1" x14ac:dyDescent="0.3">
      <c r="A141" s="664">
        <v>50</v>
      </c>
      <c r="B141" s="665" t="s">
        <v>543</v>
      </c>
      <c r="C141" s="665" t="s">
        <v>2781</v>
      </c>
      <c r="D141" s="746" t="s">
        <v>4251</v>
      </c>
      <c r="E141" s="747" t="s">
        <v>2793</v>
      </c>
      <c r="F141" s="665" t="s">
        <v>2778</v>
      </c>
      <c r="G141" s="665" t="s">
        <v>2821</v>
      </c>
      <c r="H141" s="665" t="s">
        <v>1411</v>
      </c>
      <c r="I141" s="665" t="s">
        <v>1641</v>
      </c>
      <c r="J141" s="665" t="s">
        <v>1642</v>
      </c>
      <c r="K141" s="665" t="s">
        <v>2600</v>
      </c>
      <c r="L141" s="666">
        <v>93.43</v>
      </c>
      <c r="M141" s="666">
        <v>1121.1600000000003</v>
      </c>
      <c r="N141" s="665">
        <v>12</v>
      </c>
      <c r="O141" s="748">
        <v>6</v>
      </c>
      <c r="P141" s="666"/>
      <c r="Q141" s="681">
        <v>0</v>
      </c>
      <c r="R141" s="665"/>
      <c r="S141" s="681">
        <v>0</v>
      </c>
      <c r="T141" s="748"/>
      <c r="U141" s="704">
        <v>0</v>
      </c>
    </row>
    <row r="142" spans="1:21" ht="14.4" customHeight="1" x14ac:dyDescent="0.3">
      <c r="A142" s="664">
        <v>50</v>
      </c>
      <c r="B142" s="665" t="s">
        <v>543</v>
      </c>
      <c r="C142" s="665" t="s">
        <v>2781</v>
      </c>
      <c r="D142" s="746" t="s">
        <v>4251</v>
      </c>
      <c r="E142" s="747" t="s">
        <v>2793</v>
      </c>
      <c r="F142" s="665" t="s">
        <v>2778</v>
      </c>
      <c r="G142" s="665" t="s">
        <v>2821</v>
      </c>
      <c r="H142" s="665" t="s">
        <v>1411</v>
      </c>
      <c r="I142" s="665" t="s">
        <v>1662</v>
      </c>
      <c r="J142" s="665" t="s">
        <v>1642</v>
      </c>
      <c r="K142" s="665" t="s">
        <v>2601</v>
      </c>
      <c r="L142" s="666">
        <v>186.87</v>
      </c>
      <c r="M142" s="666">
        <v>373.74</v>
      </c>
      <c r="N142" s="665">
        <v>2</v>
      </c>
      <c r="O142" s="748">
        <v>1.5</v>
      </c>
      <c r="P142" s="666"/>
      <c r="Q142" s="681">
        <v>0</v>
      </c>
      <c r="R142" s="665"/>
      <c r="S142" s="681">
        <v>0</v>
      </c>
      <c r="T142" s="748"/>
      <c r="U142" s="704">
        <v>0</v>
      </c>
    </row>
    <row r="143" spans="1:21" ht="14.4" customHeight="1" x14ac:dyDescent="0.3">
      <c r="A143" s="664">
        <v>50</v>
      </c>
      <c r="B143" s="665" t="s">
        <v>543</v>
      </c>
      <c r="C143" s="665" t="s">
        <v>2781</v>
      </c>
      <c r="D143" s="746" t="s">
        <v>4251</v>
      </c>
      <c r="E143" s="747" t="s">
        <v>2793</v>
      </c>
      <c r="F143" s="665" t="s">
        <v>2778</v>
      </c>
      <c r="G143" s="665" t="s">
        <v>2821</v>
      </c>
      <c r="H143" s="665" t="s">
        <v>544</v>
      </c>
      <c r="I143" s="665" t="s">
        <v>3034</v>
      </c>
      <c r="J143" s="665" t="s">
        <v>3035</v>
      </c>
      <c r="K143" s="665" t="s">
        <v>3036</v>
      </c>
      <c r="L143" s="666">
        <v>0</v>
      </c>
      <c r="M143" s="666">
        <v>0</v>
      </c>
      <c r="N143" s="665">
        <v>1</v>
      </c>
      <c r="O143" s="748">
        <v>0.5</v>
      </c>
      <c r="P143" s="666"/>
      <c r="Q143" s="681"/>
      <c r="R143" s="665"/>
      <c r="S143" s="681">
        <v>0</v>
      </c>
      <c r="T143" s="748"/>
      <c r="U143" s="704">
        <v>0</v>
      </c>
    </row>
    <row r="144" spans="1:21" ht="14.4" customHeight="1" x14ac:dyDescent="0.3">
      <c r="A144" s="664">
        <v>50</v>
      </c>
      <c r="B144" s="665" t="s">
        <v>543</v>
      </c>
      <c r="C144" s="665" t="s">
        <v>2781</v>
      </c>
      <c r="D144" s="746" t="s">
        <v>4251</v>
      </c>
      <c r="E144" s="747" t="s">
        <v>2793</v>
      </c>
      <c r="F144" s="665" t="s">
        <v>2778</v>
      </c>
      <c r="G144" s="665" t="s">
        <v>2822</v>
      </c>
      <c r="H144" s="665" t="s">
        <v>544</v>
      </c>
      <c r="I144" s="665" t="s">
        <v>2823</v>
      </c>
      <c r="J144" s="665" t="s">
        <v>2824</v>
      </c>
      <c r="K144" s="665" t="s">
        <v>2825</v>
      </c>
      <c r="L144" s="666">
        <v>0</v>
      </c>
      <c r="M144" s="666">
        <v>0</v>
      </c>
      <c r="N144" s="665">
        <v>15</v>
      </c>
      <c r="O144" s="748">
        <v>8</v>
      </c>
      <c r="P144" s="666">
        <v>0</v>
      </c>
      <c r="Q144" s="681"/>
      <c r="R144" s="665">
        <v>1</v>
      </c>
      <c r="S144" s="681">
        <v>6.6666666666666666E-2</v>
      </c>
      <c r="T144" s="748">
        <v>0.5</v>
      </c>
      <c r="U144" s="704">
        <v>6.25E-2</v>
      </c>
    </row>
    <row r="145" spans="1:21" ht="14.4" customHeight="1" x14ac:dyDescent="0.3">
      <c r="A145" s="664">
        <v>50</v>
      </c>
      <c r="B145" s="665" t="s">
        <v>543</v>
      </c>
      <c r="C145" s="665" t="s">
        <v>2781</v>
      </c>
      <c r="D145" s="746" t="s">
        <v>4251</v>
      </c>
      <c r="E145" s="747" t="s">
        <v>2793</v>
      </c>
      <c r="F145" s="665" t="s">
        <v>2778</v>
      </c>
      <c r="G145" s="665" t="s">
        <v>2822</v>
      </c>
      <c r="H145" s="665" t="s">
        <v>544</v>
      </c>
      <c r="I145" s="665" t="s">
        <v>966</v>
      </c>
      <c r="J145" s="665" t="s">
        <v>957</v>
      </c>
      <c r="K145" s="665" t="s">
        <v>2873</v>
      </c>
      <c r="L145" s="666">
        <v>26.37</v>
      </c>
      <c r="M145" s="666">
        <v>131.85</v>
      </c>
      <c r="N145" s="665">
        <v>5</v>
      </c>
      <c r="O145" s="748">
        <v>2.5</v>
      </c>
      <c r="P145" s="666"/>
      <c r="Q145" s="681">
        <v>0</v>
      </c>
      <c r="R145" s="665"/>
      <c r="S145" s="681">
        <v>0</v>
      </c>
      <c r="T145" s="748"/>
      <c r="U145" s="704">
        <v>0</v>
      </c>
    </row>
    <row r="146" spans="1:21" ht="14.4" customHeight="1" x14ac:dyDescent="0.3">
      <c r="A146" s="664">
        <v>50</v>
      </c>
      <c r="B146" s="665" t="s">
        <v>543</v>
      </c>
      <c r="C146" s="665" t="s">
        <v>2781</v>
      </c>
      <c r="D146" s="746" t="s">
        <v>4251</v>
      </c>
      <c r="E146" s="747" t="s">
        <v>2793</v>
      </c>
      <c r="F146" s="665" t="s">
        <v>2778</v>
      </c>
      <c r="G146" s="665" t="s">
        <v>2822</v>
      </c>
      <c r="H146" s="665" t="s">
        <v>544</v>
      </c>
      <c r="I146" s="665" t="s">
        <v>3037</v>
      </c>
      <c r="J146" s="665" t="s">
        <v>957</v>
      </c>
      <c r="K146" s="665" t="s">
        <v>3038</v>
      </c>
      <c r="L146" s="666">
        <v>10.55</v>
      </c>
      <c r="M146" s="666">
        <v>21.1</v>
      </c>
      <c r="N146" s="665">
        <v>2</v>
      </c>
      <c r="O146" s="748">
        <v>1</v>
      </c>
      <c r="P146" s="666"/>
      <c r="Q146" s="681">
        <v>0</v>
      </c>
      <c r="R146" s="665"/>
      <c r="S146" s="681">
        <v>0</v>
      </c>
      <c r="T146" s="748"/>
      <c r="U146" s="704">
        <v>0</v>
      </c>
    </row>
    <row r="147" spans="1:21" ht="14.4" customHeight="1" x14ac:dyDescent="0.3">
      <c r="A147" s="664">
        <v>50</v>
      </c>
      <c r="B147" s="665" t="s">
        <v>543</v>
      </c>
      <c r="C147" s="665" t="s">
        <v>2781</v>
      </c>
      <c r="D147" s="746" t="s">
        <v>4251</v>
      </c>
      <c r="E147" s="747" t="s">
        <v>2793</v>
      </c>
      <c r="F147" s="665" t="s">
        <v>2778</v>
      </c>
      <c r="G147" s="665" t="s">
        <v>2822</v>
      </c>
      <c r="H147" s="665" t="s">
        <v>544</v>
      </c>
      <c r="I147" s="665" t="s">
        <v>3039</v>
      </c>
      <c r="J147" s="665" t="s">
        <v>3040</v>
      </c>
      <c r="K147" s="665" t="s">
        <v>3041</v>
      </c>
      <c r="L147" s="666">
        <v>0</v>
      </c>
      <c r="M147" s="666">
        <v>0</v>
      </c>
      <c r="N147" s="665">
        <v>2</v>
      </c>
      <c r="O147" s="748">
        <v>1</v>
      </c>
      <c r="P147" s="666"/>
      <c r="Q147" s="681"/>
      <c r="R147" s="665"/>
      <c r="S147" s="681">
        <v>0</v>
      </c>
      <c r="T147" s="748"/>
      <c r="U147" s="704">
        <v>0</v>
      </c>
    </row>
    <row r="148" spans="1:21" ht="14.4" customHeight="1" x14ac:dyDescent="0.3">
      <c r="A148" s="664">
        <v>50</v>
      </c>
      <c r="B148" s="665" t="s">
        <v>543</v>
      </c>
      <c r="C148" s="665" t="s">
        <v>2781</v>
      </c>
      <c r="D148" s="746" t="s">
        <v>4251</v>
      </c>
      <c r="E148" s="747" t="s">
        <v>2793</v>
      </c>
      <c r="F148" s="665" t="s">
        <v>2778</v>
      </c>
      <c r="G148" s="665" t="s">
        <v>3042</v>
      </c>
      <c r="H148" s="665" t="s">
        <v>1411</v>
      </c>
      <c r="I148" s="665" t="s">
        <v>1441</v>
      </c>
      <c r="J148" s="665" t="s">
        <v>2571</v>
      </c>
      <c r="K148" s="665" t="s">
        <v>3043</v>
      </c>
      <c r="L148" s="666">
        <v>57.64</v>
      </c>
      <c r="M148" s="666">
        <v>57.64</v>
      </c>
      <c r="N148" s="665">
        <v>1</v>
      </c>
      <c r="O148" s="748">
        <v>0.5</v>
      </c>
      <c r="P148" s="666"/>
      <c r="Q148" s="681">
        <v>0</v>
      </c>
      <c r="R148" s="665"/>
      <c r="S148" s="681">
        <v>0</v>
      </c>
      <c r="T148" s="748"/>
      <c r="U148" s="704">
        <v>0</v>
      </c>
    </row>
    <row r="149" spans="1:21" ht="14.4" customHeight="1" x14ac:dyDescent="0.3">
      <c r="A149" s="664">
        <v>50</v>
      </c>
      <c r="B149" s="665" t="s">
        <v>543</v>
      </c>
      <c r="C149" s="665" t="s">
        <v>2781</v>
      </c>
      <c r="D149" s="746" t="s">
        <v>4251</v>
      </c>
      <c r="E149" s="747" t="s">
        <v>2793</v>
      </c>
      <c r="F149" s="665" t="s">
        <v>2778</v>
      </c>
      <c r="G149" s="665" t="s">
        <v>3044</v>
      </c>
      <c r="H149" s="665" t="s">
        <v>544</v>
      </c>
      <c r="I149" s="665" t="s">
        <v>3045</v>
      </c>
      <c r="J149" s="665" t="s">
        <v>3046</v>
      </c>
      <c r="K149" s="665" t="s">
        <v>3047</v>
      </c>
      <c r="L149" s="666">
        <v>0</v>
      </c>
      <c r="M149" s="666">
        <v>0</v>
      </c>
      <c r="N149" s="665">
        <v>1</v>
      </c>
      <c r="O149" s="748">
        <v>0.5</v>
      </c>
      <c r="P149" s="666"/>
      <c r="Q149" s="681"/>
      <c r="R149" s="665"/>
      <c r="S149" s="681">
        <v>0</v>
      </c>
      <c r="T149" s="748"/>
      <c r="U149" s="704">
        <v>0</v>
      </c>
    </row>
    <row r="150" spans="1:21" ht="14.4" customHeight="1" x14ac:dyDescent="0.3">
      <c r="A150" s="664">
        <v>50</v>
      </c>
      <c r="B150" s="665" t="s">
        <v>543</v>
      </c>
      <c r="C150" s="665" t="s">
        <v>2781</v>
      </c>
      <c r="D150" s="746" t="s">
        <v>4251</v>
      </c>
      <c r="E150" s="747" t="s">
        <v>2793</v>
      </c>
      <c r="F150" s="665" t="s">
        <v>2778</v>
      </c>
      <c r="G150" s="665" t="s">
        <v>3048</v>
      </c>
      <c r="H150" s="665" t="s">
        <v>1411</v>
      </c>
      <c r="I150" s="665" t="s">
        <v>2285</v>
      </c>
      <c r="J150" s="665" t="s">
        <v>2286</v>
      </c>
      <c r="K150" s="665" t="s">
        <v>2740</v>
      </c>
      <c r="L150" s="666">
        <v>59.27</v>
      </c>
      <c r="M150" s="666">
        <v>118.54</v>
      </c>
      <c r="N150" s="665">
        <v>2</v>
      </c>
      <c r="O150" s="748">
        <v>1</v>
      </c>
      <c r="P150" s="666"/>
      <c r="Q150" s="681">
        <v>0</v>
      </c>
      <c r="R150" s="665"/>
      <c r="S150" s="681">
        <v>0</v>
      </c>
      <c r="T150" s="748"/>
      <c r="U150" s="704">
        <v>0</v>
      </c>
    </row>
    <row r="151" spans="1:21" ht="14.4" customHeight="1" x14ac:dyDescent="0.3">
      <c r="A151" s="664">
        <v>50</v>
      </c>
      <c r="B151" s="665" t="s">
        <v>543</v>
      </c>
      <c r="C151" s="665" t="s">
        <v>2781</v>
      </c>
      <c r="D151" s="746" t="s">
        <v>4251</v>
      </c>
      <c r="E151" s="747" t="s">
        <v>2793</v>
      </c>
      <c r="F151" s="665" t="s">
        <v>2778</v>
      </c>
      <c r="G151" s="665" t="s">
        <v>3048</v>
      </c>
      <c r="H151" s="665" t="s">
        <v>1411</v>
      </c>
      <c r="I151" s="665" t="s">
        <v>1682</v>
      </c>
      <c r="J151" s="665" t="s">
        <v>1683</v>
      </c>
      <c r="K151" s="665" t="s">
        <v>2658</v>
      </c>
      <c r="L151" s="666">
        <v>79.03</v>
      </c>
      <c r="M151" s="666">
        <v>79.03</v>
      </c>
      <c r="N151" s="665">
        <v>1</v>
      </c>
      <c r="O151" s="748">
        <v>0.5</v>
      </c>
      <c r="P151" s="666"/>
      <c r="Q151" s="681">
        <v>0</v>
      </c>
      <c r="R151" s="665"/>
      <c r="S151" s="681">
        <v>0</v>
      </c>
      <c r="T151" s="748"/>
      <c r="U151" s="704">
        <v>0</v>
      </c>
    </row>
    <row r="152" spans="1:21" ht="14.4" customHeight="1" x14ac:dyDescent="0.3">
      <c r="A152" s="664">
        <v>50</v>
      </c>
      <c r="B152" s="665" t="s">
        <v>543</v>
      </c>
      <c r="C152" s="665" t="s">
        <v>2781</v>
      </c>
      <c r="D152" s="746" t="s">
        <v>4251</v>
      </c>
      <c r="E152" s="747" t="s">
        <v>2793</v>
      </c>
      <c r="F152" s="665" t="s">
        <v>2778</v>
      </c>
      <c r="G152" s="665" t="s">
        <v>3048</v>
      </c>
      <c r="H152" s="665" t="s">
        <v>1411</v>
      </c>
      <c r="I152" s="665" t="s">
        <v>3049</v>
      </c>
      <c r="J152" s="665" t="s">
        <v>1683</v>
      </c>
      <c r="K152" s="665" t="s">
        <v>3050</v>
      </c>
      <c r="L152" s="666">
        <v>79.03</v>
      </c>
      <c r="M152" s="666">
        <v>79.03</v>
      </c>
      <c r="N152" s="665">
        <v>1</v>
      </c>
      <c r="O152" s="748">
        <v>0.5</v>
      </c>
      <c r="P152" s="666"/>
      <c r="Q152" s="681">
        <v>0</v>
      </c>
      <c r="R152" s="665"/>
      <c r="S152" s="681">
        <v>0</v>
      </c>
      <c r="T152" s="748"/>
      <c r="U152" s="704">
        <v>0</v>
      </c>
    </row>
    <row r="153" spans="1:21" ht="14.4" customHeight="1" x14ac:dyDescent="0.3">
      <c r="A153" s="664">
        <v>50</v>
      </c>
      <c r="B153" s="665" t="s">
        <v>543</v>
      </c>
      <c r="C153" s="665" t="s">
        <v>2781</v>
      </c>
      <c r="D153" s="746" t="s">
        <v>4251</v>
      </c>
      <c r="E153" s="747" t="s">
        <v>2793</v>
      </c>
      <c r="F153" s="665" t="s">
        <v>2778</v>
      </c>
      <c r="G153" s="665" t="s">
        <v>3048</v>
      </c>
      <c r="H153" s="665" t="s">
        <v>1411</v>
      </c>
      <c r="I153" s="665" t="s">
        <v>3051</v>
      </c>
      <c r="J153" s="665" t="s">
        <v>2659</v>
      </c>
      <c r="K153" s="665" t="s">
        <v>3052</v>
      </c>
      <c r="L153" s="666">
        <v>0</v>
      </c>
      <c r="M153" s="666">
        <v>0</v>
      </c>
      <c r="N153" s="665">
        <v>2</v>
      </c>
      <c r="O153" s="748">
        <v>1</v>
      </c>
      <c r="P153" s="666"/>
      <c r="Q153" s="681"/>
      <c r="R153" s="665"/>
      <c r="S153" s="681">
        <v>0</v>
      </c>
      <c r="T153" s="748"/>
      <c r="U153" s="704">
        <v>0</v>
      </c>
    </row>
    <row r="154" spans="1:21" ht="14.4" customHeight="1" x14ac:dyDescent="0.3">
      <c r="A154" s="664">
        <v>50</v>
      </c>
      <c r="B154" s="665" t="s">
        <v>543</v>
      </c>
      <c r="C154" s="665" t="s">
        <v>2781</v>
      </c>
      <c r="D154" s="746" t="s">
        <v>4251</v>
      </c>
      <c r="E154" s="747" t="s">
        <v>2793</v>
      </c>
      <c r="F154" s="665" t="s">
        <v>2778</v>
      </c>
      <c r="G154" s="665" t="s">
        <v>3048</v>
      </c>
      <c r="H154" s="665" t="s">
        <v>544</v>
      </c>
      <c r="I154" s="665" t="s">
        <v>3053</v>
      </c>
      <c r="J154" s="665" t="s">
        <v>3054</v>
      </c>
      <c r="K154" s="665" t="s">
        <v>3055</v>
      </c>
      <c r="L154" s="666">
        <v>79.03</v>
      </c>
      <c r="M154" s="666">
        <v>79.03</v>
      </c>
      <c r="N154" s="665">
        <v>1</v>
      </c>
      <c r="O154" s="748">
        <v>0.5</v>
      </c>
      <c r="P154" s="666"/>
      <c r="Q154" s="681">
        <v>0</v>
      </c>
      <c r="R154" s="665"/>
      <c r="S154" s="681">
        <v>0</v>
      </c>
      <c r="T154" s="748"/>
      <c r="U154" s="704">
        <v>0</v>
      </c>
    </row>
    <row r="155" spans="1:21" ht="14.4" customHeight="1" x14ac:dyDescent="0.3">
      <c r="A155" s="664">
        <v>50</v>
      </c>
      <c r="B155" s="665" t="s">
        <v>543</v>
      </c>
      <c r="C155" s="665" t="s">
        <v>2781</v>
      </c>
      <c r="D155" s="746" t="s">
        <v>4251</v>
      </c>
      <c r="E155" s="747" t="s">
        <v>2793</v>
      </c>
      <c r="F155" s="665" t="s">
        <v>2778</v>
      </c>
      <c r="G155" s="665" t="s">
        <v>3056</v>
      </c>
      <c r="H155" s="665" t="s">
        <v>544</v>
      </c>
      <c r="I155" s="665" t="s">
        <v>3057</v>
      </c>
      <c r="J155" s="665" t="s">
        <v>3058</v>
      </c>
      <c r="K155" s="665" t="s">
        <v>3059</v>
      </c>
      <c r="L155" s="666">
        <v>0</v>
      </c>
      <c r="M155" s="666">
        <v>0</v>
      </c>
      <c r="N155" s="665">
        <v>1</v>
      </c>
      <c r="O155" s="748">
        <v>0.5</v>
      </c>
      <c r="P155" s="666"/>
      <c r="Q155" s="681"/>
      <c r="R155" s="665"/>
      <c r="S155" s="681">
        <v>0</v>
      </c>
      <c r="T155" s="748"/>
      <c r="U155" s="704">
        <v>0</v>
      </c>
    </row>
    <row r="156" spans="1:21" ht="14.4" customHeight="1" x14ac:dyDescent="0.3">
      <c r="A156" s="664">
        <v>50</v>
      </c>
      <c r="B156" s="665" t="s">
        <v>543</v>
      </c>
      <c r="C156" s="665" t="s">
        <v>2781</v>
      </c>
      <c r="D156" s="746" t="s">
        <v>4251</v>
      </c>
      <c r="E156" s="747" t="s">
        <v>2793</v>
      </c>
      <c r="F156" s="665" t="s">
        <v>2778</v>
      </c>
      <c r="G156" s="665" t="s">
        <v>3060</v>
      </c>
      <c r="H156" s="665" t="s">
        <v>1411</v>
      </c>
      <c r="I156" s="665" t="s">
        <v>3061</v>
      </c>
      <c r="J156" s="665" t="s">
        <v>1638</v>
      </c>
      <c r="K156" s="665" t="s">
        <v>3062</v>
      </c>
      <c r="L156" s="666">
        <v>54.98</v>
      </c>
      <c r="M156" s="666">
        <v>54.98</v>
      </c>
      <c r="N156" s="665">
        <v>1</v>
      </c>
      <c r="O156" s="748">
        <v>0.5</v>
      </c>
      <c r="P156" s="666"/>
      <c r="Q156" s="681">
        <v>0</v>
      </c>
      <c r="R156" s="665"/>
      <c r="S156" s="681">
        <v>0</v>
      </c>
      <c r="T156" s="748"/>
      <c r="U156" s="704">
        <v>0</v>
      </c>
    </row>
    <row r="157" spans="1:21" ht="14.4" customHeight="1" x14ac:dyDescent="0.3">
      <c r="A157" s="664">
        <v>50</v>
      </c>
      <c r="B157" s="665" t="s">
        <v>543</v>
      </c>
      <c r="C157" s="665" t="s">
        <v>2781</v>
      </c>
      <c r="D157" s="746" t="s">
        <v>4251</v>
      </c>
      <c r="E157" s="747" t="s">
        <v>2793</v>
      </c>
      <c r="F157" s="665" t="s">
        <v>2778</v>
      </c>
      <c r="G157" s="665" t="s">
        <v>3063</v>
      </c>
      <c r="H157" s="665" t="s">
        <v>544</v>
      </c>
      <c r="I157" s="665" t="s">
        <v>3064</v>
      </c>
      <c r="J157" s="665" t="s">
        <v>3065</v>
      </c>
      <c r="K157" s="665" t="s">
        <v>3066</v>
      </c>
      <c r="L157" s="666">
        <v>0</v>
      </c>
      <c r="M157" s="666">
        <v>0</v>
      </c>
      <c r="N157" s="665">
        <v>1</v>
      </c>
      <c r="O157" s="748">
        <v>1</v>
      </c>
      <c r="P157" s="666"/>
      <c r="Q157" s="681"/>
      <c r="R157" s="665"/>
      <c r="S157" s="681">
        <v>0</v>
      </c>
      <c r="T157" s="748"/>
      <c r="U157" s="704">
        <v>0</v>
      </c>
    </row>
    <row r="158" spans="1:21" ht="14.4" customHeight="1" x14ac:dyDescent="0.3">
      <c r="A158" s="664">
        <v>50</v>
      </c>
      <c r="B158" s="665" t="s">
        <v>543</v>
      </c>
      <c r="C158" s="665" t="s">
        <v>2781</v>
      </c>
      <c r="D158" s="746" t="s">
        <v>4251</v>
      </c>
      <c r="E158" s="747" t="s">
        <v>2793</v>
      </c>
      <c r="F158" s="665" t="s">
        <v>2778</v>
      </c>
      <c r="G158" s="665" t="s">
        <v>3067</v>
      </c>
      <c r="H158" s="665" t="s">
        <v>544</v>
      </c>
      <c r="I158" s="665" t="s">
        <v>3068</v>
      </c>
      <c r="J158" s="665" t="s">
        <v>3069</v>
      </c>
      <c r="K158" s="665" t="s">
        <v>3070</v>
      </c>
      <c r="L158" s="666">
        <v>43.21</v>
      </c>
      <c r="M158" s="666">
        <v>86.42</v>
      </c>
      <c r="N158" s="665">
        <v>2</v>
      </c>
      <c r="O158" s="748">
        <v>1</v>
      </c>
      <c r="P158" s="666"/>
      <c r="Q158" s="681">
        <v>0</v>
      </c>
      <c r="R158" s="665"/>
      <c r="S158" s="681">
        <v>0</v>
      </c>
      <c r="T158" s="748"/>
      <c r="U158" s="704">
        <v>0</v>
      </c>
    </row>
    <row r="159" spans="1:21" ht="14.4" customHeight="1" x14ac:dyDescent="0.3">
      <c r="A159" s="664">
        <v>50</v>
      </c>
      <c r="B159" s="665" t="s">
        <v>543</v>
      </c>
      <c r="C159" s="665" t="s">
        <v>2781</v>
      </c>
      <c r="D159" s="746" t="s">
        <v>4251</v>
      </c>
      <c r="E159" s="747" t="s">
        <v>2793</v>
      </c>
      <c r="F159" s="665" t="s">
        <v>2778</v>
      </c>
      <c r="G159" s="665" t="s">
        <v>3067</v>
      </c>
      <c r="H159" s="665" t="s">
        <v>544</v>
      </c>
      <c r="I159" s="665" t="s">
        <v>3071</v>
      </c>
      <c r="J159" s="665" t="s">
        <v>3072</v>
      </c>
      <c r="K159" s="665" t="s">
        <v>3073</v>
      </c>
      <c r="L159" s="666">
        <v>0</v>
      </c>
      <c r="M159" s="666">
        <v>0</v>
      </c>
      <c r="N159" s="665">
        <v>1</v>
      </c>
      <c r="O159" s="748">
        <v>1</v>
      </c>
      <c r="P159" s="666"/>
      <c r="Q159" s="681"/>
      <c r="R159" s="665"/>
      <c r="S159" s="681">
        <v>0</v>
      </c>
      <c r="T159" s="748"/>
      <c r="U159" s="704">
        <v>0</v>
      </c>
    </row>
    <row r="160" spans="1:21" ht="14.4" customHeight="1" x14ac:dyDescent="0.3">
      <c r="A160" s="664">
        <v>50</v>
      </c>
      <c r="B160" s="665" t="s">
        <v>543</v>
      </c>
      <c r="C160" s="665" t="s">
        <v>2781</v>
      </c>
      <c r="D160" s="746" t="s">
        <v>4251</v>
      </c>
      <c r="E160" s="747" t="s">
        <v>2793</v>
      </c>
      <c r="F160" s="665" t="s">
        <v>2778</v>
      </c>
      <c r="G160" s="665" t="s">
        <v>3067</v>
      </c>
      <c r="H160" s="665" t="s">
        <v>544</v>
      </c>
      <c r="I160" s="665" t="s">
        <v>3074</v>
      </c>
      <c r="J160" s="665" t="s">
        <v>3075</v>
      </c>
      <c r="K160" s="665" t="s">
        <v>2581</v>
      </c>
      <c r="L160" s="666">
        <v>86.41</v>
      </c>
      <c r="M160" s="666">
        <v>86.41</v>
      </c>
      <c r="N160" s="665">
        <v>1</v>
      </c>
      <c r="O160" s="748">
        <v>0.5</v>
      </c>
      <c r="P160" s="666"/>
      <c r="Q160" s="681">
        <v>0</v>
      </c>
      <c r="R160" s="665"/>
      <c r="S160" s="681">
        <v>0</v>
      </c>
      <c r="T160" s="748"/>
      <c r="U160" s="704">
        <v>0</v>
      </c>
    </row>
    <row r="161" spans="1:21" ht="14.4" customHeight="1" x14ac:dyDescent="0.3">
      <c r="A161" s="664">
        <v>50</v>
      </c>
      <c r="B161" s="665" t="s">
        <v>543</v>
      </c>
      <c r="C161" s="665" t="s">
        <v>2781</v>
      </c>
      <c r="D161" s="746" t="s">
        <v>4251</v>
      </c>
      <c r="E161" s="747" t="s">
        <v>2793</v>
      </c>
      <c r="F161" s="665" t="s">
        <v>2778</v>
      </c>
      <c r="G161" s="665" t="s">
        <v>3067</v>
      </c>
      <c r="H161" s="665" t="s">
        <v>1411</v>
      </c>
      <c r="I161" s="665" t="s">
        <v>1466</v>
      </c>
      <c r="J161" s="665" t="s">
        <v>1467</v>
      </c>
      <c r="K161" s="665" t="s">
        <v>2582</v>
      </c>
      <c r="L161" s="666">
        <v>43.21</v>
      </c>
      <c r="M161" s="666">
        <v>43.21</v>
      </c>
      <c r="N161" s="665">
        <v>1</v>
      </c>
      <c r="O161" s="748">
        <v>0.5</v>
      </c>
      <c r="P161" s="666"/>
      <c r="Q161" s="681">
        <v>0</v>
      </c>
      <c r="R161" s="665"/>
      <c r="S161" s="681">
        <v>0</v>
      </c>
      <c r="T161" s="748"/>
      <c r="U161" s="704">
        <v>0</v>
      </c>
    </row>
    <row r="162" spans="1:21" ht="14.4" customHeight="1" x14ac:dyDescent="0.3">
      <c r="A162" s="664">
        <v>50</v>
      </c>
      <c r="B162" s="665" t="s">
        <v>543</v>
      </c>
      <c r="C162" s="665" t="s">
        <v>2781</v>
      </c>
      <c r="D162" s="746" t="s">
        <v>4251</v>
      </c>
      <c r="E162" s="747" t="s">
        <v>2793</v>
      </c>
      <c r="F162" s="665" t="s">
        <v>2778</v>
      </c>
      <c r="G162" s="665" t="s">
        <v>3067</v>
      </c>
      <c r="H162" s="665" t="s">
        <v>1411</v>
      </c>
      <c r="I162" s="665" t="s">
        <v>1648</v>
      </c>
      <c r="J162" s="665" t="s">
        <v>1649</v>
      </c>
      <c r="K162" s="665" t="s">
        <v>2581</v>
      </c>
      <c r="L162" s="666">
        <v>86.41</v>
      </c>
      <c r="M162" s="666">
        <v>86.41</v>
      </c>
      <c r="N162" s="665">
        <v>1</v>
      </c>
      <c r="O162" s="748">
        <v>0.5</v>
      </c>
      <c r="P162" s="666"/>
      <c r="Q162" s="681">
        <v>0</v>
      </c>
      <c r="R162" s="665"/>
      <c r="S162" s="681">
        <v>0</v>
      </c>
      <c r="T162" s="748"/>
      <c r="U162" s="704">
        <v>0</v>
      </c>
    </row>
    <row r="163" spans="1:21" ht="14.4" customHeight="1" x14ac:dyDescent="0.3">
      <c r="A163" s="664">
        <v>50</v>
      </c>
      <c r="B163" s="665" t="s">
        <v>543</v>
      </c>
      <c r="C163" s="665" t="s">
        <v>2781</v>
      </c>
      <c r="D163" s="746" t="s">
        <v>4251</v>
      </c>
      <c r="E163" s="747" t="s">
        <v>2793</v>
      </c>
      <c r="F163" s="665" t="s">
        <v>2778</v>
      </c>
      <c r="G163" s="665" t="s">
        <v>3067</v>
      </c>
      <c r="H163" s="665" t="s">
        <v>544</v>
      </c>
      <c r="I163" s="665" t="s">
        <v>3076</v>
      </c>
      <c r="J163" s="665" t="s">
        <v>3077</v>
      </c>
      <c r="K163" s="665" t="s">
        <v>3078</v>
      </c>
      <c r="L163" s="666">
        <v>0</v>
      </c>
      <c r="M163" s="666">
        <v>0</v>
      </c>
      <c r="N163" s="665">
        <v>1</v>
      </c>
      <c r="O163" s="748">
        <v>0.5</v>
      </c>
      <c r="P163" s="666">
        <v>0</v>
      </c>
      <c r="Q163" s="681"/>
      <c r="R163" s="665">
        <v>1</v>
      </c>
      <c r="S163" s="681">
        <v>1</v>
      </c>
      <c r="T163" s="748">
        <v>0.5</v>
      </c>
      <c r="U163" s="704">
        <v>1</v>
      </c>
    </row>
    <row r="164" spans="1:21" ht="14.4" customHeight="1" x14ac:dyDescent="0.3">
      <c r="A164" s="664">
        <v>50</v>
      </c>
      <c r="B164" s="665" t="s">
        <v>543</v>
      </c>
      <c r="C164" s="665" t="s">
        <v>2781</v>
      </c>
      <c r="D164" s="746" t="s">
        <v>4251</v>
      </c>
      <c r="E164" s="747" t="s">
        <v>2793</v>
      </c>
      <c r="F164" s="665" t="s">
        <v>2778</v>
      </c>
      <c r="G164" s="665" t="s">
        <v>3079</v>
      </c>
      <c r="H164" s="665" t="s">
        <v>544</v>
      </c>
      <c r="I164" s="665" t="s">
        <v>3080</v>
      </c>
      <c r="J164" s="665" t="s">
        <v>3081</v>
      </c>
      <c r="K164" s="665" t="s">
        <v>3082</v>
      </c>
      <c r="L164" s="666">
        <v>0</v>
      </c>
      <c r="M164" s="666">
        <v>0</v>
      </c>
      <c r="N164" s="665">
        <v>1</v>
      </c>
      <c r="O164" s="748">
        <v>0.5</v>
      </c>
      <c r="P164" s="666"/>
      <c r="Q164" s="681"/>
      <c r="R164" s="665"/>
      <c r="S164" s="681">
        <v>0</v>
      </c>
      <c r="T164" s="748"/>
      <c r="U164" s="704">
        <v>0</v>
      </c>
    </row>
    <row r="165" spans="1:21" ht="14.4" customHeight="1" x14ac:dyDescent="0.3">
      <c r="A165" s="664">
        <v>50</v>
      </c>
      <c r="B165" s="665" t="s">
        <v>543</v>
      </c>
      <c r="C165" s="665" t="s">
        <v>2781</v>
      </c>
      <c r="D165" s="746" t="s">
        <v>4251</v>
      </c>
      <c r="E165" s="747" t="s">
        <v>2793</v>
      </c>
      <c r="F165" s="665" t="s">
        <v>2778</v>
      </c>
      <c r="G165" s="665" t="s">
        <v>2826</v>
      </c>
      <c r="H165" s="665" t="s">
        <v>544</v>
      </c>
      <c r="I165" s="665" t="s">
        <v>750</v>
      </c>
      <c r="J165" s="665" t="s">
        <v>751</v>
      </c>
      <c r="K165" s="665" t="s">
        <v>3083</v>
      </c>
      <c r="L165" s="666">
        <v>38.04</v>
      </c>
      <c r="M165" s="666">
        <v>38.04</v>
      </c>
      <c r="N165" s="665">
        <v>1</v>
      </c>
      <c r="O165" s="748">
        <v>0.5</v>
      </c>
      <c r="P165" s="666"/>
      <c r="Q165" s="681">
        <v>0</v>
      </c>
      <c r="R165" s="665"/>
      <c r="S165" s="681">
        <v>0</v>
      </c>
      <c r="T165" s="748"/>
      <c r="U165" s="704">
        <v>0</v>
      </c>
    </row>
    <row r="166" spans="1:21" ht="14.4" customHeight="1" x14ac:dyDescent="0.3">
      <c r="A166" s="664">
        <v>50</v>
      </c>
      <c r="B166" s="665" t="s">
        <v>543</v>
      </c>
      <c r="C166" s="665" t="s">
        <v>2781</v>
      </c>
      <c r="D166" s="746" t="s">
        <v>4251</v>
      </c>
      <c r="E166" s="747" t="s">
        <v>2793</v>
      </c>
      <c r="F166" s="665" t="s">
        <v>2778</v>
      </c>
      <c r="G166" s="665" t="s">
        <v>2826</v>
      </c>
      <c r="H166" s="665" t="s">
        <v>544</v>
      </c>
      <c r="I166" s="665" t="s">
        <v>1927</v>
      </c>
      <c r="J166" s="665" t="s">
        <v>751</v>
      </c>
      <c r="K166" s="665" t="s">
        <v>2876</v>
      </c>
      <c r="L166" s="666">
        <v>10.65</v>
      </c>
      <c r="M166" s="666">
        <v>10.65</v>
      </c>
      <c r="N166" s="665">
        <v>1</v>
      </c>
      <c r="O166" s="748">
        <v>0.5</v>
      </c>
      <c r="P166" s="666">
        <v>10.65</v>
      </c>
      <c r="Q166" s="681">
        <v>1</v>
      </c>
      <c r="R166" s="665">
        <v>1</v>
      </c>
      <c r="S166" s="681">
        <v>1</v>
      </c>
      <c r="T166" s="748">
        <v>0.5</v>
      </c>
      <c r="U166" s="704">
        <v>1</v>
      </c>
    </row>
    <row r="167" spans="1:21" ht="14.4" customHeight="1" x14ac:dyDescent="0.3">
      <c r="A167" s="664">
        <v>50</v>
      </c>
      <c r="B167" s="665" t="s">
        <v>543</v>
      </c>
      <c r="C167" s="665" t="s">
        <v>2781</v>
      </c>
      <c r="D167" s="746" t="s">
        <v>4251</v>
      </c>
      <c r="E167" s="747" t="s">
        <v>2793</v>
      </c>
      <c r="F167" s="665" t="s">
        <v>2778</v>
      </c>
      <c r="G167" s="665" t="s">
        <v>2826</v>
      </c>
      <c r="H167" s="665" t="s">
        <v>544</v>
      </c>
      <c r="I167" s="665" t="s">
        <v>3084</v>
      </c>
      <c r="J167" s="665" t="s">
        <v>3085</v>
      </c>
      <c r="K167" s="665" t="s">
        <v>3086</v>
      </c>
      <c r="L167" s="666">
        <v>70.23</v>
      </c>
      <c r="M167" s="666">
        <v>70.23</v>
      </c>
      <c r="N167" s="665">
        <v>1</v>
      </c>
      <c r="O167" s="748">
        <v>0.5</v>
      </c>
      <c r="P167" s="666"/>
      <c r="Q167" s="681">
        <v>0</v>
      </c>
      <c r="R167" s="665"/>
      <c r="S167" s="681">
        <v>0</v>
      </c>
      <c r="T167" s="748"/>
      <c r="U167" s="704">
        <v>0</v>
      </c>
    </row>
    <row r="168" spans="1:21" ht="14.4" customHeight="1" x14ac:dyDescent="0.3">
      <c r="A168" s="664">
        <v>50</v>
      </c>
      <c r="B168" s="665" t="s">
        <v>543</v>
      </c>
      <c r="C168" s="665" t="s">
        <v>2781</v>
      </c>
      <c r="D168" s="746" t="s">
        <v>4251</v>
      </c>
      <c r="E168" s="747" t="s">
        <v>2793</v>
      </c>
      <c r="F168" s="665" t="s">
        <v>2778</v>
      </c>
      <c r="G168" s="665" t="s">
        <v>2826</v>
      </c>
      <c r="H168" s="665" t="s">
        <v>544</v>
      </c>
      <c r="I168" s="665" t="s">
        <v>3087</v>
      </c>
      <c r="J168" s="665" t="s">
        <v>751</v>
      </c>
      <c r="K168" s="665" t="s">
        <v>3088</v>
      </c>
      <c r="L168" s="666">
        <v>0</v>
      </c>
      <c r="M168" s="666">
        <v>0</v>
      </c>
      <c r="N168" s="665">
        <v>3</v>
      </c>
      <c r="O168" s="748">
        <v>1.5</v>
      </c>
      <c r="P168" s="666"/>
      <c r="Q168" s="681"/>
      <c r="R168" s="665"/>
      <c r="S168" s="681">
        <v>0</v>
      </c>
      <c r="T168" s="748"/>
      <c r="U168" s="704">
        <v>0</v>
      </c>
    </row>
    <row r="169" spans="1:21" ht="14.4" customHeight="1" x14ac:dyDescent="0.3">
      <c r="A169" s="664">
        <v>50</v>
      </c>
      <c r="B169" s="665" t="s">
        <v>543</v>
      </c>
      <c r="C169" s="665" t="s">
        <v>2781</v>
      </c>
      <c r="D169" s="746" t="s">
        <v>4251</v>
      </c>
      <c r="E169" s="747" t="s">
        <v>2793</v>
      </c>
      <c r="F169" s="665" t="s">
        <v>2778</v>
      </c>
      <c r="G169" s="665" t="s">
        <v>2826</v>
      </c>
      <c r="H169" s="665" t="s">
        <v>544</v>
      </c>
      <c r="I169" s="665" t="s">
        <v>2827</v>
      </c>
      <c r="J169" s="665" t="s">
        <v>2828</v>
      </c>
      <c r="K169" s="665" t="s">
        <v>2829</v>
      </c>
      <c r="L169" s="666">
        <v>0</v>
      </c>
      <c r="M169" s="666">
        <v>0</v>
      </c>
      <c r="N169" s="665">
        <v>7</v>
      </c>
      <c r="O169" s="748">
        <v>3.5</v>
      </c>
      <c r="P169" s="666"/>
      <c r="Q169" s="681"/>
      <c r="R169" s="665"/>
      <c r="S169" s="681">
        <v>0</v>
      </c>
      <c r="T169" s="748"/>
      <c r="U169" s="704">
        <v>0</v>
      </c>
    </row>
    <row r="170" spans="1:21" ht="14.4" customHeight="1" x14ac:dyDescent="0.3">
      <c r="A170" s="664">
        <v>50</v>
      </c>
      <c r="B170" s="665" t="s">
        <v>543</v>
      </c>
      <c r="C170" s="665" t="s">
        <v>2781</v>
      </c>
      <c r="D170" s="746" t="s">
        <v>4251</v>
      </c>
      <c r="E170" s="747" t="s">
        <v>2793</v>
      </c>
      <c r="F170" s="665" t="s">
        <v>2778</v>
      </c>
      <c r="G170" s="665" t="s">
        <v>2882</v>
      </c>
      <c r="H170" s="665" t="s">
        <v>1411</v>
      </c>
      <c r="I170" s="665" t="s">
        <v>2883</v>
      </c>
      <c r="J170" s="665" t="s">
        <v>1449</v>
      </c>
      <c r="K170" s="665" t="s">
        <v>2594</v>
      </c>
      <c r="L170" s="666">
        <v>815.1</v>
      </c>
      <c r="M170" s="666">
        <v>815.1</v>
      </c>
      <c r="N170" s="665">
        <v>1</v>
      </c>
      <c r="O170" s="748">
        <v>1</v>
      </c>
      <c r="P170" s="666">
        <v>815.1</v>
      </c>
      <c r="Q170" s="681">
        <v>1</v>
      </c>
      <c r="R170" s="665">
        <v>1</v>
      </c>
      <c r="S170" s="681">
        <v>1</v>
      </c>
      <c r="T170" s="748">
        <v>1</v>
      </c>
      <c r="U170" s="704">
        <v>1</v>
      </c>
    </row>
    <row r="171" spans="1:21" ht="14.4" customHeight="1" x14ac:dyDescent="0.3">
      <c r="A171" s="664">
        <v>50</v>
      </c>
      <c r="B171" s="665" t="s">
        <v>543</v>
      </c>
      <c r="C171" s="665" t="s">
        <v>2781</v>
      </c>
      <c r="D171" s="746" t="s">
        <v>4251</v>
      </c>
      <c r="E171" s="747" t="s">
        <v>2793</v>
      </c>
      <c r="F171" s="665" t="s">
        <v>2778</v>
      </c>
      <c r="G171" s="665" t="s">
        <v>2882</v>
      </c>
      <c r="H171" s="665" t="s">
        <v>1411</v>
      </c>
      <c r="I171" s="665" t="s">
        <v>3089</v>
      </c>
      <c r="J171" s="665" t="s">
        <v>1449</v>
      </c>
      <c r="K171" s="665" t="s">
        <v>3090</v>
      </c>
      <c r="L171" s="666">
        <v>0</v>
      </c>
      <c r="M171" s="666">
        <v>0</v>
      </c>
      <c r="N171" s="665">
        <v>3</v>
      </c>
      <c r="O171" s="748">
        <v>1</v>
      </c>
      <c r="P171" s="666"/>
      <c r="Q171" s="681"/>
      <c r="R171" s="665"/>
      <c r="S171" s="681">
        <v>0</v>
      </c>
      <c r="T171" s="748"/>
      <c r="U171" s="704">
        <v>0</v>
      </c>
    </row>
    <row r="172" spans="1:21" ht="14.4" customHeight="1" x14ac:dyDescent="0.3">
      <c r="A172" s="664">
        <v>50</v>
      </c>
      <c r="B172" s="665" t="s">
        <v>543</v>
      </c>
      <c r="C172" s="665" t="s">
        <v>2781</v>
      </c>
      <c r="D172" s="746" t="s">
        <v>4251</v>
      </c>
      <c r="E172" s="747" t="s">
        <v>2793</v>
      </c>
      <c r="F172" s="665" t="s">
        <v>2778</v>
      </c>
      <c r="G172" s="665" t="s">
        <v>2882</v>
      </c>
      <c r="H172" s="665" t="s">
        <v>1411</v>
      </c>
      <c r="I172" s="665" t="s">
        <v>1448</v>
      </c>
      <c r="J172" s="665" t="s">
        <v>1449</v>
      </c>
      <c r="K172" s="665" t="s">
        <v>2597</v>
      </c>
      <c r="L172" s="666">
        <v>923.74</v>
      </c>
      <c r="M172" s="666">
        <v>1847.48</v>
      </c>
      <c r="N172" s="665">
        <v>2</v>
      </c>
      <c r="O172" s="748">
        <v>1.5</v>
      </c>
      <c r="P172" s="666">
        <v>923.74</v>
      </c>
      <c r="Q172" s="681">
        <v>0.5</v>
      </c>
      <c r="R172" s="665">
        <v>1</v>
      </c>
      <c r="S172" s="681">
        <v>0.5</v>
      </c>
      <c r="T172" s="748">
        <v>1</v>
      </c>
      <c r="U172" s="704">
        <v>0.66666666666666663</v>
      </c>
    </row>
    <row r="173" spans="1:21" ht="14.4" customHeight="1" x14ac:dyDescent="0.3">
      <c r="A173" s="664">
        <v>50</v>
      </c>
      <c r="B173" s="665" t="s">
        <v>543</v>
      </c>
      <c r="C173" s="665" t="s">
        <v>2781</v>
      </c>
      <c r="D173" s="746" t="s">
        <v>4251</v>
      </c>
      <c r="E173" s="747" t="s">
        <v>2793</v>
      </c>
      <c r="F173" s="665" t="s">
        <v>2778</v>
      </c>
      <c r="G173" s="665" t="s">
        <v>2882</v>
      </c>
      <c r="H173" s="665" t="s">
        <v>1411</v>
      </c>
      <c r="I173" s="665" t="s">
        <v>3091</v>
      </c>
      <c r="J173" s="665" t="s">
        <v>1449</v>
      </c>
      <c r="K173" s="665" t="s">
        <v>2595</v>
      </c>
      <c r="L173" s="666">
        <v>1154.68</v>
      </c>
      <c r="M173" s="666">
        <v>1154.68</v>
      </c>
      <c r="N173" s="665">
        <v>1</v>
      </c>
      <c r="O173" s="748">
        <v>1</v>
      </c>
      <c r="P173" s="666"/>
      <c r="Q173" s="681">
        <v>0</v>
      </c>
      <c r="R173" s="665"/>
      <c r="S173" s="681">
        <v>0</v>
      </c>
      <c r="T173" s="748"/>
      <c r="U173" s="704">
        <v>0</v>
      </c>
    </row>
    <row r="174" spans="1:21" ht="14.4" customHeight="1" x14ac:dyDescent="0.3">
      <c r="A174" s="664">
        <v>50</v>
      </c>
      <c r="B174" s="665" t="s">
        <v>543</v>
      </c>
      <c r="C174" s="665" t="s">
        <v>2781</v>
      </c>
      <c r="D174" s="746" t="s">
        <v>4251</v>
      </c>
      <c r="E174" s="747" t="s">
        <v>2793</v>
      </c>
      <c r="F174" s="665" t="s">
        <v>2778</v>
      </c>
      <c r="G174" s="665" t="s">
        <v>2882</v>
      </c>
      <c r="H174" s="665" t="s">
        <v>1411</v>
      </c>
      <c r="I174" s="665" t="s">
        <v>3092</v>
      </c>
      <c r="J174" s="665" t="s">
        <v>1482</v>
      </c>
      <c r="K174" s="665" t="s">
        <v>3093</v>
      </c>
      <c r="L174" s="666">
        <v>369.5</v>
      </c>
      <c r="M174" s="666">
        <v>1847.5</v>
      </c>
      <c r="N174" s="665">
        <v>5</v>
      </c>
      <c r="O174" s="748">
        <v>2</v>
      </c>
      <c r="P174" s="666"/>
      <c r="Q174" s="681">
        <v>0</v>
      </c>
      <c r="R174" s="665"/>
      <c r="S174" s="681">
        <v>0</v>
      </c>
      <c r="T174" s="748"/>
      <c r="U174" s="704">
        <v>0</v>
      </c>
    </row>
    <row r="175" spans="1:21" ht="14.4" customHeight="1" x14ac:dyDescent="0.3">
      <c r="A175" s="664">
        <v>50</v>
      </c>
      <c r="B175" s="665" t="s">
        <v>543</v>
      </c>
      <c r="C175" s="665" t="s">
        <v>2781</v>
      </c>
      <c r="D175" s="746" t="s">
        <v>4251</v>
      </c>
      <c r="E175" s="747" t="s">
        <v>2793</v>
      </c>
      <c r="F175" s="665" t="s">
        <v>2778</v>
      </c>
      <c r="G175" s="665" t="s">
        <v>3094</v>
      </c>
      <c r="H175" s="665" t="s">
        <v>544</v>
      </c>
      <c r="I175" s="665" t="s">
        <v>1002</v>
      </c>
      <c r="J175" s="665" t="s">
        <v>1003</v>
      </c>
      <c r="K175" s="665" t="s">
        <v>3095</v>
      </c>
      <c r="L175" s="666">
        <v>32.76</v>
      </c>
      <c r="M175" s="666">
        <v>65.52</v>
      </c>
      <c r="N175" s="665">
        <v>2</v>
      </c>
      <c r="O175" s="748">
        <v>1</v>
      </c>
      <c r="P175" s="666"/>
      <c r="Q175" s="681">
        <v>0</v>
      </c>
      <c r="R175" s="665"/>
      <c r="S175" s="681">
        <v>0</v>
      </c>
      <c r="T175" s="748"/>
      <c r="U175" s="704">
        <v>0</v>
      </c>
    </row>
    <row r="176" spans="1:21" ht="14.4" customHeight="1" x14ac:dyDescent="0.3">
      <c r="A176" s="664">
        <v>50</v>
      </c>
      <c r="B176" s="665" t="s">
        <v>543</v>
      </c>
      <c r="C176" s="665" t="s">
        <v>2781</v>
      </c>
      <c r="D176" s="746" t="s">
        <v>4251</v>
      </c>
      <c r="E176" s="747" t="s">
        <v>2793</v>
      </c>
      <c r="F176" s="665" t="s">
        <v>2778</v>
      </c>
      <c r="G176" s="665" t="s">
        <v>3096</v>
      </c>
      <c r="H176" s="665" t="s">
        <v>544</v>
      </c>
      <c r="I176" s="665" t="s">
        <v>3097</v>
      </c>
      <c r="J176" s="665" t="s">
        <v>1375</v>
      </c>
      <c r="K176" s="665" t="s">
        <v>3098</v>
      </c>
      <c r="L176" s="666">
        <v>93.71</v>
      </c>
      <c r="M176" s="666">
        <v>93.71</v>
      </c>
      <c r="N176" s="665">
        <v>1</v>
      </c>
      <c r="O176" s="748">
        <v>0.5</v>
      </c>
      <c r="P176" s="666"/>
      <c r="Q176" s="681">
        <v>0</v>
      </c>
      <c r="R176" s="665"/>
      <c r="S176" s="681">
        <v>0</v>
      </c>
      <c r="T176" s="748"/>
      <c r="U176" s="704">
        <v>0</v>
      </c>
    </row>
    <row r="177" spans="1:21" ht="14.4" customHeight="1" x14ac:dyDescent="0.3">
      <c r="A177" s="664">
        <v>50</v>
      </c>
      <c r="B177" s="665" t="s">
        <v>543</v>
      </c>
      <c r="C177" s="665" t="s">
        <v>2781</v>
      </c>
      <c r="D177" s="746" t="s">
        <v>4251</v>
      </c>
      <c r="E177" s="747" t="s">
        <v>2793</v>
      </c>
      <c r="F177" s="665" t="s">
        <v>2778</v>
      </c>
      <c r="G177" s="665" t="s">
        <v>3096</v>
      </c>
      <c r="H177" s="665" t="s">
        <v>544</v>
      </c>
      <c r="I177" s="665" t="s">
        <v>3099</v>
      </c>
      <c r="J177" s="665" t="s">
        <v>1375</v>
      </c>
      <c r="K177" s="665" t="s">
        <v>3098</v>
      </c>
      <c r="L177" s="666">
        <v>57.64</v>
      </c>
      <c r="M177" s="666">
        <v>57.64</v>
      </c>
      <c r="N177" s="665">
        <v>1</v>
      </c>
      <c r="O177" s="748">
        <v>0.5</v>
      </c>
      <c r="P177" s="666"/>
      <c r="Q177" s="681">
        <v>0</v>
      </c>
      <c r="R177" s="665"/>
      <c r="S177" s="681">
        <v>0</v>
      </c>
      <c r="T177" s="748"/>
      <c r="U177" s="704">
        <v>0</v>
      </c>
    </row>
    <row r="178" spans="1:21" ht="14.4" customHeight="1" x14ac:dyDescent="0.3">
      <c r="A178" s="664">
        <v>50</v>
      </c>
      <c r="B178" s="665" t="s">
        <v>543</v>
      </c>
      <c r="C178" s="665" t="s">
        <v>2781</v>
      </c>
      <c r="D178" s="746" t="s">
        <v>4251</v>
      </c>
      <c r="E178" s="747" t="s">
        <v>2793</v>
      </c>
      <c r="F178" s="665" t="s">
        <v>2778</v>
      </c>
      <c r="G178" s="665" t="s">
        <v>2892</v>
      </c>
      <c r="H178" s="665" t="s">
        <v>1411</v>
      </c>
      <c r="I178" s="665" t="s">
        <v>3100</v>
      </c>
      <c r="J178" s="665" t="s">
        <v>1686</v>
      </c>
      <c r="K178" s="665" t="s">
        <v>3101</v>
      </c>
      <c r="L178" s="666">
        <v>28.81</v>
      </c>
      <c r="M178" s="666">
        <v>28.81</v>
      </c>
      <c r="N178" s="665">
        <v>1</v>
      </c>
      <c r="O178" s="748">
        <v>0.5</v>
      </c>
      <c r="P178" s="666"/>
      <c r="Q178" s="681">
        <v>0</v>
      </c>
      <c r="R178" s="665"/>
      <c r="S178" s="681">
        <v>0</v>
      </c>
      <c r="T178" s="748"/>
      <c r="U178" s="704">
        <v>0</v>
      </c>
    </row>
    <row r="179" spans="1:21" ht="14.4" customHeight="1" x14ac:dyDescent="0.3">
      <c r="A179" s="664">
        <v>50</v>
      </c>
      <c r="B179" s="665" t="s">
        <v>543</v>
      </c>
      <c r="C179" s="665" t="s">
        <v>2781</v>
      </c>
      <c r="D179" s="746" t="s">
        <v>4251</v>
      </c>
      <c r="E179" s="747" t="s">
        <v>2793</v>
      </c>
      <c r="F179" s="665" t="s">
        <v>2778</v>
      </c>
      <c r="G179" s="665" t="s">
        <v>2892</v>
      </c>
      <c r="H179" s="665" t="s">
        <v>1411</v>
      </c>
      <c r="I179" s="665" t="s">
        <v>2893</v>
      </c>
      <c r="J179" s="665" t="s">
        <v>1460</v>
      </c>
      <c r="K179" s="665" t="s">
        <v>2894</v>
      </c>
      <c r="L179" s="666">
        <v>0</v>
      </c>
      <c r="M179" s="666">
        <v>0</v>
      </c>
      <c r="N179" s="665">
        <v>1</v>
      </c>
      <c r="O179" s="748">
        <v>0.5</v>
      </c>
      <c r="P179" s="666">
        <v>0</v>
      </c>
      <c r="Q179" s="681"/>
      <c r="R179" s="665">
        <v>1</v>
      </c>
      <c r="S179" s="681">
        <v>1</v>
      </c>
      <c r="T179" s="748">
        <v>0.5</v>
      </c>
      <c r="U179" s="704">
        <v>1</v>
      </c>
    </row>
    <row r="180" spans="1:21" ht="14.4" customHeight="1" x14ac:dyDescent="0.3">
      <c r="A180" s="664">
        <v>50</v>
      </c>
      <c r="B180" s="665" t="s">
        <v>543</v>
      </c>
      <c r="C180" s="665" t="s">
        <v>2781</v>
      </c>
      <c r="D180" s="746" t="s">
        <v>4251</v>
      </c>
      <c r="E180" s="747" t="s">
        <v>2793</v>
      </c>
      <c r="F180" s="665" t="s">
        <v>2778</v>
      </c>
      <c r="G180" s="665" t="s">
        <v>2892</v>
      </c>
      <c r="H180" s="665" t="s">
        <v>544</v>
      </c>
      <c r="I180" s="665" t="s">
        <v>3102</v>
      </c>
      <c r="J180" s="665" t="s">
        <v>3103</v>
      </c>
      <c r="K180" s="665" t="s">
        <v>3104</v>
      </c>
      <c r="L180" s="666">
        <v>0</v>
      </c>
      <c r="M180" s="666">
        <v>0</v>
      </c>
      <c r="N180" s="665">
        <v>1</v>
      </c>
      <c r="O180" s="748">
        <v>0.5</v>
      </c>
      <c r="P180" s="666"/>
      <c r="Q180" s="681"/>
      <c r="R180" s="665"/>
      <c r="S180" s="681">
        <v>0</v>
      </c>
      <c r="T180" s="748"/>
      <c r="U180" s="704">
        <v>0</v>
      </c>
    </row>
    <row r="181" spans="1:21" ht="14.4" customHeight="1" x14ac:dyDescent="0.3">
      <c r="A181" s="664">
        <v>50</v>
      </c>
      <c r="B181" s="665" t="s">
        <v>543</v>
      </c>
      <c r="C181" s="665" t="s">
        <v>2781</v>
      </c>
      <c r="D181" s="746" t="s">
        <v>4251</v>
      </c>
      <c r="E181" s="747" t="s">
        <v>2793</v>
      </c>
      <c r="F181" s="665" t="s">
        <v>2778</v>
      </c>
      <c r="G181" s="665" t="s">
        <v>2830</v>
      </c>
      <c r="H181" s="665" t="s">
        <v>1411</v>
      </c>
      <c r="I181" s="665" t="s">
        <v>2831</v>
      </c>
      <c r="J181" s="665" t="s">
        <v>1515</v>
      </c>
      <c r="K181" s="665" t="s">
        <v>2611</v>
      </c>
      <c r="L181" s="666">
        <v>48.27</v>
      </c>
      <c r="M181" s="666">
        <v>579.24</v>
      </c>
      <c r="N181" s="665">
        <v>12</v>
      </c>
      <c r="O181" s="748">
        <v>6</v>
      </c>
      <c r="P181" s="666">
        <v>193.08</v>
      </c>
      <c r="Q181" s="681">
        <v>0.33333333333333337</v>
      </c>
      <c r="R181" s="665">
        <v>4</v>
      </c>
      <c r="S181" s="681">
        <v>0.33333333333333331</v>
      </c>
      <c r="T181" s="748">
        <v>2</v>
      </c>
      <c r="U181" s="704">
        <v>0.33333333333333331</v>
      </c>
    </row>
    <row r="182" spans="1:21" ht="14.4" customHeight="1" x14ac:dyDescent="0.3">
      <c r="A182" s="664">
        <v>50</v>
      </c>
      <c r="B182" s="665" t="s">
        <v>543</v>
      </c>
      <c r="C182" s="665" t="s">
        <v>2781</v>
      </c>
      <c r="D182" s="746" t="s">
        <v>4251</v>
      </c>
      <c r="E182" s="747" t="s">
        <v>2793</v>
      </c>
      <c r="F182" s="665" t="s">
        <v>2778</v>
      </c>
      <c r="G182" s="665" t="s">
        <v>2830</v>
      </c>
      <c r="H182" s="665" t="s">
        <v>1411</v>
      </c>
      <c r="I182" s="665" t="s">
        <v>3105</v>
      </c>
      <c r="J182" s="665" t="s">
        <v>1591</v>
      </c>
      <c r="K182" s="665" t="s">
        <v>2718</v>
      </c>
      <c r="L182" s="666">
        <v>96.53</v>
      </c>
      <c r="M182" s="666">
        <v>386.12</v>
      </c>
      <c r="N182" s="665">
        <v>4</v>
      </c>
      <c r="O182" s="748">
        <v>2</v>
      </c>
      <c r="P182" s="666"/>
      <c r="Q182" s="681">
        <v>0</v>
      </c>
      <c r="R182" s="665"/>
      <c r="S182" s="681">
        <v>0</v>
      </c>
      <c r="T182" s="748"/>
      <c r="U182" s="704">
        <v>0</v>
      </c>
    </row>
    <row r="183" spans="1:21" ht="14.4" customHeight="1" x14ac:dyDescent="0.3">
      <c r="A183" s="664">
        <v>50</v>
      </c>
      <c r="B183" s="665" t="s">
        <v>543</v>
      </c>
      <c r="C183" s="665" t="s">
        <v>2781</v>
      </c>
      <c r="D183" s="746" t="s">
        <v>4251</v>
      </c>
      <c r="E183" s="747" t="s">
        <v>2793</v>
      </c>
      <c r="F183" s="665" t="s">
        <v>2778</v>
      </c>
      <c r="G183" s="665" t="s">
        <v>2832</v>
      </c>
      <c r="H183" s="665" t="s">
        <v>1411</v>
      </c>
      <c r="I183" s="665" t="s">
        <v>1518</v>
      </c>
      <c r="J183" s="665" t="s">
        <v>2630</v>
      </c>
      <c r="K183" s="665" t="s">
        <v>2631</v>
      </c>
      <c r="L183" s="666">
        <v>87.41</v>
      </c>
      <c r="M183" s="666">
        <v>87.41</v>
      </c>
      <c r="N183" s="665">
        <v>1</v>
      </c>
      <c r="O183" s="748">
        <v>0.5</v>
      </c>
      <c r="P183" s="666"/>
      <c r="Q183" s="681">
        <v>0</v>
      </c>
      <c r="R183" s="665"/>
      <c r="S183" s="681">
        <v>0</v>
      </c>
      <c r="T183" s="748"/>
      <c r="U183" s="704">
        <v>0</v>
      </c>
    </row>
    <row r="184" spans="1:21" ht="14.4" customHeight="1" x14ac:dyDescent="0.3">
      <c r="A184" s="664">
        <v>50</v>
      </c>
      <c r="B184" s="665" t="s">
        <v>543</v>
      </c>
      <c r="C184" s="665" t="s">
        <v>2781</v>
      </c>
      <c r="D184" s="746" t="s">
        <v>4251</v>
      </c>
      <c r="E184" s="747" t="s">
        <v>2793</v>
      </c>
      <c r="F184" s="665" t="s">
        <v>2778</v>
      </c>
      <c r="G184" s="665" t="s">
        <v>2836</v>
      </c>
      <c r="H184" s="665" t="s">
        <v>1411</v>
      </c>
      <c r="I184" s="665" t="s">
        <v>1438</v>
      </c>
      <c r="J184" s="665" t="s">
        <v>2623</v>
      </c>
      <c r="K184" s="665" t="s">
        <v>2624</v>
      </c>
      <c r="L184" s="666">
        <v>96.53</v>
      </c>
      <c r="M184" s="666">
        <v>96.53</v>
      </c>
      <c r="N184" s="665">
        <v>1</v>
      </c>
      <c r="O184" s="748">
        <v>0.5</v>
      </c>
      <c r="P184" s="666"/>
      <c r="Q184" s="681">
        <v>0</v>
      </c>
      <c r="R184" s="665"/>
      <c r="S184" s="681">
        <v>0</v>
      </c>
      <c r="T184" s="748"/>
      <c r="U184" s="704">
        <v>0</v>
      </c>
    </row>
    <row r="185" spans="1:21" ht="14.4" customHeight="1" x14ac:dyDescent="0.3">
      <c r="A185" s="664">
        <v>50</v>
      </c>
      <c r="B185" s="665" t="s">
        <v>543</v>
      </c>
      <c r="C185" s="665" t="s">
        <v>2781</v>
      </c>
      <c r="D185" s="746" t="s">
        <v>4251</v>
      </c>
      <c r="E185" s="747" t="s">
        <v>2793</v>
      </c>
      <c r="F185" s="665" t="s">
        <v>2778</v>
      </c>
      <c r="G185" s="665" t="s">
        <v>2836</v>
      </c>
      <c r="H185" s="665" t="s">
        <v>1411</v>
      </c>
      <c r="I185" s="665" t="s">
        <v>2897</v>
      </c>
      <c r="J185" s="665" t="s">
        <v>1413</v>
      </c>
      <c r="K185" s="665" t="s">
        <v>2898</v>
      </c>
      <c r="L185" s="666">
        <v>0</v>
      </c>
      <c r="M185" s="666">
        <v>0</v>
      </c>
      <c r="N185" s="665">
        <v>2</v>
      </c>
      <c r="O185" s="748">
        <v>1</v>
      </c>
      <c r="P185" s="666"/>
      <c r="Q185" s="681"/>
      <c r="R185" s="665"/>
      <c r="S185" s="681">
        <v>0</v>
      </c>
      <c r="T185" s="748"/>
      <c r="U185" s="704">
        <v>0</v>
      </c>
    </row>
    <row r="186" spans="1:21" ht="14.4" customHeight="1" x14ac:dyDescent="0.3">
      <c r="A186" s="664">
        <v>50</v>
      </c>
      <c r="B186" s="665" t="s">
        <v>543</v>
      </c>
      <c r="C186" s="665" t="s">
        <v>2781</v>
      </c>
      <c r="D186" s="746" t="s">
        <v>4251</v>
      </c>
      <c r="E186" s="747" t="s">
        <v>2793</v>
      </c>
      <c r="F186" s="665" t="s">
        <v>2778</v>
      </c>
      <c r="G186" s="665" t="s">
        <v>2836</v>
      </c>
      <c r="H186" s="665" t="s">
        <v>1411</v>
      </c>
      <c r="I186" s="665" t="s">
        <v>2899</v>
      </c>
      <c r="J186" s="665" t="s">
        <v>1416</v>
      </c>
      <c r="K186" s="665" t="s">
        <v>2900</v>
      </c>
      <c r="L186" s="666">
        <v>0</v>
      </c>
      <c r="M186" s="666">
        <v>0</v>
      </c>
      <c r="N186" s="665">
        <v>4</v>
      </c>
      <c r="O186" s="748">
        <v>2</v>
      </c>
      <c r="P186" s="666">
        <v>0</v>
      </c>
      <c r="Q186" s="681"/>
      <c r="R186" s="665">
        <v>2</v>
      </c>
      <c r="S186" s="681">
        <v>0.5</v>
      </c>
      <c r="T186" s="748">
        <v>1</v>
      </c>
      <c r="U186" s="704">
        <v>0.5</v>
      </c>
    </row>
    <row r="187" spans="1:21" ht="14.4" customHeight="1" x14ac:dyDescent="0.3">
      <c r="A187" s="664">
        <v>50</v>
      </c>
      <c r="B187" s="665" t="s">
        <v>543</v>
      </c>
      <c r="C187" s="665" t="s">
        <v>2781</v>
      </c>
      <c r="D187" s="746" t="s">
        <v>4251</v>
      </c>
      <c r="E187" s="747" t="s">
        <v>2793</v>
      </c>
      <c r="F187" s="665" t="s">
        <v>2778</v>
      </c>
      <c r="G187" s="665" t="s">
        <v>2836</v>
      </c>
      <c r="H187" s="665" t="s">
        <v>1411</v>
      </c>
      <c r="I187" s="665" t="s">
        <v>1470</v>
      </c>
      <c r="J187" s="665" t="s">
        <v>2627</v>
      </c>
      <c r="K187" s="665" t="s">
        <v>2628</v>
      </c>
      <c r="L187" s="666">
        <v>48.27</v>
      </c>
      <c r="M187" s="666">
        <v>48.27</v>
      </c>
      <c r="N187" s="665">
        <v>1</v>
      </c>
      <c r="O187" s="748">
        <v>0.5</v>
      </c>
      <c r="P187" s="666"/>
      <c r="Q187" s="681">
        <v>0</v>
      </c>
      <c r="R187" s="665"/>
      <c r="S187" s="681">
        <v>0</v>
      </c>
      <c r="T187" s="748"/>
      <c r="U187" s="704">
        <v>0</v>
      </c>
    </row>
    <row r="188" spans="1:21" ht="14.4" customHeight="1" x14ac:dyDescent="0.3">
      <c r="A188" s="664">
        <v>50</v>
      </c>
      <c r="B188" s="665" t="s">
        <v>543</v>
      </c>
      <c r="C188" s="665" t="s">
        <v>2781</v>
      </c>
      <c r="D188" s="746" t="s">
        <v>4251</v>
      </c>
      <c r="E188" s="747" t="s">
        <v>2793</v>
      </c>
      <c r="F188" s="665" t="s">
        <v>2778</v>
      </c>
      <c r="G188" s="665" t="s">
        <v>3106</v>
      </c>
      <c r="H188" s="665" t="s">
        <v>544</v>
      </c>
      <c r="I188" s="665" t="s">
        <v>3107</v>
      </c>
      <c r="J188" s="665" t="s">
        <v>3108</v>
      </c>
      <c r="K188" s="665" t="s">
        <v>3109</v>
      </c>
      <c r="L188" s="666">
        <v>0</v>
      </c>
      <c r="M188" s="666">
        <v>0</v>
      </c>
      <c r="N188" s="665">
        <v>1</v>
      </c>
      <c r="O188" s="748">
        <v>0.5</v>
      </c>
      <c r="P188" s="666"/>
      <c r="Q188" s="681"/>
      <c r="R188" s="665"/>
      <c r="S188" s="681">
        <v>0</v>
      </c>
      <c r="T188" s="748"/>
      <c r="U188" s="704">
        <v>0</v>
      </c>
    </row>
    <row r="189" spans="1:21" ht="14.4" customHeight="1" x14ac:dyDescent="0.3">
      <c r="A189" s="664">
        <v>50</v>
      </c>
      <c r="B189" s="665" t="s">
        <v>543</v>
      </c>
      <c r="C189" s="665" t="s">
        <v>2781</v>
      </c>
      <c r="D189" s="746" t="s">
        <v>4251</v>
      </c>
      <c r="E189" s="747" t="s">
        <v>2793</v>
      </c>
      <c r="F189" s="665" t="s">
        <v>2778</v>
      </c>
      <c r="G189" s="665" t="s">
        <v>3106</v>
      </c>
      <c r="H189" s="665" t="s">
        <v>544</v>
      </c>
      <c r="I189" s="665" t="s">
        <v>3110</v>
      </c>
      <c r="J189" s="665" t="s">
        <v>3108</v>
      </c>
      <c r="K189" s="665" t="s">
        <v>3111</v>
      </c>
      <c r="L189" s="666">
        <v>105.46</v>
      </c>
      <c r="M189" s="666">
        <v>105.46</v>
      </c>
      <c r="N189" s="665">
        <v>1</v>
      </c>
      <c r="O189" s="748">
        <v>0.5</v>
      </c>
      <c r="P189" s="666"/>
      <c r="Q189" s="681">
        <v>0</v>
      </c>
      <c r="R189" s="665"/>
      <c r="S189" s="681">
        <v>0</v>
      </c>
      <c r="T189" s="748"/>
      <c r="U189" s="704">
        <v>0</v>
      </c>
    </row>
    <row r="190" spans="1:21" ht="14.4" customHeight="1" x14ac:dyDescent="0.3">
      <c r="A190" s="664">
        <v>50</v>
      </c>
      <c r="B190" s="665" t="s">
        <v>543</v>
      </c>
      <c r="C190" s="665" t="s">
        <v>2781</v>
      </c>
      <c r="D190" s="746" t="s">
        <v>4251</v>
      </c>
      <c r="E190" s="747" t="s">
        <v>2793</v>
      </c>
      <c r="F190" s="665" t="s">
        <v>2778</v>
      </c>
      <c r="G190" s="665" t="s">
        <v>3112</v>
      </c>
      <c r="H190" s="665" t="s">
        <v>1411</v>
      </c>
      <c r="I190" s="665" t="s">
        <v>3113</v>
      </c>
      <c r="J190" s="665" t="s">
        <v>1525</v>
      </c>
      <c r="K190" s="665" t="s">
        <v>2642</v>
      </c>
      <c r="L190" s="666">
        <v>181.13</v>
      </c>
      <c r="M190" s="666">
        <v>362.26</v>
      </c>
      <c r="N190" s="665">
        <v>2</v>
      </c>
      <c r="O190" s="748">
        <v>1</v>
      </c>
      <c r="P190" s="666"/>
      <c r="Q190" s="681">
        <v>0</v>
      </c>
      <c r="R190" s="665"/>
      <c r="S190" s="681">
        <v>0</v>
      </c>
      <c r="T190" s="748"/>
      <c r="U190" s="704">
        <v>0</v>
      </c>
    </row>
    <row r="191" spans="1:21" ht="14.4" customHeight="1" x14ac:dyDescent="0.3">
      <c r="A191" s="664">
        <v>50</v>
      </c>
      <c r="B191" s="665" t="s">
        <v>543</v>
      </c>
      <c r="C191" s="665" t="s">
        <v>2781</v>
      </c>
      <c r="D191" s="746" t="s">
        <v>4251</v>
      </c>
      <c r="E191" s="747" t="s">
        <v>2793</v>
      </c>
      <c r="F191" s="665" t="s">
        <v>2778</v>
      </c>
      <c r="G191" s="665" t="s">
        <v>3112</v>
      </c>
      <c r="H191" s="665" t="s">
        <v>1411</v>
      </c>
      <c r="I191" s="665" t="s">
        <v>3114</v>
      </c>
      <c r="J191" s="665" t="s">
        <v>1578</v>
      </c>
      <c r="K191" s="665" t="s">
        <v>2644</v>
      </c>
      <c r="L191" s="666">
        <v>278.64</v>
      </c>
      <c r="M191" s="666">
        <v>278.64</v>
      </c>
      <c r="N191" s="665">
        <v>1</v>
      </c>
      <c r="O191" s="748">
        <v>0.5</v>
      </c>
      <c r="P191" s="666"/>
      <c r="Q191" s="681">
        <v>0</v>
      </c>
      <c r="R191" s="665"/>
      <c r="S191" s="681">
        <v>0</v>
      </c>
      <c r="T191" s="748"/>
      <c r="U191" s="704">
        <v>0</v>
      </c>
    </row>
    <row r="192" spans="1:21" ht="14.4" customHeight="1" x14ac:dyDescent="0.3">
      <c r="A192" s="664">
        <v>50</v>
      </c>
      <c r="B192" s="665" t="s">
        <v>543</v>
      </c>
      <c r="C192" s="665" t="s">
        <v>2781</v>
      </c>
      <c r="D192" s="746" t="s">
        <v>4251</v>
      </c>
      <c r="E192" s="747" t="s">
        <v>2793</v>
      </c>
      <c r="F192" s="665" t="s">
        <v>2778</v>
      </c>
      <c r="G192" s="665" t="s">
        <v>3112</v>
      </c>
      <c r="H192" s="665" t="s">
        <v>544</v>
      </c>
      <c r="I192" s="665" t="s">
        <v>3115</v>
      </c>
      <c r="J192" s="665" t="s">
        <v>3116</v>
      </c>
      <c r="K192" s="665" t="s">
        <v>2642</v>
      </c>
      <c r="L192" s="666">
        <v>181.13</v>
      </c>
      <c r="M192" s="666">
        <v>181.13</v>
      </c>
      <c r="N192" s="665">
        <v>1</v>
      </c>
      <c r="O192" s="748">
        <v>0.5</v>
      </c>
      <c r="P192" s="666">
        <v>181.13</v>
      </c>
      <c r="Q192" s="681">
        <v>1</v>
      </c>
      <c r="R192" s="665">
        <v>1</v>
      </c>
      <c r="S192" s="681">
        <v>1</v>
      </c>
      <c r="T192" s="748">
        <v>0.5</v>
      </c>
      <c r="U192" s="704">
        <v>1</v>
      </c>
    </row>
    <row r="193" spans="1:21" ht="14.4" customHeight="1" x14ac:dyDescent="0.3">
      <c r="A193" s="664">
        <v>50</v>
      </c>
      <c r="B193" s="665" t="s">
        <v>543</v>
      </c>
      <c r="C193" s="665" t="s">
        <v>2781</v>
      </c>
      <c r="D193" s="746" t="s">
        <v>4251</v>
      </c>
      <c r="E193" s="747" t="s">
        <v>2793</v>
      </c>
      <c r="F193" s="665" t="s">
        <v>2778</v>
      </c>
      <c r="G193" s="665" t="s">
        <v>3112</v>
      </c>
      <c r="H193" s="665" t="s">
        <v>544</v>
      </c>
      <c r="I193" s="665" t="s">
        <v>3117</v>
      </c>
      <c r="J193" s="665" t="s">
        <v>3118</v>
      </c>
      <c r="K193" s="665" t="s">
        <v>3119</v>
      </c>
      <c r="L193" s="666">
        <v>169.04</v>
      </c>
      <c r="M193" s="666">
        <v>169.04</v>
      </c>
      <c r="N193" s="665">
        <v>1</v>
      </c>
      <c r="O193" s="748">
        <v>1</v>
      </c>
      <c r="P193" s="666"/>
      <c r="Q193" s="681">
        <v>0</v>
      </c>
      <c r="R193" s="665"/>
      <c r="S193" s="681">
        <v>0</v>
      </c>
      <c r="T193" s="748"/>
      <c r="U193" s="704">
        <v>0</v>
      </c>
    </row>
    <row r="194" spans="1:21" ht="14.4" customHeight="1" x14ac:dyDescent="0.3">
      <c r="A194" s="664">
        <v>50</v>
      </c>
      <c r="B194" s="665" t="s">
        <v>543</v>
      </c>
      <c r="C194" s="665" t="s">
        <v>2781</v>
      </c>
      <c r="D194" s="746" t="s">
        <v>4251</v>
      </c>
      <c r="E194" s="747" t="s">
        <v>2793</v>
      </c>
      <c r="F194" s="665" t="s">
        <v>2778</v>
      </c>
      <c r="G194" s="665" t="s">
        <v>2901</v>
      </c>
      <c r="H194" s="665" t="s">
        <v>544</v>
      </c>
      <c r="I194" s="665" t="s">
        <v>878</v>
      </c>
      <c r="J194" s="665" t="s">
        <v>879</v>
      </c>
      <c r="K194" s="665" t="s">
        <v>3120</v>
      </c>
      <c r="L194" s="666">
        <v>90.53</v>
      </c>
      <c r="M194" s="666">
        <v>181.06</v>
      </c>
      <c r="N194" s="665">
        <v>2</v>
      </c>
      <c r="O194" s="748">
        <v>1.5</v>
      </c>
      <c r="P194" s="666">
        <v>90.53</v>
      </c>
      <c r="Q194" s="681">
        <v>0.5</v>
      </c>
      <c r="R194" s="665">
        <v>1</v>
      </c>
      <c r="S194" s="681">
        <v>0.5</v>
      </c>
      <c r="T194" s="748">
        <v>0.5</v>
      </c>
      <c r="U194" s="704">
        <v>0.33333333333333331</v>
      </c>
    </row>
    <row r="195" spans="1:21" ht="14.4" customHeight="1" x14ac:dyDescent="0.3">
      <c r="A195" s="664">
        <v>50</v>
      </c>
      <c r="B195" s="665" t="s">
        <v>543</v>
      </c>
      <c r="C195" s="665" t="s">
        <v>2781</v>
      </c>
      <c r="D195" s="746" t="s">
        <v>4251</v>
      </c>
      <c r="E195" s="747" t="s">
        <v>2793</v>
      </c>
      <c r="F195" s="665" t="s">
        <v>2778</v>
      </c>
      <c r="G195" s="665" t="s">
        <v>2904</v>
      </c>
      <c r="H195" s="665" t="s">
        <v>544</v>
      </c>
      <c r="I195" s="665" t="s">
        <v>747</v>
      </c>
      <c r="J195" s="665" t="s">
        <v>683</v>
      </c>
      <c r="K195" s="665" t="s">
        <v>2905</v>
      </c>
      <c r="L195" s="666">
        <v>210.38</v>
      </c>
      <c r="M195" s="666">
        <v>210.38</v>
      </c>
      <c r="N195" s="665">
        <v>1</v>
      </c>
      <c r="O195" s="748">
        <v>0.5</v>
      </c>
      <c r="P195" s="666"/>
      <c r="Q195" s="681">
        <v>0</v>
      </c>
      <c r="R195" s="665"/>
      <c r="S195" s="681">
        <v>0</v>
      </c>
      <c r="T195" s="748"/>
      <c r="U195" s="704">
        <v>0</v>
      </c>
    </row>
    <row r="196" spans="1:21" ht="14.4" customHeight="1" x14ac:dyDescent="0.3">
      <c r="A196" s="664">
        <v>50</v>
      </c>
      <c r="B196" s="665" t="s">
        <v>543</v>
      </c>
      <c r="C196" s="665" t="s">
        <v>2781</v>
      </c>
      <c r="D196" s="746" t="s">
        <v>4251</v>
      </c>
      <c r="E196" s="747" t="s">
        <v>2793</v>
      </c>
      <c r="F196" s="665" t="s">
        <v>2778</v>
      </c>
      <c r="G196" s="665" t="s">
        <v>2904</v>
      </c>
      <c r="H196" s="665" t="s">
        <v>544</v>
      </c>
      <c r="I196" s="665" t="s">
        <v>682</v>
      </c>
      <c r="J196" s="665" t="s">
        <v>683</v>
      </c>
      <c r="K196" s="665" t="s">
        <v>2906</v>
      </c>
      <c r="L196" s="666">
        <v>42.08</v>
      </c>
      <c r="M196" s="666">
        <v>336.63999999999993</v>
      </c>
      <c r="N196" s="665">
        <v>8</v>
      </c>
      <c r="O196" s="748">
        <v>4</v>
      </c>
      <c r="P196" s="666">
        <v>42.08</v>
      </c>
      <c r="Q196" s="681">
        <v>0.12500000000000003</v>
      </c>
      <c r="R196" s="665">
        <v>1</v>
      </c>
      <c r="S196" s="681">
        <v>0.125</v>
      </c>
      <c r="T196" s="748">
        <v>0.5</v>
      </c>
      <c r="U196" s="704">
        <v>0.125</v>
      </c>
    </row>
    <row r="197" spans="1:21" ht="14.4" customHeight="1" x14ac:dyDescent="0.3">
      <c r="A197" s="664">
        <v>50</v>
      </c>
      <c r="B197" s="665" t="s">
        <v>543</v>
      </c>
      <c r="C197" s="665" t="s">
        <v>2781</v>
      </c>
      <c r="D197" s="746" t="s">
        <v>4251</v>
      </c>
      <c r="E197" s="747" t="s">
        <v>2793</v>
      </c>
      <c r="F197" s="665" t="s">
        <v>2778</v>
      </c>
      <c r="G197" s="665" t="s">
        <v>2910</v>
      </c>
      <c r="H197" s="665" t="s">
        <v>544</v>
      </c>
      <c r="I197" s="665" t="s">
        <v>1740</v>
      </c>
      <c r="J197" s="665" t="s">
        <v>1737</v>
      </c>
      <c r="K197" s="665" t="s">
        <v>2911</v>
      </c>
      <c r="L197" s="666">
        <v>186.27</v>
      </c>
      <c r="M197" s="666">
        <v>372.54</v>
      </c>
      <c r="N197" s="665">
        <v>2</v>
      </c>
      <c r="O197" s="748">
        <v>2</v>
      </c>
      <c r="P197" s="666"/>
      <c r="Q197" s="681">
        <v>0</v>
      </c>
      <c r="R197" s="665"/>
      <c r="S197" s="681">
        <v>0</v>
      </c>
      <c r="T197" s="748"/>
      <c r="U197" s="704">
        <v>0</v>
      </c>
    </row>
    <row r="198" spans="1:21" ht="14.4" customHeight="1" x14ac:dyDescent="0.3">
      <c r="A198" s="664">
        <v>50</v>
      </c>
      <c r="B198" s="665" t="s">
        <v>543</v>
      </c>
      <c r="C198" s="665" t="s">
        <v>2781</v>
      </c>
      <c r="D198" s="746" t="s">
        <v>4251</v>
      </c>
      <c r="E198" s="747" t="s">
        <v>2793</v>
      </c>
      <c r="F198" s="665" t="s">
        <v>2778</v>
      </c>
      <c r="G198" s="665" t="s">
        <v>2912</v>
      </c>
      <c r="H198" s="665" t="s">
        <v>544</v>
      </c>
      <c r="I198" s="665" t="s">
        <v>2913</v>
      </c>
      <c r="J198" s="665" t="s">
        <v>2914</v>
      </c>
      <c r="K198" s="665" t="s">
        <v>2915</v>
      </c>
      <c r="L198" s="666">
        <v>131.54</v>
      </c>
      <c r="M198" s="666">
        <v>131.54</v>
      </c>
      <c r="N198" s="665">
        <v>1</v>
      </c>
      <c r="O198" s="748">
        <v>0.5</v>
      </c>
      <c r="P198" s="666"/>
      <c r="Q198" s="681">
        <v>0</v>
      </c>
      <c r="R198" s="665"/>
      <c r="S198" s="681">
        <v>0</v>
      </c>
      <c r="T198" s="748"/>
      <c r="U198" s="704">
        <v>0</v>
      </c>
    </row>
    <row r="199" spans="1:21" ht="14.4" customHeight="1" x14ac:dyDescent="0.3">
      <c r="A199" s="664">
        <v>50</v>
      </c>
      <c r="B199" s="665" t="s">
        <v>543</v>
      </c>
      <c r="C199" s="665" t="s">
        <v>2781</v>
      </c>
      <c r="D199" s="746" t="s">
        <v>4251</v>
      </c>
      <c r="E199" s="747" t="s">
        <v>2793</v>
      </c>
      <c r="F199" s="665" t="s">
        <v>2778</v>
      </c>
      <c r="G199" s="665" t="s">
        <v>2912</v>
      </c>
      <c r="H199" s="665" t="s">
        <v>544</v>
      </c>
      <c r="I199" s="665" t="s">
        <v>3121</v>
      </c>
      <c r="J199" s="665" t="s">
        <v>3122</v>
      </c>
      <c r="K199" s="665" t="s">
        <v>3123</v>
      </c>
      <c r="L199" s="666">
        <v>0</v>
      </c>
      <c r="M199" s="666">
        <v>0</v>
      </c>
      <c r="N199" s="665">
        <v>1</v>
      </c>
      <c r="O199" s="748">
        <v>0.5</v>
      </c>
      <c r="P199" s="666"/>
      <c r="Q199" s="681"/>
      <c r="R199" s="665"/>
      <c r="S199" s="681">
        <v>0</v>
      </c>
      <c r="T199" s="748"/>
      <c r="U199" s="704">
        <v>0</v>
      </c>
    </row>
    <row r="200" spans="1:21" ht="14.4" customHeight="1" x14ac:dyDescent="0.3">
      <c r="A200" s="664">
        <v>50</v>
      </c>
      <c r="B200" s="665" t="s">
        <v>543</v>
      </c>
      <c r="C200" s="665" t="s">
        <v>2781</v>
      </c>
      <c r="D200" s="746" t="s">
        <v>4251</v>
      </c>
      <c r="E200" s="747" t="s">
        <v>2793</v>
      </c>
      <c r="F200" s="665" t="s">
        <v>2778</v>
      </c>
      <c r="G200" s="665" t="s">
        <v>2916</v>
      </c>
      <c r="H200" s="665" t="s">
        <v>544</v>
      </c>
      <c r="I200" s="665" t="s">
        <v>3124</v>
      </c>
      <c r="J200" s="665" t="s">
        <v>3125</v>
      </c>
      <c r="K200" s="665" t="s">
        <v>2639</v>
      </c>
      <c r="L200" s="666">
        <v>0</v>
      </c>
      <c r="M200" s="666">
        <v>0</v>
      </c>
      <c r="N200" s="665">
        <v>2</v>
      </c>
      <c r="O200" s="748">
        <v>1</v>
      </c>
      <c r="P200" s="666"/>
      <c r="Q200" s="681"/>
      <c r="R200" s="665"/>
      <c r="S200" s="681">
        <v>0</v>
      </c>
      <c r="T200" s="748"/>
      <c r="U200" s="704">
        <v>0</v>
      </c>
    </row>
    <row r="201" spans="1:21" ht="14.4" customHeight="1" x14ac:dyDescent="0.3">
      <c r="A201" s="664">
        <v>50</v>
      </c>
      <c r="B201" s="665" t="s">
        <v>543</v>
      </c>
      <c r="C201" s="665" t="s">
        <v>2781</v>
      </c>
      <c r="D201" s="746" t="s">
        <v>4251</v>
      </c>
      <c r="E201" s="747" t="s">
        <v>2793</v>
      </c>
      <c r="F201" s="665" t="s">
        <v>2778</v>
      </c>
      <c r="G201" s="665" t="s">
        <v>3126</v>
      </c>
      <c r="H201" s="665" t="s">
        <v>544</v>
      </c>
      <c r="I201" s="665" t="s">
        <v>3127</v>
      </c>
      <c r="J201" s="665" t="s">
        <v>3128</v>
      </c>
      <c r="K201" s="665" t="s">
        <v>3129</v>
      </c>
      <c r="L201" s="666">
        <v>301.26</v>
      </c>
      <c r="M201" s="666">
        <v>602.52</v>
      </c>
      <c r="N201" s="665">
        <v>2</v>
      </c>
      <c r="O201" s="748">
        <v>1</v>
      </c>
      <c r="P201" s="666"/>
      <c r="Q201" s="681">
        <v>0</v>
      </c>
      <c r="R201" s="665"/>
      <c r="S201" s="681">
        <v>0</v>
      </c>
      <c r="T201" s="748"/>
      <c r="U201" s="704">
        <v>0</v>
      </c>
    </row>
    <row r="202" spans="1:21" ht="14.4" customHeight="1" x14ac:dyDescent="0.3">
      <c r="A202" s="664">
        <v>50</v>
      </c>
      <c r="B202" s="665" t="s">
        <v>543</v>
      </c>
      <c r="C202" s="665" t="s">
        <v>2781</v>
      </c>
      <c r="D202" s="746" t="s">
        <v>4251</v>
      </c>
      <c r="E202" s="747" t="s">
        <v>2793</v>
      </c>
      <c r="F202" s="665" t="s">
        <v>2778</v>
      </c>
      <c r="G202" s="665" t="s">
        <v>2939</v>
      </c>
      <c r="H202" s="665" t="s">
        <v>544</v>
      </c>
      <c r="I202" s="665" t="s">
        <v>3130</v>
      </c>
      <c r="J202" s="665" t="s">
        <v>3131</v>
      </c>
      <c r="K202" s="665" t="s">
        <v>3132</v>
      </c>
      <c r="L202" s="666">
        <v>0</v>
      </c>
      <c r="M202" s="666">
        <v>0</v>
      </c>
      <c r="N202" s="665">
        <v>1</v>
      </c>
      <c r="O202" s="748">
        <v>0.5</v>
      </c>
      <c r="P202" s="666"/>
      <c r="Q202" s="681"/>
      <c r="R202" s="665"/>
      <c r="S202" s="681">
        <v>0</v>
      </c>
      <c r="T202" s="748"/>
      <c r="U202" s="704">
        <v>0</v>
      </c>
    </row>
    <row r="203" spans="1:21" ht="14.4" customHeight="1" x14ac:dyDescent="0.3">
      <c r="A203" s="664">
        <v>50</v>
      </c>
      <c r="B203" s="665" t="s">
        <v>543</v>
      </c>
      <c r="C203" s="665" t="s">
        <v>2781</v>
      </c>
      <c r="D203" s="746" t="s">
        <v>4251</v>
      </c>
      <c r="E203" s="747" t="s">
        <v>2793</v>
      </c>
      <c r="F203" s="665" t="s">
        <v>2778</v>
      </c>
      <c r="G203" s="665" t="s">
        <v>3133</v>
      </c>
      <c r="H203" s="665" t="s">
        <v>544</v>
      </c>
      <c r="I203" s="665" t="s">
        <v>3134</v>
      </c>
      <c r="J203" s="665" t="s">
        <v>3135</v>
      </c>
      <c r="K203" s="665" t="s">
        <v>3136</v>
      </c>
      <c r="L203" s="666">
        <v>0</v>
      </c>
      <c r="M203" s="666">
        <v>0</v>
      </c>
      <c r="N203" s="665">
        <v>1</v>
      </c>
      <c r="O203" s="748">
        <v>0.5</v>
      </c>
      <c r="P203" s="666"/>
      <c r="Q203" s="681"/>
      <c r="R203" s="665"/>
      <c r="S203" s="681">
        <v>0</v>
      </c>
      <c r="T203" s="748"/>
      <c r="U203" s="704">
        <v>0</v>
      </c>
    </row>
    <row r="204" spans="1:21" ht="14.4" customHeight="1" x14ac:dyDescent="0.3">
      <c r="A204" s="664">
        <v>50</v>
      </c>
      <c r="B204" s="665" t="s">
        <v>543</v>
      </c>
      <c r="C204" s="665" t="s">
        <v>2781</v>
      </c>
      <c r="D204" s="746" t="s">
        <v>4251</v>
      </c>
      <c r="E204" s="747" t="s">
        <v>2793</v>
      </c>
      <c r="F204" s="665" t="s">
        <v>2778</v>
      </c>
      <c r="G204" s="665" t="s">
        <v>3133</v>
      </c>
      <c r="H204" s="665" t="s">
        <v>544</v>
      </c>
      <c r="I204" s="665" t="s">
        <v>3137</v>
      </c>
      <c r="J204" s="665" t="s">
        <v>2239</v>
      </c>
      <c r="K204" s="665" t="s">
        <v>3138</v>
      </c>
      <c r="L204" s="666">
        <v>0</v>
      </c>
      <c r="M204" s="666">
        <v>0</v>
      </c>
      <c r="N204" s="665">
        <v>1</v>
      </c>
      <c r="O204" s="748">
        <v>0.5</v>
      </c>
      <c r="P204" s="666"/>
      <c r="Q204" s="681"/>
      <c r="R204" s="665"/>
      <c r="S204" s="681">
        <v>0</v>
      </c>
      <c r="T204" s="748"/>
      <c r="U204" s="704">
        <v>0</v>
      </c>
    </row>
    <row r="205" spans="1:21" ht="14.4" customHeight="1" x14ac:dyDescent="0.3">
      <c r="A205" s="664">
        <v>50</v>
      </c>
      <c r="B205" s="665" t="s">
        <v>543</v>
      </c>
      <c r="C205" s="665" t="s">
        <v>2781</v>
      </c>
      <c r="D205" s="746" t="s">
        <v>4251</v>
      </c>
      <c r="E205" s="747" t="s">
        <v>2793</v>
      </c>
      <c r="F205" s="665" t="s">
        <v>2778</v>
      </c>
      <c r="G205" s="665" t="s">
        <v>3139</v>
      </c>
      <c r="H205" s="665" t="s">
        <v>544</v>
      </c>
      <c r="I205" s="665" t="s">
        <v>3140</v>
      </c>
      <c r="J205" s="665" t="s">
        <v>3141</v>
      </c>
      <c r="K205" s="665" t="s">
        <v>3142</v>
      </c>
      <c r="L205" s="666">
        <v>171.07</v>
      </c>
      <c r="M205" s="666">
        <v>171.07</v>
      </c>
      <c r="N205" s="665">
        <v>1</v>
      </c>
      <c r="O205" s="748">
        <v>0.5</v>
      </c>
      <c r="P205" s="666"/>
      <c r="Q205" s="681">
        <v>0</v>
      </c>
      <c r="R205" s="665"/>
      <c r="S205" s="681">
        <v>0</v>
      </c>
      <c r="T205" s="748"/>
      <c r="U205" s="704">
        <v>0</v>
      </c>
    </row>
    <row r="206" spans="1:21" ht="14.4" customHeight="1" x14ac:dyDescent="0.3">
      <c r="A206" s="664">
        <v>50</v>
      </c>
      <c r="B206" s="665" t="s">
        <v>543</v>
      </c>
      <c r="C206" s="665" t="s">
        <v>2781</v>
      </c>
      <c r="D206" s="746" t="s">
        <v>4251</v>
      </c>
      <c r="E206" s="747" t="s">
        <v>2793</v>
      </c>
      <c r="F206" s="665" t="s">
        <v>2778</v>
      </c>
      <c r="G206" s="665" t="s">
        <v>3143</v>
      </c>
      <c r="H206" s="665" t="s">
        <v>544</v>
      </c>
      <c r="I206" s="665" t="s">
        <v>3144</v>
      </c>
      <c r="J206" s="665" t="s">
        <v>1388</v>
      </c>
      <c r="K206" s="665" t="s">
        <v>3145</v>
      </c>
      <c r="L206" s="666">
        <v>0</v>
      </c>
      <c r="M206" s="666">
        <v>0</v>
      </c>
      <c r="N206" s="665">
        <v>1</v>
      </c>
      <c r="O206" s="748">
        <v>0.5</v>
      </c>
      <c r="P206" s="666">
        <v>0</v>
      </c>
      <c r="Q206" s="681"/>
      <c r="R206" s="665">
        <v>1</v>
      </c>
      <c r="S206" s="681">
        <v>1</v>
      </c>
      <c r="T206" s="748">
        <v>0.5</v>
      </c>
      <c r="U206" s="704">
        <v>1</v>
      </c>
    </row>
    <row r="207" spans="1:21" ht="14.4" customHeight="1" x14ac:dyDescent="0.3">
      <c r="A207" s="664">
        <v>50</v>
      </c>
      <c r="B207" s="665" t="s">
        <v>543</v>
      </c>
      <c r="C207" s="665" t="s">
        <v>2781</v>
      </c>
      <c r="D207" s="746" t="s">
        <v>4251</v>
      </c>
      <c r="E207" s="747" t="s">
        <v>2793</v>
      </c>
      <c r="F207" s="665" t="s">
        <v>2778</v>
      </c>
      <c r="G207" s="665" t="s">
        <v>3146</v>
      </c>
      <c r="H207" s="665" t="s">
        <v>544</v>
      </c>
      <c r="I207" s="665" t="s">
        <v>1051</v>
      </c>
      <c r="J207" s="665" t="s">
        <v>1052</v>
      </c>
      <c r="K207" s="665" t="s">
        <v>1053</v>
      </c>
      <c r="L207" s="666">
        <v>65.989999999999995</v>
      </c>
      <c r="M207" s="666">
        <v>65.989999999999995</v>
      </c>
      <c r="N207" s="665">
        <v>1</v>
      </c>
      <c r="O207" s="748">
        <v>0.5</v>
      </c>
      <c r="P207" s="666"/>
      <c r="Q207" s="681">
        <v>0</v>
      </c>
      <c r="R207" s="665"/>
      <c r="S207" s="681">
        <v>0</v>
      </c>
      <c r="T207" s="748"/>
      <c r="U207" s="704">
        <v>0</v>
      </c>
    </row>
    <row r="208" spans="1:21" ht="14.4" customHeight="1" x14ac:dyDescent="0.3">
      <c r="A208" s="664">
        <v>50</v>
      </c>
      <c r="B208" s="665" t="s">
        <v>543</v>
      </c>
      <c r="C208" s="665" t="s">
        <v>2781</v>
      </c>
      <c r="D208" s="746" t="s">
        <v>4251</v>
      </c>
      <c r="E208" s="747" t="s">
        <v>2793</v>
      </c>
      <c r="F208" s="665" t="s">
        <v>2778</v>
      </c>
      <c r="G208" s="665" t="s">
        <v>3147</v>
      </c>
      <c r="H208" s="665" t="s">
        <v>544</v>
      </c>
      <c r="I208" s="665" t="s">
        <v>3148</v>
      </c>
      <c r="J208" s="665" t="s">
        <v>3149</v>
      </c>
      <c r="K208" s="665" t="s">
        <v>3150</v>
      </c>
      <c r="L208" s="666">
        <v>0</v>
      </c>
      <c r="M208" s="666">
        <v>0</v>
      </c>
      <c r="N208" s="665">
        <v>1</v>
      </c>
      <c r="O208" s="748">
        <v>0.5</v>
      </c>
      <c r="P208" s="666"/>
      <c r="Q208" s="681"/>
      <c r="R208" s="665"/>
      <c r="S208" s="681">
        <v>0</v>
      </c>
      <c r="T208" s="748"/>
      <c r="U208" s="704">
        <v>0</v>
      </c>
    </row>
    <row r="209" spans="1:21" ht="14.4" customHeight="1" x14ac:dyDescent="0.3">
      <c r="A209" s="664">
        <v>50</v>
      </c>
      <c r="B209" s="665" t="s">
        <v>543</v>
      </c>
      <c r="C209" s="665" t="s">
        <v>2781</v>
      </c>
      <c r="D209" s="746" t="s">
        <v>4251</v>
      </c>
      <c r="E209" s="747" t="s">
        <v>2793</v>
      </c>
      <c r="F209" s="665" t="s">
        <v>2778</v>
      </c>
      <c r="G209" s="665" t="s">
        <v>2924</v>
      </c>
      <c r="H209" s="665" t="s">
        <v>544</v>
      </c>
      <c r="I209" s="665" t="s">
        <v>3151</v>
      </c>
      <c r="J209" s="665" t="s">
        <v>3152</v>
      </c>
      <c r="K209" s="665" t="s">
        <v>3153</v>
      </c>
      <c r="L209" s="666">
        <v>0</v>
      </c>
      <c r="M209" s="666">
        <v>0</v>
      </c>
      <c r="N209" s="665">
        <v>1</v>
      </c>
      <c r="O209" s="748">
        <v>0.5</v>
      </c>
      <c r="P209" s="666"/>
      <c r="Q209" s="681"/>
      <c r="R209" s="665"/>
      <c r="S209" s="681">
        <v>0</v>
      </c>
      <c r="T209" s="748"/>
      <c r="U209" s="704">
        <v>0</v>
      </c>
    </row>
    <row r="210" spans="1:21" ht="14.4" customHeight="1" x14ac:dyDescent="0.3">
      <c r="A210" s="664">
        <v>50</v>
      </c>
      <c r="B210" s="665" t="s">
        <v>543</v>
      </c>
      <c r="C210" s="665" t="s">
        <v>2781</v>
      </c>
      <c r="D210" s="746" t="s">
        <v>4251</v>
      </c>
      <c r="E210" s="747" t="s">
        <v>2793</v>
      </c>
      <c r="F210" s="665" t="s">
        <v>2778</v>
      </c>
      <c r="G210" s="665" t="s">
        <v>2837</v>
      </c>
      <c r="H210" s="665" t="s">
        <v>1411</v>
      </c>
      <c r="I210" s="665" t="s">
        <v>3154</v>
      </c>
      <c r="J210" s="665" t="s">
        <v>3155</v>
      </c>
      <c r="K210" s="665" t="s">
        <v>3156</v>
      </c>
      <c r="L210" s="666">
        <v>0</v>
      </c>
      <c r="M210" s="666">
        <v>0</v>
      </c>
      <c r="N210" s="665">
        <v>3</v>
      </c>
      <c r="O210" s="748">
        <v>1.5</v>
      </c>
      <c r="P210" s="666">
        <v>0</v>
      </c>
      <c r="Q210" s="681"/>
      <c r="R210" s="665">
        <v>1</v>
      </c>
      <c r="S210" s="681">
        <v>0.33333333333333331</v>
      </c>
      <c r="T210" s="748">
        <v>0.5</v>
      </c>
      <c r="U210" s="704">
        <v>0.33333333333333331</v>
      </c>
    </row>
    <row r="211" spans="1:21" ht="14.4" customHeight="1" x14ac:dyDescent="0.3">
      <c r="A211" s="664">
        <v>50</v>
      </c>
      <c r="B211" s="665" t="s">
        <v>543</v>
      </c>
      <c r="C211" s="665" t="s">
        <v>2781</v>
      </c>
      <c r="D211" s="746" t="s">
        <v>4251</v>
      </c>
      <c r="E211" s="747" t="s">
        <v>2793</v>
      </c>
      <c r="F211" s="665" t="s">
        <v>2778</v>
      </c>
      <c r="G211" s="665" t="s">
        <v>2837</v>
      </c>
      <c r="H211" s="665" t="s">
        <v>1411</v>
      </c>
      <c r="I211" s="665" t="s">
        <v>1570</v>
      </c>
      <c r="J211" s="665" t="s">
        <v>2586</v>
      </c>
      <c r="K211" s="665" t="s">
        <v>2587</v>
      </c>
      <c r="L211" s="666">
        <v>120.61</v>
      </c>
      <c r="M211" s="666">
        <v>482.44</v>
      </c>
      <c r="N211" s="665">
        <v>4</v>
      </c>
      <c r="O211" s="748">
        <v>2.5</v>
      </c>
      <c r="P211" s="666">
        <v>120.61</v>
      </c>
      <c r="Q211" s="681">
        <v>0.25</v>
      </c>
      <c r="R211" s="665">
        <v>1</v>
      </c>
      <c r="S211" s="681">
        <v>0.25</v>
      </c>
      <c r="T211" s="748">
        <v>0.5</v>
      </c>
      <c r="U211" s="704">
        <v>0.2</v>
      </c>
    </row>
    <row r="212" spans="1:21" ht="14.4" customHeight="1" x14ac:dyDescent="0.3">
      <c r="A212" s="664">
        <v>50</v>
      </c>
      <c r="B212" s="665" t="s">
        <v>543</v>
      </c>
      <c r="C212" s="665" t="s">
        <v>2781</v>
      </c>
      <c r="D212" s="746" t="s">
        <v>4251</v>
      </c>
      <c r="E212" s="747" t="s">
        <v>2793</v>
      </c>
      <c r="F212" s="665" t="s">
        <v>2778</v>
      </c>
      <c r="G212" s="665" t="s">
        <v>2837</v>
      </c>
      <c r="H212" s="665" t="s">
        <v>1411</v>
      </c>
      <c r="I212" s="665" t="s">
        <v>1510</v>
      </c>
      <c r="J212" s="665" t="s">
        <v>2588</v>
      </c>
      <c r="K212" s="665" t="s">
        <v>2589</v>
      </c>
      <c r="L212" s="666">
        <v>184.74</v>
      </c>
      <c r="M212" s="666">
        <v>1477.92</v>
      </c>
      <c r="N212" s="665">
        <v>8</v>
      </c>
      <c r="O212" s="748">
        <v>4</v>
      </c>
      <c r="P212" s="666"/>
      <c r="Q212" s="681">
        <v>0</v>
      </c>
      <c r="R212" s="665"/>
      <c r="S212" s="681">
        <v>0</v>
      </c>
      <c r="T212" s="748"/>
      <c r="U212" s="704">
        <v>0</v>
      </c>
    </row>
    <row r="213" spans="1:21" ht="14.4" customHeight="1" x14ac:dyDescent="0.3">
      <c r="A213" s="664">
        <v>50</v>
      </c>
      <c r="B213" s="665" t="s">
        <v>543</v>
      </c>
      <c r="C213" s="665" t="s">
        <v>2781</v>
      </c>
      <c r="D213" s="746" t="s">
        <v>4251</v>
      </c>
      <c r="E213" s="747" t="s">
        <v>2793</v>
      </c>
      <c r="F213" s="665" t="s">
        <v>2778</v>
      </c>
      <c r="G213" s="665" t="s">
        <v>3157</v>
      </c>
      <c r="H213" s="665" t="s">
        <v>544</v>
      </c>
      <c r="I213" s="665" t="s">
        <v>3158</v>
      </c>
      <c r="J213" s="665" t="s">
        <v>3159</v>
      </c>
      <c r="K213" s="665" t="s">
        <v>3160</v>
      </c>
      <c r="L213" s="666">
        <v>0</v>
      </c>
      <c r="M213" s="666">
        <v>0</v>
      </c>
      <c r="N213" s="665">
        <v>1</v>
      </c>
      <c r="O213" s="748">
        <v>0.5</v>
      </c>
      <c r="P213" s="666"/>
      <c r="Q213" s="681"/>
      <c r="R213" s="665"/>
      <c r="S213" s="681">
        <v>0</v>
      </c>
      <c r="T213" s="748"/>
      <c r="U213" s="704">
        <v>0</v>
      </c>
    </row>
    <row r="214" spans="1:21" ht="14.4" customHeight="1" x14ac:dyDescent="0.3">
      <c r="A214" s="664">
        <v>50</v>
      </c>
      <c r="B214" s="665" t="s">
        <v>543</v>
      </c>
      <c r="C214" s="665" t="s">
        <v>2781</v>
      </c>
      <c r="D214" s="746" t="s">
        <v>4251</v>
      </c>
      <c r="E214" s="747" t="s">
        <v>2793</v>
      </c>
      <c r="F214" s="665" t="s">
        <v>2778</v>
      </c>
      <c r="G214" s="665" t="s">
        <v>3161</v>
      </c>
      <c r="H214" s="665" t="s">
        <v>544</v>
      </c>
      <c r="I214" s="665" t="s">
        <v>3162</v>
      </c>
      <c r="J214" s="665" t="s">
        <v>3163</v>
      </c>
      <c r="K214" s="665" t="s">
        <v>3164</v>
      </c>
      <c r="L214" s="666">
        <v>0</v>
      </c>
      <c r="M214" s="666">
        <v>0</v>
      </c>
      <c r="N214" s="665">
        <v>1</v>
      </c>
      <c r="O214" s="748">
        <v>0.5</v>
      </c>
      <c r="P214" s="666"/>
      <c r="Q214" s="681"/>
      <c r="R214" s="665"/>
      <c r="S214" s="681">
        <v>0</v>
      </c>
      <c r="T214" s="748"/>
      <c r="U214" s="704">
        <v>0</v>
      </c>
    </row>
    <row r="215" spans="1:21" ht="14.4" customHeight="1" x14ac:dyDescent="0.3">
      <c r="A215" s="664">
        <v>50</v>
      </c>
      <c r="B215" s="665" t="s">
        <v>543</v>
      </c>
      <c r="C215" s="665" t="s">
        <v>2781</v>
      </c>
      <c r="D215" s="746" t="s">
        <v>4251</v>
      </c>
      <c r="E215" s="747" t="s">
        <v>2793</v>
      </c>
      <c r="F215" s="665" t="s">
        <v>2778</v>
      </c>
      <c r="G215" s="665" t="s">
        <v>2929</v>
      </c>
      <c r="H215" s="665" t="s">
        <v>544</v>
      </c>
      <c r="I215" s="665" t="s">
        <v>3165</v>
      </c>
      <c r="J215" s="665" t="s">
        <v>3166</v>
      </c>
      <c r="K215" s="665" t="s">
        <v>3167</v>
      </c>
      <c r="L215" s="666">
        <v>140.38</v>
      </c>
      <c r="M215" s="666">
        <v>140.38</v>
      </c>
      <c r="N215" s="665">
        <v>1</v>
      </c>
      <c r="O215" s="748">
        <v>0.5</v>
      </c>
      <c r="P215" s="666"/>
      <c r="Q215" s="681">
        <v>0</v>
      </c>
      <c r="R215" s="665"/>
      <c r="S215" s="681">
        <v>0</v>
      </c>
      <c r="T215" s="748"/>
      <c r="U215" s="704">
        <v>0</v>
      </c>
    </row>
    <row r="216" spans="1:21" ht="14.4" customHeight="1" x14ac:dyDescent="0.3">
      <c r="A216" s="664">
        <v>50</v>
      </c>
      <c r="B216" s="665" t="s">
        <v>543</v>
      </c>
      <c r="C216" s="665" t="s">
        <v>2781</v>
      </c>
      <c r="D216" s="746" t="s">
        <v>4251</v>
      </c>
      <c r="E216" s="747" t="s">
        <v>2794</v>
      </c>
      <c r="F216" s="665" t="s">
        <v>2778</v>
      </c>
      <c r="G216" s="665" t="s">
        <v>3168</v>
      </c>
      <c r="H216" s="665" t="s">
        <v>1411</v>
      </c>
      <c r="I216" s="665" t="s">
        <v>1474</v>
      </c>
      <c r="J216" s="665" t="s">
        <v>803</v>
      </c>
      <c r="K216" s="665" t="s">
        <v>1475</v>
      </c>
      <c r="L216" s="666">
        <v>0</v>
      </c>
      <c r="M216" s="666">
        <v>0</v>
      </c>
      <c r="N216" s="665">
        <v>3</v>
      </c>
      <c r="O216" s="748">
        <v>2</v>
      </c>
      <c r="P216" s="666">
        <v>0</v>
      </c>
      <c r="Q216" s="681"/>
      <c r="R216" s="665">
        <v>1</v>
      </c>
      <c r="S216" s="681">
        <v>0.33333333333333331</v>
      </c>
      <c r="T216" s="748">
        <v>1</v>
      </c>
      <c r="U216" s="704">
        <v>0.5</v>
      </c>
    </row>
    <row r="217" spans="1:21" ht="14.4" customHeight="1" x14ac:dyDescent="0.3">
      <c r="A217" s="664">
        <v>50</v>
      </c>
      <c r="B217" s="665" t="s">
        <v>543</v>
      </c>
      <c r="C217" s="665" t="s">
        <v>2781</v>
      </c>
      <c r="D217" s="746" t="s">
        <v>4251</v>
      </c>
      <c r="E217" s="747" t="s">
        <v>2794</v>
      </c>
      <c r="F217" s="665" t="s">
        <v>2778</v>
      </c>
      <c r="G217" s="665" t="s">
        <v>3169</v>
      </c>
      <c r="H217" s="665" t="s">
        <v>544</v>
      </c>
      <c r="I217" s="665" t="s">
        <v>3170</v>
      </c>
      <c r="J217" s="665" t="s">
        <v>3171</v>
      </c>
      <c r="K217" s="665" t="s">
        <v>3172</v>
      </c>
      <c r="L217" s="666">
        <v>254.83</v>
      </c>
      <c r="M217" s="666">
        <v>254.83</v>
      </c>
      <c r="N217" s="665">
        <v>1</v>
      </c>
      <c r="O217" s="748">
        <v>0.5</v>
      </c>
      <c r="P217" s="666">
        <v>254.83</v>
      </c>
      <c r="Q217" s="681">
        <v>1</v>
      </c>
      <c r="R217" s="665">
        <v>1</v>
      </c>
      <c r="S217" s="681">
        <v>1</v>
      </c>
      <c r="T217" s="748">
        <v>0.5</v>
      </c>
      <c r="U217" s="704">
        <v>1</v>
      </c>
    </row>
    <row r="218" spans="1:21" ht="14.4" customHeight="1" x14ac:dyDescent="0.3">
      <c r="A218" s="664">
        <v>50</v>
      </c>
      <c r="B218" s="665" t="s">
        <v>543</v>
      </c>
      <c r="C218" s="665" t="s">
        <v>2781</v>
      </c>
      <c r="D218" s="746" t="s">
        <v>4251</v>
      </c>
      <c r="E218" s="747" t="s">
        <v>2794</v>
      </c>
      <c r="F218" s="665" t="s">
        <v>2778</v>
      </c>
      <c r="G218" s="665" t="s">
        <v>2842</v>
      </c>
      <c r="H218" s="665" t="s">
        <v>544</v>
      </c>
      <c r="I218" s="665" t="s">
        <v>3173</v>
      </c>
      <c r="J218" s="665" t="s">
        <v>945</v>
      </c>
      <c r="K218" s="665" t="s">
        <v>2844</v>
      </c>
      <c r="L218" s="666">
        <v>0</v>
      </c>
      <c r="M218" s="666">
        <v>0</v>
      </c>
      <c r="N218" s="665">
        <v>3</v>
      </c>
      <c r="O218" s="748">
        <v>1.5</v>
      </c>
      <c r="P218" s="666">
        <v>0</v>
      </c>
      <c r="Q218" s="681"/>
      <c r="R218" s="665">
        <v>1</v>
      </c>
      <c r="S218" s="681">
        <v>0.33333333333333331</v>
      </c>
      <c r="T218" s="748">
        <v>0.5</v>
      </c>
      <c r="U218" s="704">
        <v>0.33333333333333331</v>
      </c>
    </row>
    <row r="219" spans="1:21" ht="14.4" customHeight="1" x14ac:dyDescent="0.3">
      <c r="A219" s="664">
        <v>50</v>
      </c>
      <c r="B219" s="665" t="s">
        <v>543</v>
      </c>
      <c r="C219" s="665" t="s">
        <v>2781</v>
      </c>
      <c r="D219" s="746" t="s">
        <v>4251</v>
      </c>
      <c r="E219" s="747" t="s">
        <v>2794</v>
      </c>
      <c r="F219" s="665" t="s">
        <v>2778</v>
      </c>
      <c r="G219" s="665" t="s">
        <v>3174</v>
      </c>
      <c r="H219" s="665" t="s">
        <v>1411</v>
      </c>
      <c r="I219" s="665" t="s">
        <v>1499</v>
      </c>
      <c r="J219" s="665" t="s">
        <v>2710</v>
      </c>
      <c r="K219" s="665" t="s">
        <v>2711</v>
      </c>
      <c r="L219" s="666">
        <v>4.7</v>
      </c>
      <c r="M219" s="666">
        <v>4.7</v>
      </c>
      <c r="N219" s="665">
        <v>1</v>
      </c>
      <c r="O219" s="748">
        <v>0.5</v>
      </c>
      <c r="P219" s="666">
        <v>4.7</v>
      </c>
      <c r="Q219" s="681">
        <v>1</v>
      </c>
      <c r="R219" s="665">
        <v>1</v>
      </c>
      <c r="S219" s="681">
        <v>1</v>
      </c>
      <c r="T219" s="748">
        <v>0.5</v>
      </c>
      <c r="U219" s="704">
        <v>1</v>
      </c>
    </row>
    <row r="220" spans="1:21" ht="14.4" customHeight="1" x14ac:dyDescent="0.3">
      <c r="A220" s="664">
        <v>50</v>
      </c>
      <c r="B220" s="665" t="s">
        <v>543</v>
      </c>
      <c r="C220" s="665" t="s">
        <v>2781</v>
      </c>
      <c r="D220" s="746" t="s">
        <v>4251</v>
      </c>
      <c r="E220" s="747" t="s">
        <v>2794</v>
      </c>
      <c r="F220" s="665" t="s">
        <v>2778</v>
      </c>
      <c r="G220" s="665" t="s">
        <v>3175</v>
      </c>
      <c r="H220" s="665" t="s">
        <v>544</v>
      </c>
      <c r="I220" s="665" t="s">
        <v>3176</v>
      </c>
      <c r="J220" s="665" t="s">
        <v>3177</v>
      </c>
      <c r="K220" s="665" t="s">
        <v>3178</v>
      </c>
      <c r="L220" s="666">
        <v>0</v>
      </c>
      <c r="M220" s="666">
        <v>0</v>
      </c>
      <c r="N220" s="665">
        <v>1</v>
      </c>
      <c r="O220" s="748">
        <v>0.5</v>
      </c>
      <c r="P220" s="666"/>
      <c r="Q220" s="681"/>
      <c r="R220" s="665"/>
      <c r="S220" s="681">
        <v>0</v>
      </c>
      <c r="T220" s="748"/>
      <c r="U220" s="704">
        <v>0</v>
      </c>
    </row>
    <row r="221" spans="1:21" ht="14.4" customHeight="1" x14ac:dyDescent="0.3">
      <c r="A221" s="664">
        <v>50</v>
      </c>
      <c r="B221" s="665" t="s">
        <v>543</v>
      </c>
      <c r="C221" s="665" t="s">
        <v>2781</v>
      </c>
      <c r="D221" s="746" t="s">
        <v>4251</v>
      </c>
      <c r="E221" s="747" t="s">
        <v>2794</v>
      </c>
      <c r="F221" s="665" t="s">
        <v>2778</v>
      </c>
      <c r="G221" s="665" t="s">
        <v>2803</v>
      </c>
      <c r="H221" s="665" t="s">
        <v>1411</v>
      </c>
      <c r="I221" s="665" t="s">
        <v>1423</v>
      </c>
      <c r="J221" s="665" t="s">
        <v>1424</v>
      </c>
      <c r="K221" s="665" t="s">
        <v>2604</v>
      </c>
      <c r="L221" s="666">
        <v>72</v>
      </c>
      <c r="M221" s="666">
        <v>936</v>
      </c>
      <c r="N221" s="665">
        <v>13</v>
      </c>
      <c r="O221" s="748">
        <v>8</v>
      </c>
      <c r="P221" s="666">
        <v>648</v>
      </c>
      <c r="Q221" s="681">
        <v>0.69230769230769229</v>
      </c>
      <c r="R221" s="665">
        <v>9</v>
      </c>
      <c r="S221" s="681">
        <v>0.69230769230769229</v>
      </c>
      <c r="T221" s="748">
        <v>6</v>
      </c>
      <c r="U221" s="704">
        <v>0.75</v>
      </c>
    </row>
    <row r="222" spans="1:21" ht="14.4" customHeight="1" x14ac:dyDescent="0.3">
      <c r="A222" s="664">
        <v>50</v>
      </c>
      <c r="B222" s="665" t="s">
        <v>543</v>
      </c>
      <c r="C222" s="665" t="s">
        <v>2781</v>
      </c>
      <c r="D222" s="746" t="s">
        <v>4251</v>
      </c>
      <c r="E222" s="747" t="s">
        <v>2794</v>
      </c>
      <c r="F222" s="665" t="s">
        <v>2778</v>
      </c>
      <c r="G222" s="665" t="s">
        <v>2845</v>
      </c>
      <c r="H222" s="665" t="s">
        <v>544</v>
      </c>
      <c r="I222" s="665" t="s">
        <v>3179</v>
      </c>
      <c r="J222" s="665" t="s">
        <v>970</v>
      </c>
      <c r="K222" s="665" t="s">
        <v>3095</v>
      </c>
      <c r="L222" s="666">
        <v>0</v>
      </c>
      <c r="M222" s="666">
        <v>0</v>
      </c>
      <c r="N222" s="665">
        <v>2</v>
      </c>
      <c r="O222" s="748">
        <v>1</v>
      </c>
      <c r="P222" s="666">
        <v>0</v>
      </c>
      <c r="Q222" s="681"/>
      <c r="R222" s="665">
        <v>1</v>
      </c>
      <c r="S222" s="681">
        <v>0.5</v>
      </c>
      <c r="T222" s="748">
        <v>0.5</v>
      </c>
      <c r="U222" s="704">
        <v>0.5</v>
      </c>
    </row>
    <row r="223" spans="1:21" ht="14.4" customHeight="1" x14ac:dyDescent="0.3">
      <c r="A223" s="664">
        <v>50</v>
      </c>
      <c r="B223" s="665" t="s">
        <v>543</v>
      </c>
      <c r="C223" s="665" t="s">
        <v>2781</v>
      </c>
      <c r="D223" s="746" t="s">
        <v>4251</v>
      </c>
      <c r="E223" s="747" t="s">
        <v>2794</v>
      </c>
      <c r="F223" s="665" t="s">
        <v>2778</v>
      </c>
      <c r="G223" s="665" t="s">
        <v>2845</v>
      </c>
      <c r="H223" s="665" t="s">
        <v>544</v>
      </c>
      <c r="I223" s="665" t="s">
        <v>973</v>
      </c>
      <c r="J223" s="665" t="s">
        <v>970</v>
      </c>
      <c r="K223" s="665" t="s">
        <v>2628</v>
      </c>
      <c r="L223" s="666">
        <v>31.09</v>
      </c>
      <c r="M223" s="666">
        <v>31.09</v>
      </c>
      <c r="N223" s="665">
        <v>1</v>
      </c>
      <c r="O223" s="748">
        <v>0.5</v>
      </c>
      <c r="P223" s="666"/>
      <c r="Q223" s="681">
        <v>0</v>
      </c>
      <c r="R223" s="665"/>
      <c r="S223" s="681">
        <v>0</v>
      </c>
      <c r="T223" s="748"/>
      <c r="U223" s="704">
        <v>0</v>
      </c>
    </row>
    <row r="224" spans="1:21" ht="14.4" customHeight="1" x14ac:dyDescent="0.3">
      <c r="A224" s="664">
        <v>50</v>
      </c>
      <c r="B224" s="665" t="s">
        <v>543</v>
      </c>
      <c r="C224" s="665" t="s">
        <v>2781</v>
      </c>
      <c r="D224" s="746" t="s">
        <v>4251</v>
      </c>
      <c r="E224" s="747" t="s">
        <v>2794</v>
      </c>
      <c r="F224" s="665" t="s">
        <v>2778</v>
      </c>
      <c r="G224" s="665" t="s">
        <v>2845</v>
      </c>
      <c r="H224" s="665" t="s">
        <v>544</v>
      </c>
      <c r="I224" s="665" t="s">
        <v>3180</v>
      </c>
      <c r="J224" s="665" t="s">
        <v>3181</v>
      </c>
      <c r="K224" s="665" t="s">
        <v>3182</v>
      </c>
      <c r="L224" s="666">
        <v>0</v>
      </c>
      <c r="M224" s="666">
        <v>0</v>
      </c>
      <c r="N224" s="665">
        <v>1</v>
      </c>
      <c r="O224" s="748">
        <v>0.5</v>
      </c>
      <c r="P224" s="666">
        <v>0</v>
      </c>
      <c r="Q224" s="681"/>
      <c r="R224" s="665">
        <v>1</v>
      </c>
      <c r="S224" s="681">
        <v>1</v>
      </c>
      <c r="T224" s="748">
        <v>0.5</v>
      </c>
      <c r="U224" s="704">
        <v>1</v>
      </c>
    </row>
    <row r="225" spans="1:21" ht="14.4" customHeight="1" x14ac:dyDescent="0.3">
      <c r="A225" s="664">
        <v>50</v>
      </c>
      <c r="B225" s="665" t="s">
        <v>543</v>
      </c>
      <c r="C225" s="665" t="s">
        <v>2781</v>
      </c>
      <c r="D225" s="746" t="s">
        <v>4251</v>
      </c>
      <c r="E225" s="747" t="s">
        <v>2794</v>
      </c>
      <c r="F225" s="665" t="s">
        <v>2778</v>
      </c>
      <c r="G225" s="665" t="s">
        <v>2848</v>
      </c>
      <c r="H225" s="665" t="s">
        <v>544</v>
      </c>
      <c r="I225" s="665" t="s">
        <v>2849</v>
      </c>
      <c r="J225" s="665" t="s">
        <v>2850</v>
      </c>
      <c r="K225" s="665" t="s">
        <v>2851</v>
      </c>
      <c r="L225" s="666">
        <v>154.36000000000001</v>
      </c>
      <c r="M225" s="666">
        <v>154.36000000000001</v>
      </c>
      <c r="N225" s="665">
        <v>1</v>
      </c>
      <c r="O225" s="748">
        <v>0.5</v>
      </c>
      <c r="P225" s="666">
        <v>154.36000000000001</v>
      </c>
      <c r="Q225" s="681">
        <v>1</v>
      </c>
      <c r="R225" s="665">
        <v>1</v>
      </c>
      <c r="S225" s="681">
        <v>1</v>
      </c>
      <c r="T225" s="748">
        <v>0.5</v>
      </c>
      <c r="U225" s="704">
        <v>1</v>
      </c>
    </row>
    <row r="226" spans="1:21" ht="14.4" customHeight="1" x14ac:dyDescent="0.3">
      <c r="A226" s="664">
        <v>50</v>
      </c>
      <c r="B226" s="665" t="s">
        <v>543</v>
      </c>
      <c r="C226" s="665" t="s">
        <v>2781</v>
      </c>
      <c r="D226" s="746" t="s">
        <v>4251</v>
      </c>
      <c r="E226" s="747" t="s">
        <v>2794</v>
      </c>
      <c r="F226" s="665" t="s">
        <v>2778</v>
      </c>
      <c r="G226" s="665" t="s">
        <v>2848</v>
      </c>
      <c r="H226" s="665" t="s">
        <v>1411</v>
      </c>
      <c r="I226" s="665" t="s">
        <v>1841</v>
      </c>
      <c r="J226" s="665" t="s">
        <v>1660</v>
      </c>
      <c r="K226" s="665" t="s">
        <v>2672</v>
      </c>
      <c r="L226" s="666">
        <v>154.36000000000001</v>
      </c>
      <c r="M226" s="666">
        <v>154.36000000000001</v>
      </c>
      <c r="N226" s="665">
        <v>1</v>
      </c>
      <c r="O226" s="748">
        <v>1</v>
      </c>
      <c r="P226" s="666">
        <v>154.36000000000001</v>
      </c>
      <c r="Q226" s="681">
        <v>1</v>
      </c>
      <c r="R226" s="665">
        <v>1</v>
      </c>
      <c r="S226" s="681">
        <v>1</v>
      </c>
      <c r="T226" s="748">
        <v>1</v>
      </c>
      <c r="U226" s="704">
        <v>1</v>
      </c>
    </row>
    <row r="227" spans="1:21" ht="14.4" customHeight="1" x14ac:dyDescent="0.3">
      <c r="A227" s="664">
        <v>50</v>
      </c>
      <c r="B227" s="665" t="s">
        <v>543</v>
      </c>
      <c r="C227" s="665" t="s">
        <v>2781</v>
      </c>
      <c r="D227" s="746" t="s">
        <v>4251</v>
      </c>
      <c r="E227" s="747" t="s">
        <v>2794</v>
      </c>
      <c r="F227" s="665" t="s">
        <v>2778</v>
      </c>
      <c r="G227" s="665" t="s">
        <v>2848</v>
      </c>
      <c r="H227" s="665" t="s">
        <v>1411</v>
      </c>
      <c r="I227" s="665" t="s">
        <v>1659</v>
      </c>
      <c r="J227" s="665" t="s">
        <v>1660</v>
      </c>
      <c r="K227" s="665" t="s">
        <v>2673</v>
      </c>
      <c r="L227" s="666">
        <v>225.06</v>
      </c>
      <c r="M227" s="666">
        <v>225.06</v>
      </c>
      <c r="N227" s="665">
        <v>1</v>
      </c>
      <c r="O227" s="748">
        <v>0.5</v>
      </c>
      <c r="P227" s="666"/>
      <c r="Q227" s="681">
        <v>0</v>
      </c>
      <c r="R227" s="665"/>
      <c r="S227" s="681">
        <v>0</v>
      </c>
      <c r="T227" s="748"/>
      <c r="U227" s="704">
        <v>0</v>
      </c>
    </row>
    <row r="228" spans="1:21" ht="14.4" customHeight="1" x14ac:dyDescent="0.3">
      <c r="A228" s="664">
        <v>50</v>
      </c>
      <c r="B228" s="665" t="s">
        <v>543</v>
      </c>
      <c r="C228" s="665" t="s">
        <v>2781</v>
      </c>
      <c r="D228" s="746" t="s">
        <v>4251</v>
      </c>
      <c r="E228" s="747" t="s">
        <v>2794</v>
      </c>
      <c r="F228" s="665" t="s">
        <v>2778</v>
      </c>
      <c r="G228" s="665" t="s">
        <v>2848</v>
      </c>
      <c r="H228" s="665" t="s">
        <v>544</v>
      </c>
      <c r="I228" s="665" t="s">
        <v>3183</v>
      </c>
      <c r="J228" s="665" t="s">
        <v>2850</v>
      </c>
      <c r="K228" s="665" t="s">
        <v>2672</v>
      </c>
      <c r="L228" s="666">
        <v>0</v>
      </c>
      <c r="M228" s="666">
        <v>0</v>
      </c>
      <c r="N228" s="665">
        <v>2</v>
      </c>
      <c r="O228" s="748">
        <v>2</v>
      </c>
      <c r="P228" s="666">
        <v>0</v>
      </c>
      <c r="Q228" s="681"/>
      <c r="R228" s="665">
        <v>1</v>
      </c>
      <c r="S228" s="681">
        <v>0.5</v>
      </c>
      <c r="T228" s="748">
        <v>1</v>
      </c>
      <c r="U228" s="704">
        <v>0.5</v>
      </c>
    </row>
    <row r="229" spans="1:21" ht="14.4" customHeight="1" x14ac:dyDescent="0.3">
      <c r="A229" s="664">
        <v>50</v>
      </c>
      <c r="B229" s="665" t="s">
        <v>543</v>
      </c>
      <c r="C229" s="665" t="s">
        <v>2781</v>
      </c>
      <c r="D229" s="746" t="s">
        <v>4251</v>
      </c>
      <c r="E229" s="747" t="s">
        <v>2794</v>
      </c>
      <c r="F229" s="665" t="s">
        <v>2778</v>
      </c>
      <c r="G229" s="665" t="s">
        <v>2804</v>
      </c>
      <c r="H229" s="665" t="s">
        <v>1411</v>
      </c>
      <c r="I229" s="665" t="s">
        <v>2852</v>
      </c>
      <c r="J229" s="665" t="s">
        <v>2853</v>
      </c>
      <c r="K229" s="665" t="s">
        <v>2854</v>
      </c>
      <c r="L229" s="666">
        <v>278.64</v>
      </c>
      <c r="M229" s="666">
        <v>2229.1199999999994</v>
      </c>
      <c r="N229" s="665">
        <v>8</v>
      </c>
      <c r="O229" s="748">
        <v>4</v>
      </c>
      <c r="P229" s="666"/>
      <c r="Q229" s="681">
        <v>0</v>
      </c>
      <c r="R229" s="665"/>
      <c r="S229" s="681">
        <v>0</v>
      </c>
      <c r="T229" s="748"/>
      <c r="U229" s="704">
        <v>0</v>
      </c>
    </row>
    <row r="230" spans="1:21" ht="14.4" customHeight="1" x14ac:dyDescent="0.3">
      <c r="A230" s="664">
        <v>50</v>
      </c>
      <c r="B230" s="665" t="s">
        <v>543</v>
      </c>
      <c r="C230" s="665" t="s">
        <v>2781</v>
      </c>
      <c r="D230" s="746" t="s">
        <v>4251</v>
      </c>
      <c r="E230" s="747" t="s">
        <v>2794</v>
      </c>
      <c r="F230" s="665" t="s">
        <v>2778</v>
      </c>
      <c r="G230" s="665" t="s">
        <v>2804</v>
      </c>
      <c r="H230" s="665" t="s">
        <v>1411</v>
      </c>
      <c r="I230" s="665" t="s">
        <v>3184</v>
      </c>
      <c r="J230" s="665" t="s">
        <v>3185</v>
      </c>
      <c r="K230" s="665" t="s">
        <v>2718</v>
      </c>
      <c r="L230" s="666">
        <v>58.86</v>
      </c>
      <c r="M230" s="666">
        <v>58.86</v>
      </c>
      <c r="N230" s="665">
        <v>1</v>
      </c>
      <c r="O230" s="748">
        <v>0.5</v>
      </c>
      <c r="P230" s="666"/>
      <c r="Q230" s="681">
        <v>0</v>
      </c>
      <c r="R230" s="665"/>
      <c r="S230" s="681">
        <v>0</v>
      </c>
      <c r="T230" s="748"/>
      <c r="U230" s="704">
        <v>0</v>
      </c>
    </row>
    <row r="231" spans="1:21" ht="14.4" customHeight="1" x14ac:dyDescent="0.3">
      <c r="A231" s="664">
        <v>50</v>
      </c>
      <c r="B231" s="665" t="s">
        <v>543</v>
      </c>
      <c r="C231" s="665" t="s">
        <v>2781</v>
      </c>
      <c r="D231" s="746" t="s">
        <v>4251</v>
      </c>
      <c r="E231" s="747" t="s">
        <v>2794</v>
      </c>
      <c r="F231" s="665" t="s">
        <v>2778</v>
      </c>
      <c r="G231" s="665" t="s">
        <v>2804</v>
      </c>
      <c r="H231" s="665" t="s">
        <v>1411</v>
      </c>
      <c r="I231" s="665" t="s">
        <v>1502</v>
      </c>
      <c r="J231" s="665" t="s">
        <v>1507</v>
      </c>
      <c r="K231" s="665" t="s">
        <v>2642</v>
      </c>
      <c r="L231" s="666">
        <v>117.73</v>
      </c>
      <c r="M231" s="666">
        <v>470.92</v>
      </c>
      <c r="N231" s="665">
        <v>4</v>
      </c>
      <c r="O231" s="748">
        <v>2</v>
      </c>
      <c r="P231" s="666">
        <v>235.46</v>
      </c>
      <c r="Q231" s="681">
        <v>0.5</v>
      </c>
      <c r="R231" s="665">
        <v>2</v>
      </c>
      <c r="S231" s="681">
        <v>0.5</v>
      </c>
      <c r="T231" s="748">
        <v>1</v>
      </c>
      <c r="U231" s="704">
        <v>0.5</v>
      </c>
    </row>
    <row r="232" spans="1:21" ht="14.4" customHeight="1" x14ac:dyDescent="0.3">
      <c r="A232" s="664">
        <v>50</v>
      </c>
      <c r="B232" s="665" t="s">
        <v>543</v>
      </c>
      <c r="C232" s="665" t="s">
        <v>2781</v>
      </c>
      <c r="D232" s="746" t="s">
        <v>4251</v>
      </c>
      <c r="E232" s="747" t="s">
        <v>2794</v>
      </c>
      <c r="F232" s="665" t="s">
        <v>2778</v>
      </c>
      <c r="G232" s="665" t="s">
        <v>2804</v>
      </c>
      <c r="H232" s="665" t="s">
        <v>1411</v>
      </c>
      <c r="I232" s="665" t="s">
        <v>1562</v>
      </c>
      <c r="J232" s="665" t="s">
        <v>1567</v>
      </c>
      <c r="K232" s="665" t="s">
        <v>2644</v>
      </c>
      <c r="L232" s="666">
        <v>181.13</v>
      </c>
      <c r="M232" s="666">
        <v>5071.6400000000021</v>
      </c>
      <c r="N232" s="665">
        <v>28</v>
      </c>
      <c r="O232" s="748">
        <v>15</v>
      </c>
      <c r="P232" s="666">
        <v>543.39</v>
      </c>
      <c r="Q232" s="681">
        <v>0.1071428571428571</v>
      </c>
      <c r="R232" s="665">
        <v>3</v>
      </c>
      <c r="S232" s="681">
        <v>0.10714285714285714</v>
      </c>
      <c r="T232" s="748">
        <v>2</v>
      </c>
      <c r="U232" s="704">
        <v>0.13333333333333333</v>
      </c>
    </row>
    <row r="233" spans="1:21" ht="14.4" customHeight="1" x14ac:dyDescent="0.3">
      <c r="A233" s="664">
        <v>50</v>
      </c>
      <c r="B233" s="665" t="s">
        <v>543</v>
      </c>
      <c r="C233" s="665" t="s">
        <v>2781</v>
      </c>
      <c r="D233" s="746" t="s">
        <v>4251</v>
      </c>
      <c r="E233" s="747" t="s">
        <v>2794</v>
      </c>
      <c r="F233" s="665" t="s">
        <v>2778</v>
      </c>
      <c r="G233" s="665" t="s">
        <v>2804</v>
      </c>
      <c r="H233" s="665" t="s">
        <v>1411</v>
      </c>
      <c r="I233" s="665" t="s">
        <v>3186</v>
      </c>
      <c r="J233" s="665" t="s">
        <v>1658</v>
      </c>
      <c r="K233" s="665" t="s">
        <v>2642</v>
      </c>
      <c r="L233" s="666">
        <v>117.73</v>
      </c>
      <c r="M233" s="666">
        <v>117.73</v>
      </c>
      <c r="N233" s="665">
        <v>1</v>
      </c>
      <c r="O233" s="748">
        <v>0.5</v>
      </c>
      <c r="P233" s="666">
        <v>117.73</v>
      </c>
      <c r="Q233" s="681">
        <v>1</v>
      </c>
      <c r="R233" s="665">
        <v>1</v>
      </c>
      <c r="S233" s="681">
        <v>1</v>
      </c>
      <c r="T233" s="748">
        <v>0.5</v>
      </c>
      <c r="U233" s="704">
        <v>1</v>
      </c>
    </row>
    <row r="234" spans="1:21" ht="14.4" customHeight="1" x14ac:dyDescent="0.3">
      <c r="A234" s="664">
        <v>50</v>
      </c>
      <c r="B234" s="665" t="s">
        <v>543</v>
      </c>
      <c r="C234" s="665" t="s">
        <v>2781</v>
      </c>
      <c r="D234" s="746" t="s">
        <v>4251</v>
      </c>
      <c r="E234" s="747" t="s">
        <v>2794</v>
      </c>
      <c r="F234" s="665" t="s">
        <v>2778</v>
      </c>
      <c r="G234" s="665" t="s">
        <v>2804</v>
      </c>
      <c r="H234" s="665" t="s">
        <v>1411</v>
      </c>
      <c r="I234" s="665" t="s">
        <v>3187</v>
      </c>
      <c r="J234" s="665" t="s">
        <v>3188</v>
      </c>
      <c r="K234" s="665" t="s">
        <v>2854</v>
      </c>
      <c r="L234" s="666">
        <v>298.95999999999998</v>
      </c>
      <c r="M234" s="666">
        <v>298.95999999999998</v>
      </c>
      <c r="N234" s="665">
        <v>1</v>
      </c>
      <c r="O234" s="748">
        <v>0.5</v>
      </c>
      <c r="P234" s="666">
        <v>298.95999999999998</v>
      </c>
      <c r="Q234" s="681">
        <v>1</v>
      </c>
      <c r="R234" s="665">
        <v>1</v>
      </c>
      <c r="S234" s="681">
        <v>1</v>
      </c>
      <c r="T234" s="748">
        <v>0.5</v>
      </c>
      <c r="U234" s="704">
        <v>1</v>
      </c>
    </row>
    <row r="235" spans="1:21" ht="14.4" customHeight="1" x14ac:dyDescent="0.3">
      <c r="A235" s="664">
        <v>50</v>
      </c>
      <c r="B235" s="665" t="s">
        <v>543</v>
      </c>
      <c r="C235" s="665" t="s">
        <v>2781</v>
      </c>
      <c r="D235" s="746" t="s">
        <v>4251</v>
      </c>
      <c r="E235" s="747" t="s">
        <v>2794</v>
      </c>
      <c r="F235" s="665" t="s">
        <v>2778</v>
      </c>
      <c r="G235" s="665" t="s">
        <v>2804</v>
      </c>
      <c r="H235" s="665" t="s">
        <v>544</v>
      </c>
      <c r="I235" s="665" t="s">
        <v>3189</v>
      </c>
      <c r="J235" s="665" t="s">
        <v>3190</v>
      </c>
      <c r="K235" s="665" t="s">
        <v>2644</v>
      </c>
      <c r="L235" s="666">
        <v>181.13</v>
      </c>
      <c r="M235" s="666">
        <v>181.13</v>
      </c>
      <c r="N235" s="665">
        <v>1</v>
      </c>
      <c r="O235" s="748">
        <v>0.5</v>
      </c>
      <c r="P235" s="666">
        <v>181.13</v>
      </c>
      <c r="Q235" s="681">
        <v>1</v>
      </c>
      <c r="R235" s="665">
        <v>1</v>
      </c>
      <c r="S235" s="681">
        <v>1</v>
      </c>
      <c r="T235" s="748">
        <v>0.5</v>
      </c>
      <c r="U235" s="704">
        <v>1</v>
      </c>
    </row>
    <row r="236" spans="1:21" ht="14.4" customHeight="1" x14ac:dyDescent="0.3">
      <c r="A236" s="664">
        <v>50</v>
      </c>
      <c r="B236" s="665" t="s">
        <v>543</v>
      </c>
      <c r="C236" s="665" t="s">
        <v>2781</v>
      </c>
      <c r="D236" s="746" t="s">
        <v>4251</v>
      </c>
      <c r="E236" s="747" t="s">
        <v>2794</v>
      </c>
      <c r="F236" s="665" t="s">
        <v>2778</v>
      </c>
      <c r="G236" s="665" t="s">
        <v>3191</v>
      </c>
      <c r="H236" s="665" t="s">
        <v>544</v>
      </c>
      <c r="I236" s="665" t="s">
        <v>3192</v>
      </c>
      <c r="J236" s="665" t="s">
        <v>3193</v>
      </c>
      <c r="K236" s="665" t="s">
        <v>3194</v>
      </c>
      <c r="L236" s="666">
        <v>0</v>
      </c>
      <c r="M236" s="666">
        <v>0</v>
      </c>
      <c r="N236" s="665">
        <v>1</v>
      </c>
      <c r="O236" s="748">
        <v>0.5</v>
      </c>
      <c r="P236" s="666"/>
      <c r="Q236" s="681"/>
      <c r="R236" s="665"/>
      <c r="S236" s="681">
        <v>0</v>
      </c>
      <c r="T236" s="748"/>
      <c r="U236" s="704">
        <v>0</v>
      </c>
    </row>
    <row r="237" spans="1:21" ht="14.4" customHeight="1" x14ac:dyDescent="0.3">
      <c r="A237" s="664">
        <v>50</v>
      </c>
      <c r="B237" s="665" t="s">
        <v>543</v>
      </c>
      <c r="C237" s="665" t="s">
        <v>2781</v>
      </c>
      <c r="D237" s="746" t="s">
        <v>4251</v>
      </c>
      <c r="E237" s="747" t="s">
        <v>2794</v>
      </c>
      <c r="F237" s="665" t="s">
        <v>2778</v>
      </c>
      <c r="G237" s="665" t="s">
        <v>2974</v>
      </c>
      <c r="H237" s="665" t="s">
        <v>1411</v>
      </c>
      <c r="I237" s="665" t="s">
        <v>3195</v>
      </c>
      <c r="J237" s="665" t="s">
        <v>3196</v>
      </c>
      <c r="K237" s="665" t="s">
        <v>3197</v>
      </c>
      <c r="L237" s="666">
        <v>155.69999999999999</v>
      </c>
      <c r="M237" s="666">
        <v>155.69999999999999</v>
      </c>
      <c r="N237" s="665">
        <v>1</v>
      </c>
      <c r="O237" s="748">
        <v>0.5</v>
      </c>
      <c r="P237" s="666">
        <v>155.69999999999999</v>
      </c>
      <c r="Q237" s="681">
        <v>1</v>
      </c>
      <c r="R237" s="665">
        <v>1</v>
      </c>
      <c r="S237" s="681">
        <v>1</v>
      </c>
      <c r="T237" s="748">
        <v>0.5</v>
      </c>
      <c r="U237" s="704">
        <v>1</v>
      </c>
    </row>
    <row r="238" spans="1:21" ht="14.4" customHeight="1" x14ac:dyDescent="0.3">
      <c r="A238" s="664">
        <v>50</v>
      </c>
      <c r="B238" s="665" t="s">
        <v>543</v>
      </c>
      <c r="C238" s="665" t="s">
        <v>2781</v>
      </c>
      <c r="D238" s="746" t="s">
        <v>4251</v>
      </c>
      <c r="E238" s="747" t="s">
        <v>2794</v>
      </c>
      <c r="F238" s="665" t="s">
        <v>2778</v>
      </c>
      <c r="G238" s="665" t="s">
        <v>2855</v>
      </c>
      <c r="H238" s="665" t="s">
        <v>1411</v>
      </c>
      <c r="I238" s="665" t="s">
        <v>1463</v>
      </c>
      <c r="J238" s="665" t="s">
        <v>1464</v>
      </c>
      <c r="K238" s="665" t="s">
        <v>2609</v>
      </c>
      <c r="L238" s="666">
        <v>65.540000000000006</v>
      </c>
      <c r="M238" s="666">
        <v>65.540000000000006</v>
      </c>
      <c r="N238" s="665">
        <v>1</v>
      </c>
      <c r="O238" s="748">
        <v>0.5</v>
      </c>
      <c r="P238" s="666"/>
      <c r="Q238" s="681">
        <v>0</v>
      </c>
      <c r="R238" s="665"/>
      <c r="S238" s="681">
        <v>0</v>
      </c>
      <c r="T238" s="748"/>
      <c r="U238" s="704">
        <v>0</v>
      </c>
    </row>
    <row r="239" spans="1:21" ht="14.4" customHeight="1" x14ac:dyDescent="0.3">
      <c r="A239" s="664">
        <v>50</v>
      </c>
      <c r="B239" s="665" t="s">
        <v>543</v>
      </c>
      <c r="C239" s="665" t="s">
        <v>2781</v>
      </c>
      <c r="D239" s="746" t="s">
        <v>4251</v>
      </c>
      <c r="E239" s="747" t="s">
        <v>2794</v>
      </c>
      <c r="F239" s="665" t="s">
        <v>2778</v>
      </c>
      <c r="G239" s="665" t="s">
        <v>3198</v>
      </c>
      <c r="H239" s="665" t="s">
        <v>544</v>
      </c>
      <c r="I239" s="665" t="s">
        <v>3199</v>
      </c>
      <c r="J239" s="665" t="s">
        <v>3200</v>
      </c>
      <c r="K239" s="665" t="s">
        <v>3201</v>
      </c>
      <c r="L239" s="666">
        <v>0</v>
      </c>
      <c r="M239" s="666">
        <v>0</v>
      </c>
      <c r="N239" s="665">
        <v>1</v>
      </c>
      <c r="O239" s="748">
        <v>0.5</v>
      </c>
      <c r="P239" s="666"/>
      <c r="Q239" s="681"/>
      <c r="R239" s="665"/>
      <c r="S239" s="681">
        <v>0</v>
      </c>
      <c r="T239" s="748"/>
      <c r="U239" s="704">
        <v>0</v>
      </c>
    </row>
    <row r="240" spans="1:21" ht="14.4" customHeight="1" x14ac:dyDescent="0.3">
      <c r="A240" s="664">
        <v>50</v>
      </c>
      <c r="B240" s="665" t="s">
        <v>543</v>
      </c>
      <c r="C240" s="665" t="s">
        <v>2781</v>
      </c>
      <c r="D240" s="746" t="s">
        <v>4251</v>
      </c>
      <c r="E240" s="747" t="s">
        <v>2794</v>
      </c>
      <c r="F240" s="665" t="s">
        <v>2778</v>
      </c>
      <c r="G240" s="665" t="s">
        <v>2805</v>
      </c>
      <c r="H240" s="665" t="s">
        <v>544</v>
      </c>
      <c r="I240" s="665" t="s">
        <v>2806</v>
      </c>
      <c r="J240" s="665" t="s">
        <v>2807</v>
      </c>
      <c r="K240" s="665" t="s">
        <v>2808</v>
      </c>
      <c r="L240" s="666">
        <v>16.38</v>
      </c>
      <c r="M240" s="666">
        <v>32.76</v>
      </c>
      <c r="N240" s="665">
        <v>2</v>
      </c>
      <c r="O240" s="748">
        <v>1</v>
      </c>
      <c r="P240" s="666"/>
      <c r="Q240" s="681">
        <v>0</v>
      </c>
      <c r="R240" s="665"/>
      <c r="S240" s="681">
        <v>0</v>
      </c>
      <c r="T240" s="748"/>
      <c r="U240" s="704">
        <v>0</v>
      </c>
    </row>
    <row r="241" spans="1:21" ht="14.4" customHeight="1" x14ac:dyDescent="0.3">
      <c r="A241" s="664">
        <v>50</v>
      </c>
      <c r="B241" s="665" t="s">
        <v>543</v>
      </c>
      <c r="C241" s="665" t="s">
        <v>2781</v>
      </c>
      <c r="D241" s="746" t="s">
        <v>4251</v>
      </c>
      <c r="E241" s="747" t="s">
        <v>2794</v>
      </c>
      <c r="F241" s="665" t="s">
        <v>2778</v>
      </c>
      <c r="G241" s="665" t="s">
        <v>2805</v>
      </c>
      <c r="H241" s="665" t="s">
        <v>544</v>
      </c>
      <c r="I241" s="665" t="s">
        <v>3202</v>
      </c>
      <c r="J241" s="665" t="s">
        <v>2807</v>
      </c>
      <c r="K241" s="665" t="s">
        <v>3203</v>
      </c>
      <c r="L241" s="666">
        <v>0</v>
      </c>
      <c r="M241" s="666">
        <v>0</v>
      </c>
      <c r="N241" s="665">
        <v>1</v>
      </c>
      <c r="O241" s="748">
        <v>0.5</v>
      </c>
      <c r="P241" s="666"/>
      <c r="Q241" s="681"/>
      <c r="R241" s="665"/>
      <c r="S241" s="681">
        <v>0</v>
      </c>
      <c r="T241" s="748"/>
      <c r="U241" s="704">
        <v>0</v>
      </c>
    </row>
    <row r="242" spans="1:21" ht="14.4" customHeight="1" x14ac:dyDescent="0.3">
      <c r="A242" s="664">
        <v>50</v>
      </c>
      <c r="B242" s="665" t="s">
        <v>543</v>
      </c>
      <c r="C242" s="665" t="s">
        <v>2781</v>
      </c>
      <c r="D242" s="746" t="s">
        <v>4251</v>
      </c>
      <c r="E242" s="747" t="s">
        <v>2794</v>
      </c>
      <c r="F242" s="665" t="s">
        <v>2778</v>
      </c>
      <c r="G242" s="665" t="s">
        <v>2805</v>
      </c>
      <c r="H242" s="665" t="s">
        <v>1411</v>
      </c>
      <c r="I242" s="665" t="s">
        <v>1456</v>
      </c>
      <c r="J242" s="665" t="s">
        <v>1457</v>
      </c>
      <c r="K242" s="665" t="s">
        <v>2611</v>
      </c>
      <c r="L242" s="666">
        <v>35.11</v>
      </c>
      <c r="M242" s="666">
        <v>667.09000000000015</v>
      </c>
      <c r="N242" s="665">
        <v>19</v>
      </c>
      <c r="O242" s="748">
        <v>9.5</v>
      </c>
      <c r="P242" s="666">
        <v>175.55</v>
      </c>
      <c r="Q242" s="681">
        <v>0.26315789473684209</v>
      </c>
      <c r="R242" s="665">
        <v>5</v>
      </c>
      <c r="S242" s="681">
        <v>0.26315789473684209</v>
      </c>
      <c r="T242" s="748">
        <v>2.5</v>
      </c>
      <c r="U242" s="704">
        <v>0.26315789473684209</v>
      </c>
    </row>
    <row r="243" spans="1:21" ht="14.4" customHeight="1" x14ac:dyDescent="0.3">
      <c r="A243" s="664">
        <v>50</v>
      </c>
      <c r="B243" s="665" t="s">
        <v>543</v>
      </c>
      <c r="C243" s="665" t="s">
        <v>2781</v>
      </c>
      <c r="D243" s="746" t="s">
        <v>4251</v>
      </c>
      <c r="E243" s="747" t="s">
        <v>2794</v>
      </c>
      <c r="F243" s="665" t="s">
        <v>2778</v>
      </c>
      <c r="G243" s="665" t="s">
        <v>2805</v>
      </c>
      <c r="H243" s="665" t="s">
        <v>1411</v>
      </c>
      <c r="I243" s="665" t="s">
        <v>2809</v>
      </c>
      <c r="J243" s="665" t="s">
        <v>2810</v>
      </c>
      <c r="K243" s="665" t="s">
        <v>2718</v>
      </c>
      <c r="L243" s="666">
        <v>70.23</v>
      </c>
      <c r="M243" s="666">
        <v>280.92</v>
      </c>
      <c r="N243" s="665">
        <v>4</v>
      </c>
      <c r="O243" s="748">
        <v>2</v>
      </c>
      <c r="P243" s="666">
        <v>70.23</v>
      </c>
      <c r="Q243" s="681">
        <v>0.25</v>
      </c>
      <c r="R243" s="665">
        <v>1</v>
      </c>
      <c r="S243" s="681">
        <v>0.25</v>
      </c>
      <c r="T243" s="748">
        <v>0.5</v>
      </c>
      <c r="U243" s="704">
        <v>0.25</v>
      </c>
    </row>
    <row r="244" spans="1:21" ht="14.4" customHeight="1" x14ac:dyDescent="0.3">
      <c r="A244" s="664">
        <v>50</v>
      </c>
      <c r="B244" s="665" t="s">
        <v>543</v>
      </c>
      <c r="C244" s="665" t="s">
        <v>2781</v>
      </c>
      <c r="D244" s="746" t="s">
        <v>4251</v>
      </c>
      <c r="E244" s="747" t="s">
        <v>2794</v>
      </c>
      <c r="F244" s="665" t="s">
        <v>2778</v>
      </c>
      <c r="G244" s="665" t="s">
        <v>2988</v>
      </c>
      <c r="H244" s="665" t="s">
        <v>544</v>
      </c>
      <c r="I244" s="665" t="s">
        <v>849</v>
      </c>
      <c r="J244" s="665" t="s">
        <v>850</v>
      </c>
      <c r="K244" s="665" t="s">
        <v>2989</v>
      </c>
      <c r="L244" s="666">
        <v>0</v>
      </c>
      <c r="M244" s="666">
        <v>0</v>
      </c>
      <c r="N244" s="665">
        <v>3</v>
      </c>
      <c r="O244" s="748">
        <v>2.5</v>
      </c>
      <c r="P244" s="666">
        <v>0</v>
      </c>
      <c r="Q244" s="681"/>
      <c r="R244" s="665">
        <v>3</v>
      </c>
      <c r="S244" s="681">
        <v>1</v>
      </c>
      <c r="T244" s="748">
        <v>2.5</v>
      </c>
      <c r="U244" s="704">
        <v>1</v>
      </c>
    </row>
    <row r="245" spans="1:21" ht="14.4" customHeight="1" x14ac:dyDescent="0.3">
      <c r="A245" s="664">
        <v>50</v>
      </c>
      <c r="B245" s="665" t="s">
        <v>543</v>
      </c>
      <c r="C245" s="665" t="s">
        <v>2781</v>
      </c>
      <c r="D245" s="746" t="s">
        <v>4251</v>
      </c>
      <c r="E245" s="747" t="s">
        <v>2794</v>
      </c>
      <c r="F245" s="665" t="s">
        <v>2778</v>
      </c>
      <c r="G245" s="665" t="s">
        <v>2990</v>
      </c>
      <c r="H245" s="665" t="s">
        <v>1411</v>
      </c>
      <c r="I245" s="665" t="s">
        <v>1489</v>
      </c>
      <c r="J245" s="665" t="s">
        <v>1486</v>
      </c>
      <c r="K245" s="665" t="s">
        <v>2718</v>
      </c>
      <c r="L245" s="666">
        <v>69.16</v>
      </c>
      <c r="M245" s="666">
        <v>69.16</v>
      </c>
      <c r="N245" s="665">
        <v>1</v>
      </c>
      <c r="O245" s="748">
        <v>0.5</v>
      </c>
      <c r="P245" s="666">
        <v>69.16</v>
      </c>
      <c r="Q245" s="681">
        <v>1</v>
      </c>
      <c r="R245" s="665">
        <v>1</v>
      </c>
      <c r="S245" s="681">
        <v>1</v>
      </c>
      <c r="T245" s="748">
        <v>0.5</v>
      </c>
      <c r="U245" s="704">
        <v>1</v>
      </c>
    </row>
    <row r="246" spans="1:21" ht="14.4" customHeight="1" x14ac:dyDescent="0.3">
      <c r="A246" s="664">
        <v>50</v>
      </c>
      <c r="B246" s="665" t="s">
        <v>543</v>
      </c>
      <c r="C246" s="665" t="s">
        <v>2781</v>
      </c>
      <c r="D246" s="746" t="s">
        <v>4251</v>
      </c>
      <c r="E246" s="747" t="s">
        <v>2794</v>
      </c>
      <c r="F246" s="665" t="s">
        <v>2778</v>
      </c>
      <c r="G246" s="665" t="s">
        <v>2990</v>
      </c>
      <c r="H246" s="665" t="s">
        <v>544</v>
      </c>
      <c r="I246" s="665" t="s">
        <v>3204</v>
      </c>
      <c r="J246" s="665" t="s">
        <v>2992</v>
      </c>
      <c r="K246" s="665" t="s">
        <v>3142</v>
      </c>
      <c r="L246" s="666">
        <v>115.26</v>
      </c>
      <c r="M246" s="666">
        <v>115.26</v>
      </c>
      <c r="N246" s="665">
        <v>1</v>
      </c>
      <c r="O246" s="748">
        <v>0.5</v>
      </c>
      <c r="P246" s="666">
        <v>115.26</v>
      </c>
      <c r="Q246" s="681">
        <v>1</v>
      </c>
      <c r="R246" s="665">
        <v>1</v>
      </c>
      <c r="S246" s="681">
        <v>1</v>
      </c>
      <c r="T246" s="748">
        <v>0.5</v>
      </c>
      <c r="U246" s="704">
        <v>1</v>
      </c>
    </row>
    <row r="247" spans="1:21" ht="14.4" customHeight="1" x14ac:dyDescent="0.3">
      <c r="A247" s="664">
        <v>50</v>
      </c>
      <c r="B247" s="665" t="s">
        <v>543</v>
      </c>
      <c r="C247" s="665" t="s">
        <v>2781</v>
      </c>
      <c r="D247" s="746" t="s">
        <v>4251</v>
      </c>
      <c r="E247" s="747" t="s">
        <v>2794</v>
      </c>
      <c r="F247" s="665" t="s">
        <v>2778</v>
      </c>
      <c r="G247" s="665" t="s">
        <v>2856</v>
      </c>
      <c r="H247" s="665" t="s">
        <v>544</v>
      </c>
      <c r="I247" s="665" t="s">
        <v>1831</v>
      </c>
      <c r="J247" s="665" t="s">
        <v>1832</v>
      </c>
      <c r="K247" s="665" t="s">
        <v>2859</v>
      </c>
      <c r="L247" s="666">
        <v>78.33</v>
      </c>
      <c r="M247" s="666">
        <v>156.66</v>
      </c>
      <c r="N247" s="665">
        <v>2</v>
      </c>
      <c r="O247" s="748">
        <v>1</v>
      </c>
      <c r="P247" s="666">
        <v>156.66</v>
      </c>
      <c r="Q247" s="681">
        <v>1</v>
      </c>
      <c r="R247" s="665">
        <v>2</v>
      </c>
      <c r="S247" s="681">
        <v>1</v>
      </c>
      <c r="T247" s="748">
        <v>1</v>
      </c>
      <c r="U247" s="704">
        <v>1</v>
      </c>
    </row>
    <row r="248" spans="1:21" ht="14.4" customHeight="1" x14ac:dyDescent="0.3">
      <c r="A248" s="664">
        <v>50</v>
      </c>
      <c r="B248" s="665" t="s">
        <v>543</v>
      </c>
      <c r="C248" s="665" t="s">
        <v>2781</v>
      </c>
      <c r="D248" s="746" t="s">
        <v>4251</v>
      </c>
      <c r="E248" s="747" t="s">
        <v>2794</v>
      </c>
      <c r="F248" s="665" t="s">
        <v>2778</v>
      </c>
      <c r="G248" s="665" t="s">
        <v>2856</v>
      </c>
      <c r="H248" s="665" t="s">
        <v>544</v>
      </c>
      <c r="I248" s="665" t="s">
        <v>2857</v>
      </c>
      <c r="J248" s="665" t="s">
        <v>2858</v>
      </c>
      <c r="K248" s="665" t="s">
        <v>2859</v>
      </c>
      <c r="L248" s="666">
        <v>78.33</v>
      </c>
      <c r="M248" s="666">
        <v>156.66</v>
      </c>
      <c r="N248" s="665">
        <v>2</v>
      </c>
      <c r="O248" s="748">
        <v>1</v>
      </c>
      <c r="P248" s="666"/>
      <c r="Q248" s="681">
        <v>0</v>
      </c>
      <c r="R248" s="665"/>
      <c r="S248" s="681">
        <v>0</v>
      </c>
      <c r="T248" s="748"/>
      <c r="U248" s="704">
        <v>0</v>
      </c>
    </row>
    <row r="249" spans="1:21" ht="14.4" customHeight="1" x14ac:dyDescent="0.3">
      <c r="A249" s="664">
        <v>50</v>
      </c>
      <c r="B249" s="665" t="s">
        <v>543</v>
      </c>
      <c r="C249" s="665" t="s">
        <v>2781</v>
      </c>
      <c r="D249" s="746" t="s">
        <v>4251</v>
      </c>
      <c r="E249" s="747" t="s">
        <v>2794</v>
      </c>
      <c r="F249" s="665" t="s">
        <v>2778</v>
      </c>
      <c r="G249" s="665" t="s">
        <v>2993</v>
      </c>
      <c r="H249" s="665" t="s">
        <v>1411</v>
      </c>
      <c r="I249" s="665" t="s">
        <v>1596</v>
      </c>
      <c r="J249" s="665" t="s">
        <v>1597</v>
      </c>
      <c r="K249" s="665" t="s">
        <v>2642</v>
      </c>
      <c r="L249" s="666">
        <v>85.16</v>
      </c>
      <c r="M249" s="666">
        <v>85.16</v>
      </c>
      <c r="N249" s="665">
        <v>1</v>
      </c>
      <c r="O249" s="748">
        <v>0.5</v>
      </c>
      <c r="P249" s="666">
        <v>85.16</v>
      </c>
      <c r="Q249" s="681">
        <v>1</v>
      </c>
      <c r="R249" s="665">
        <v>1</v>
      </c>
      <c r="S249" s="681">
        <v>1</v>
      </c>
      <c r="T249" s="748">
        <v>0.5</v>
      </c>
      <c r="U249" s="704">
        <v>1</v>
      </c>
    </row>
    <row r="250" spans="1:21" ht="14.4" customHeight="1" x14ac:dyDescent="0.3">
      <c r="A250" s="664">
        <v>50</v>
      </c>
      <c r="B250" s="665" t="s">
        <v>543</v>
      </c>
      <c r="C250" s="665" t="s">
        <v>2781</v>
      </c>
      <c r="D250" s="746" t="s">
        <v>4251</v>
      </c>
      <c r="E250" s="747" t="s">
        <v>2794</v>
      </c>
      <c r="F250" s="665" t="s">
        <v>2778</v>
      </c>
      <c r="G250" s="665" t="s">
        <v>3205</v>
      </c>
      <c r="H250" s="665" t="s">
        <v>1411</v>
      </c>
      <c r="I250" s="665" t="s">
        <v>3206</v>
      </c>
      <c r="J250" s="665" t="s">
        <v>3207</v>
      </c>
      <c r="K250" s="665" t="s">
        <v>2611</v>
      </c>
      <c r="L250" s="666">
        <v>69.16</v>
      </c>
      <c r="M250" s="666">
        <v>69.16</v>
      </c>
      <c r="N250" s="665">
        <v>1</v>
      </c>
      <c r="O250" s="748">
        <v>1</v>
      </c>
      <c r="P250" s="666"/>
      <c r="Q250" s="681">
        <v>0</v>
      </c>
      <c r="R250" s="665"/>
      <c r="S250" s="681">
        <v>0</v>
      </c>
      <c r="T250" s="748"/>
      <c r="U250" s="704">
        <v>0</v>
      </c>
    </row>
    <row r="251" spans="1:21" ht="14.4" customHeight="1" x14ac:dyDescent="0.3">
      <c r="A251" s="664">
        <v>50</v>
      </c>
      <c r="B251" s="665" t="s">
        <v>543</v>
      </c>
      <c r="C251" s="665" t="s">
        <v>2781</v>
      </c>
      <c r="D251" s="746" t="s">
        <v>4251</v>
      </c>
      <c r="E251" s="747" t="s">
        <v>2794</v>
      </c>
      <c r="F251" s="665" t="s">
        <v>2778</v>
      </c>
      <c r="G251" s="665" t="s">
        <v>2994</v>
      </c>
      <c r="H251" s="665" t="s">
        <v>544</v>
      </c>
      <c r="I251" s="665" t="s">
        <v>678</v>
      </c>
      <c r="J251" s="665" t="s">
        <v>3208</v>
      </c>
      <c r="K251" s="665" t="s">
        <v>2711</v>
      </c>
      <c r="L251" s="666">
        <v>47.46</v>
      </c>
      <c r="M251" s="666">
        <v>47.46</v>
      </c>
      <c r="N251" s="665">
        <v>1</v>
      </c>
      <c r="O251" s="748">
        <v>0.5</v>
      </c>
      <c r="P251" s="666"/>
      <c r="Q251" s="681">
        <v>0</v>
      </c>
      <c r="R251" s="665"/>
      <c r="S251" s="681">
        <v>0</v>
      </c>
      <c r="T251" s="748"/>
      <c r="U251" s="704">
        <v>0</v>
      </c>
    </row>
    <row r="252" spans="1:21" ht="14.4" customHeight="1" x14ac:dyDescent="0.3">
      <c r="A252" s="664">
        <v>50</v>
      </c>
      <c r="B252" s="665" t="s">
        <v>543</v>
      </c>
      <c r="C252" s="665" t="s">
        <v>2781</v>
      </c>
      <c r="D252" s="746" t="s">
        <v>4251</v>
      </c>
      <c r="E252" s="747" t="s">
        <v>2794</v>
      </c>
      <c r="F252" s="665" t="s">
        <v>2778</v>
      </c>
      <c r="G252" s="665" t="s">
        <v>2997</v>
      </c>
      <c r="H252" s="665" t="s">
        <v>544</v>
      </c>
      <c r="I252" s="665" t="s">
        <v>3209</v>
      </c>
      <c r="J252" s="665" t="s">
        <v>3210</v>
      </c>
      <c r="K252" s="665" t="s">
        <v>2877</v>
      </c>
      <c r="L252" s="666">
        <v>0</v>
      </c>
      <c r="M252" s="666">
        <v>0</v>
      </c>
      <c r="N252" s="665">
        <v>1</v>
      </c>
      <c r="O252" s="748">
        <v>1</v>
      </c>
      <c r="P252" s="666"/>
      <c r="Q252" s="681"/>
      <c r="R252" s="665"/>
      <c r="S252" s="681">
        <v>0</v>
      </c>
      <c r="T252" s="748"/>
      <c r="U252" s="704">
        <v>0</v>
      </c>
    </row>
    <row r="253" spans="1:21" ht="14.4" customHeight="1" x14ac:dyDescent="0.3">
      <c r="A253" s="664">
        <v>50</v>
      </c>
      <c r="B253" s="665" t="s">
        <v>543</v>
      </c>
      <c r="C253" s="665" t="s">
        <v>2781</v>
      </c>
      <c r="D253" s="746" t="s">
        <v>4251</v>
      </c>
      <c r="E253" s="747" t="s">
        <v>2794</v>
      </c>
      <c r="F253" s="665" t="s">
        <v>2778</v>
      </c>
      <c r="G253" s="665" t="s">
        <v>3211</v>
      </c>
      <c r="H253" s="665" t="s">
        <v>544</v>
      </c>
      <c r="I253" s="665" t="s">
        <v>713</v>
      </c>
      <c r="J253" s="665" t="s">
        <v>714</v>
      </c>
      <c r="K253" s="665" t="s">
        <v>3070</v>
      </c>
      <c r="L253" s="666">
        <v>91.11</v>
      </c>
      <c r="M253" s="666">
        <v>91.11</v>
      </c>
      <c r="N253" s="665">
        <v>1</v>
      </c>
      <c r="O253" s="748">
        <v>1</v>
      </c>
      <c r="P253" s="666"/>
      <c r="Q253" s="681">
        <v>0</v>
      </c>
      <c r="R253" s="665"/>
      <c r="S253" s="681">
        <v>0</v>
      </c>
      <c r="T253" s="748"/>
      <c r="U253" s="704">
        <v>0</v>
      </c>
    </row>
    <row r="254" spans="1:21" ht="14.4" customHeight="1" x14ac:dyDescent="0.3">
      <c r="A254" s="664">
        <v>50</v>
      </c>
      <c r="B254" s="665" t="s">
        <v>543</v>
      </c>
      <c r="C254" s="665" t="s">
        <v>2781</v>
      </c>
      <c r="D254" s="746" t="s">
        <v>4251</v>
      </c>
      <c r="E254" s="747" t="s">
        <v>2794</v>
      </c>
      <c r="F254" s="665" t="s">
        <v>2778</v>
      </c>
      <c r="G254" s="665" t="s">
        <v>3211</v>
      </c>
      <c r="H254" s="665" t="s">
        <v>544</v>
      </c>
      <c r="I254" s="665" t="s">
        <v>882</v>
      </c>
      <c r="J254" s="665" t="s">
        <v>714</v>
      </c>
      <c r="K254" s="665" t="s">
        <v>3078</v>
      </c>
      <c r="L254" s="666">
        <v>45.56</v>
      </c>
      <c r="M254" s="666">
        <v>45.56</v>
      </c>
      <c r="N254" s="665">
        <v>1</v>
      </c>
      <c r="O254" s="748">
        <v>0.5</v>
      </c>
      <c r="P254" s="666"/>
      <c r="Q254" s="681">
        <v>0</v>
      </c>
      <c r="R254" s="665"/>
      <c r="S254" s="681">
        <v>0</v>
      </c>
      <c r="T254" s="748"/>
      <c r="U254" s="704">
        <v>0</v>
      </c>
    </row>
    <row r="255" spans="1:21" ht="14.4" customHeight="1" x14ac:dyDescent="0.3">
      <c r="A255" s="664">
        <v>50</v>
      </c>
      <c r="B255" s="665" t="s">
        <v>543</v>
      </c>
      <c r="C255" s="665" t="s">
        <v>2781</v>
      </c>
      <c r="D255" s="746" t="s">
        <v>4251</v>
      </c>
      <c r="E255" s="747" t="s">
        <v>2794</v>
      </c>
      <c r="F255" s="665" t="s">
        <v>2778</v>
      </c>
      <c r="G255" s="665" t="s">
        <v>3212</v>
      </c>
      <c r="H255" s="665" t="s">
        <v>544</v>
      </c>
      <c r="I255" s="665" t="s">
        <v>3213</v>
      </c>
      <c r="J255" s="665" t="s">
        <v>897</v>
      </c>
      <c r="K255" s="665" t="s">
        <v>3214</v>
      </c>
      <c r="L255" s="666">
        <v>0</v>
      </c>
      <c r="M255" s="666">
        <v>0</v>
      </c>
      <c r="N255" s="665">
        <v>1</v>
      </c>
      <c r="O255" s="748">
        <v>0.5</v>
      </c>
      <c r="P255" s="666">
        <v>0</v>
      </c>
      <c r="Q255" s="681"/>
      <c r="R255" s="665">
        <v>1</v>
      </c>
      <c r="S255" s="681">
        <v>1</v>
      </c>
      <c r="T255" s="748">
        <v>0.5</v>
      </c>
      <c r="U255" s="704">
        <v>1</v>
      </c>
    </row>
    <row r="256" spans="1:21" ht="14.4" customHeight="1" x14ac:dyDescent="0.3">
      <c r="A256" s="664">
        <v>50</v>
      </c>
      <c r="B256" s="665" t="s">
        <v>543</v>
      </c>
      <c r="C256" s="665" t="s">
        <v>2781</v>
      </c>
      <c r="D256" s="746" t="s">
        <v>4251</v>
      </c>
      <c r="E256" s="747" t="s">
        <v>2794</v>
      </c>
      <c r="F256" s="665" t="s">
        <v>2778</v>
      </c>
      <c r="G256" s="665" t="s">
        <v>3215</v>
      </c>
      <c r="H256" s="665" t="s">
        <v>544</v>
      </c>
      <c r="I256" s="665" t="s">
        <v>1141</v>
      </c>
      <c r="J256" s="665" t="s">
        <v>1142</v>
      </c>
      <c r="K256" s="665" t="s">
        <v>2946</v>
      </c>
      <c r="L256" s="666">
        <v>31.09</v>
      </c>
      <c r="M256" s="666">
        <v>31.09</v>
      </c>
      <c r="N256" s="665">
        <v>1</v>
      </c>
      <c r="O256" s="748">
        <v>0.5</v>
      </c>
      <c r="P256" s="666"/>
      <c r="Q256" s="681">
        <v>0</v>
      </c>
      <c r="R256" s="665"/>
      <c r="S256" s="681">
        <v>0</v>
      </c>
      <c r="T256" s="748"/>
      <c r="U256" s="704">
        <v>0</v>
      </c>
    </row>
    <row r="257" spans="1:21" ht="14.4" customHeight="1" x14ac:dyDescent="0.3">
      <c r="A257" s="664">
        <v>50</v>
      </c>
      <c r="B257" s="665" t="s">
        <v>543</v>
      </c>
      <c r="C257" s="665" t="s">
        <v>2781</v>
      </c>
      <c r="D257" s="746" t="s">
        <v>4251</v>
      </c>
      <c r="E257" s="747" t="s">
        <v>2794</v>
      </c>
      <c r="F257" s="665" t="s">
        <v>2778</v>
      </c>
      <c r="G257" s="665" t="s">
        <v>3215</v>
      </c>
      <c r="H257" s="665" t="s">
        <v>544</v>
      </c>
      <c r="I257" s="665" t="s">
        <v>3216</v>
      </c>
      <c r="J257" s="665" t="s">
        <v>3217</v>
      </c>
      <c r="K257" s="665" t="s">
        <v>3218</v>
      </c>
      <c r="L257" s="666">
        <v>62.18</v>
      </c>
      <c r="M257" s="666">
        <v>62.18</v>
      </c>
      <c r="N257" s="665">
        <v>1</v>
      </c>
      <c r="O257" s="748">
        <v>0.5</v>
      </c>
      <c r="P257" s="666">
        <v>62.18</v>
      </c>
      <c r="Q257" s="681">
        <v>1</v>
      </c>
      <c r="R257" s="665">
        <v>1</v>
      </c>
      <c r="S257" s="681">
        <v>1</v>
      </c>
      <c r="T257" s="748">
        <v>0.5</v>
      </c>
      <c r="U257" s="704">
        <v>1</v>
      </c>
    </row>
    <row r="258" spans="1:21" ht="14.4" customHeight="1" x14ac:dyDescent="0.3">
      <c r="A258" s="664">
        <v>50</v>
      </c>
      <c r="B258" s="665" t="s">
        <v>543</v>
      </c>
      <c r="C258" s="665" t="s">
        <v>2781</v>
      </c>
      <c r="D258" s="746" t="s">
        <v>4251</v>
      </c>
      <c r="E258" s="747" t="s">
        <v>2794</v>
      </c>
      <c r="F258" s="665" t="s">
        <v>2778</v>
      </c>
      <c r="G258" s="665" t="s">
        <v>3219</v>
      </c>
      <c r="H258" s="665" t="s">
        <v>544</v>
      </c>
      <c r="I258" s="665" t="s">
        <v>3220</v>
      </c>
      <c r="J258" s="665" t="s">
        <v>3221</v>
      </c>
      <c r="K258" s="665" t="s">
        <v>3222</v>
      </c>
      <c r="L258" s="666">
        <v>0</v>
      </c>
      <c r="M258" s="666">
        <v>0</v>
      </c>
      <c r="N258" s="665">
        <v>1</v>
      </c>
      <c r="O258" s="748">
        <v>0.5</v>
      </c>
      <c r="P258" s="666"/>
      <c r="Q258" s="681"/>
      <c r="R258" s="665"/>
      <c r="S258" s="681">
        <v>0</v>
      </c>
      <c r="T258" s="748"/>
      <c r="U258" s="704">
        <v>0</v>
      </c>
    </row>
    <row r="259" spans="1:21" ht="14.4" customHeight="1" x14ac:dyDescent="0.3">
      <c r="A259" s="664">
        <v>50</v>
      </c>
      <c r="B259" s="665" t="s">
        <v>543</v>
      </c>
      <c r="C259" s="665" t="s">
        <v>2781</v>
      </c>
      <c r="D259" s="746" t="s">
        <v>4251</v>
      </c>
      <c r="E259" s="747" t="s">
        <v>2794</v>
      </c>
      <c r="F259" s="665" t="s">
        <v>2778</v>
      </c>
      <c r="G259" s="665" t="s">
        <v>2860</v>
      </c>
      <c r="H259" s="665" t="s">
        <v>544</v>
      </c>
      <c r="I259" s="665" t="s">
        <v>3223</v>
      </c>
      <c r="J259" s="665" t="s">
        <v>3224</v>
      </c>
      <c r="K259" s="665" t="s">
        <v>2933</v>
      </c>
      <c r="L259" s="666">
        <v>0</v>
      </c>
      <c r="M259" s="666">
        <v>0</v>
      </c>
      <c r="N259" s="665">
        <v>1</v>
      </c>
      <c r="O259" s="748">
        <v>0.5</v>
      </c>
      <c r="P259" s="666"/>
      <c r="Q259" s="681"/>
      <c r="R259" s="665"/>
      <c r="S259" s="681">
        <v>0</v>
      </c>
      <c r="T259" s="748"/>
      <c r="U259" s="704">
        <v>0</v>
      </c>
    </row>
    <row r="260" spans="1:21" ht="14.4" customHeight="1" x14ac:dyDescent="0.3">
      <c r="A260" s="664">
        <v>50</v>
      </c>
      <c r="B260" s="665" t="s">
        <v>543</v>
      </c>
      <c r="C260" s="665" t="s">
        <v>2781</v>
      </c>
      <c r="D260" s="746" t="s">
        <v>4251</v>
      </c>
      <c r="E260" s="747" t="s">
        <v>2794</v>
      </c>
      <c r="F260" s="665" t="s">
        <v>2778</v>
      </c>
      <c r="G260" s="665" t="s">
        <v>2860</v>
      </c>
      <c r="H260" s="665" t="s">
        <v>544</v>
      </c>
      <c r="I260" s="665" t="s">
        <v>2932</v>
      </c>
      <c r="J260" s="665" t="s">
        <v>2861</v>
      </c>
      <c r="K260" s="665" t="s">
        <v>2933</v>
      </c>
      <c r="L260" s="666">
        <v>0</v>
      </c>
      <c r="M260" s="666">
        <v>0</v>
      </c>
      <c r="N260" s="665">
        <v>16</v>
      </c>
      <c r="O260" s="748">
        <v>8.5</v>
      </c>
      <c r="P260" s="666">
        <v>0</v>
      </c>
      <c r="Q260" s="681"/>
      <c r="R260" s="665">
        <v>4</v>
      </c>
      <c r="S260" s="681">
        <v>0.25</v>
      </c>
      <c r="T260" s="748">
        <v>2</v>
      </c>
      <c r="U260" s="704">
        <v>0.23529411764705882</v>
      </c>
    </row>
    <row r="261" spans="1:21" ht="14.4" customHeight="1" x14ac:dyDescent="0.3">
      <c r="A261" s="664">
        <v>50</v>
      </c>
      <c r="B261" s="665" t="s">
        <v>543</v>
      </c>
      <c r="C261" s="665" t="s">
        <v>2781</v>
      </c>
      <c r="D261" s="746" t="s">
        <v>4251</v>
      </c>
      <c r="E261" s="747" t="s">
        <v>2794</v>
      </c>
      <c r="F261" s="665" t="s">
        <v>2778</v>
      </c>
      <c r="G261" s="665" t="s">
        <v>3225</v>
      </c>
      <c r="H261" s="665" t="s">
        <v>1411</v>
      </c>
      <c r="I261" s="665" t="s">
        <v>1495</v>
      </c>
      <c r="J261" s="665" t="s">
        <v>2707</v>
      </c>
      <c r="K261" s="665" t="s">
        <v>2708</v>
      </c>
      <c r="L261" s="666">
        <v>424.24</v>
      </c>
      <c r="M261" s="666">
        <v>424.24</v>
      </c>
      <c r="N261" s="665">
        <v>1</v>
      </c>
      <c r="O261" s="748">
        <v>0.5</v>
      </c>
      <c r="P261" s="666"/>
      <c r="Q261" s="681">
        <v>0</v>
      </c>
      <c r="R261" s="665"/>
      <c r="S261" s="681">
        <v>0</v>
      </c>
      <c r="T261" s="748"/>
      <c r="U261" s="704">
        <v>0</v>
      </c>
    </row>
    <row r="262" spans="1:21" ht="14.4" customHeight="1" x14ac:dyDescent="0.3">
      <c r="A262" s="664">
        <v>50</v>
      </c>
      <c r="B262" s="665" t="s">
        <v>543</v>
      </c>
      <c r="C262" s="665" t="s">
        <v>2781</v>
      </c>
      <c r="D262" s="746" t="s">
        <v>4251</v>
      </c>
      <c r="E262" s="747" t="s">
        <v>2794</v>
      </c>
      <c r="F262" s="665" t="s">
        <v>2778</v>
      </c>
      <c r="G262" s="665" t="s">
        <v>3226</v>
      </c>
      <c r="H262" s="665" t="s">
        <v>544</v>
      </c>
      <c r="I262" s="665" t="s">
        <v>3227</v>
      </c>
      <c r="J262" s="665" t="s">
        <v>641</v>
      </c>
      <c r="K262" s="665" t="s">
        <v>3228</v>
      </c>
      <c r="L262" s="666">
        <v>0</v>
      </c>
      <c r="M262" s="666">
        <v>0</v>
      </c>
      <c r="N262" s="665">
        <v>2</v>
      </c>
      <c r="O262" s="748">
        <v>1</v>
      </c>
      <c r="P262" s="666">
        <v>0</v>
      </c>
      <c r="Q262" s="681"/>
      <c r="R262" s="665">
        <v>1</v>
      </c>
      <c r="S262" s="681">
        <v>0.5</v>
      </c>
      <c r="T262" s="748">
        <v>0.5</v>
      </c>
      <c r="U262" s="704">
        <v>0.5</v>
      </c>
    </row>
    <row r="263" spans="1:21" ht="14.4" customHeight="1" x14ac:dyDescent="0.3">
      <c r="A263" s="664">
        <v>50</v>
      </c>
      <c r="B263" s="665" t="s">
        <v>543</v>
      </c>
      <c r="C263" s="665" t="s">
        <v>2781</v>
      </c>
      <c r="D263" s="746" t="s">
        <v>4251</v>
      </c>
      <c r="E263" s="747" t="s">
        <v>2794</v>
      </c>
      <c r="F263" s="665" t="s">
        <v>2778</v>
      </c>
      <c r="G263" s="665" t="s">
        <v>3226</v>
      </c>
      <c r="H263" s="665" t="s">
        <v>544</v>
      </c>
      <c r="I263" s="665" t="s">
        <v>3229</v>
      </c>
      <c r="J263" s="665" t="s">
        <v>3230</v>
      </c>
      <c r="K263" s="665" t="s">
        <v>3228</v>
      </c>
      <c r="L263" s="666">
        <v>0</v>
      </c>
      <c r="M263" s="666">
        <v>0</v>
      </c>
      <c r="N263" s="665">
        <v>1</v>
      </c>
      <c r="O263" s="748">
        <v>0.5</v>
      </c>
      <c r="P263" s="666">
        <v>0</v>
      </c>
      <c r="Q263" s="681"/>
      <c r="R263" s="665">
        <v>1</v>
      </c>
      <c r="S263" s="681">
        <v>1</v>
      </c>
      <c r="T263" s="748">
        <v>0.5</v>
      </c>
      <c r="U263" s="704">
        <v>1</v>
      </c>
    </row>
    <row r="264" spans="1:21" ht="14.4" customHeight="1" x14ac:dyDescent="0.3">
      <c r="A264" s="664">
        <v>50</v>
      </c>
      <c r="B264" s="665" t="s">
        <v>543</v>
      </c>
      <c r="C264" s="665" t="s">
        <v>2781</v>
      </c>
      <c r="D264" s="746" t="s">
        <v>4251</v>
      </c>
      <c r="E264" s="747" t="s">
        <v>2794</v>
      </c>
      <c r="F264" s="665" t="s">
        <v>2778</v>
      </c>
      <c r="G264" s="665" t="s">
        <v>3226</v>
      </c>
      <c r="H264" s="665" t="s">
        <v>544</v>
      </c>
      <c r="I264" s="665" t="s">
        <v>3231</v>
      </c>
      <c r="J264" s="665" t="s">
        <v>3230</v>
      </c>
      <c r="K264" s="665" t="s">
        <v>3232</v>
      </c>
      <c r="L264" s="666">
        <v>0</v>
      </c>
      <c r="M264" s="666">
        <v>0</v>
      </c>
      <c r="N264" s="665">
        <v>1</v>
      </c>
      <c r="O264" s="748">
        <v>1</v>
      </c>
      <c r="P264" s="666"/>
      <c r="Q264" s="681"/>
      <c r="R264" s="665"/>
      <c r="S264" s="681">
        <v>0</v>
      </c>
      <c r="T264" s="748"/>
      <c r="U264" s="704">
        <v>0</v>
      </c>
    </row>
    <row r="265" spans="1:21" ht="14.4" customHeight="1" x14ac:dyDescent="0.3">
      <c r="A265" s="664">
        <v>50</v>
      </c>
      <c r="B265" s="665" t="s">
        <v>543</v>
      </c>
      <c r="C265" s="665" t="s">
        <v>2781</v>
      </c>
      <c r="D265" s="746" t="s">
        <v>4251</v>
      </c>
      <c r="E265" s="747" t="s">
        <v>2794</v>
      </c>
      <c r="F265" s="665" t="s">
        <v>2778</v>
      </c>
      <c r="G265" s="665" t="s">
        <v>3226</v>
      </c>
      <c r="H265" s="665" t="s">
        <v>544</v>
      </c>
      <c r="I265" s="665" t="s">
        <v>3233</v>
      </c>
      <c r="J265" s="665" t="s">
        <v>3234</v>
      </c>
      <c r="K265" s="665" t="s">
        <v>3235</v>
      </c>
      <c r="L265" s="666">
        <v>0</v>
      </c>
      <c r="M265" s="666">
        <v>0</v>
      </c>
      <c r="N265" s="665">
        <v>1</v>
      </c>
      <c r="O265" s="748">
        <v>0.5</v>
      </c>
      <c r="P265" s="666"/>
      <c r="Q265" s="681"/>
      <c r="R265" s="665"/>
      <c r="S265" s="681">
        <v>0</v>
      </c>
      <c r="T265" s="748"/>
      <c r="U265" s="704">
        <v>0</v>
      </c>
    </row>
    <row r="266" spans="1:21" ht="14.4" customHeight="1" x14ac:dyDescent="0.3">
      <c r="A266" s="664">
        <v>50</v>
      </c>
      <c r="B266" s="665" t="s">
        <v>543</v>
      </c>
      <c r="C266" s="665" t="s">
        <v>2781</v>
      </c>
      <c r="D266" s="746" t="s">
        <v>4251</v>
      </c>
      <c r="E266" s="747" t="s">
        <v>2794</v>
      </c>
      <c r="F266" s="665" t="s">
        <v>2778</v>
      </c>
      <c r="G266" s="665" t="s">
        <v>3009</v>
      </c>
      <c r="H266" s="665" t="s">
        <v>544</v>
      </c>
      <c r="I266" s="665" t="s">
        <v>3236</v>
      </c>
      <c r="J266" s="665" t="s">
        <v>3237</v>
      </c>
      <c r="K266" s="665" t="s">
        <v>2989</v>
      </c>
      <c r="L266" s="666">
        <v>46.25</v>
      </c>
      <c r="M266" s="666">
        <v>46.25</v>
      </c>
      <c r="N266" s="665">
        <v>1</v>
      </c>
      <c r="O266" s="748">
        <v>0.5</v>
      </c>
      <c r="P266" s="666"/>
      <c r="Q266" s="681">
        <v>0</v>
      </c>
      <c r="R266" s="665"/>
      <c r="S266" s="681">
        <v>0</v>
      </c>
      <c r="T266" s="748"/>
      <c r="U266" s="704">
        <v>0</v>
      </c>
    </row>
    <row r="267" spans="1:21" ht="14.4" customHeight="1" x14ac:dyDescent="0.3">
      <c r="A267" s="664">
        <v>50</v>
      </c>
      <c r="B267" s="665" t="s">
        <v>543</v>
      </c>
      <c r="C267" s="665" t="s">
        <v>2781</v>
      </c>
      <c r="D267" s="746" t="s">
        <v>4251</v>
      </c>
      <c r="E267" s="747" t="s">
        <v>2794</v>
      </c>
      <c r="F267" s="665" t="s">
        <v>2778</v>
      </c>
      <c r="G267" s="665" t="s">
        <v>3009</v>
      </c>
      <c r="H267" s="665" t="s">
        <v>544</v>
      </c>
      <c r="I267" s="665" t="s">
        <v>3238</v>
      </c>
      <c r="J267" s="665" t="s">
        <v>3239</v>
      </c>
      <c r="K267" s="665" t="s">
        <v>3240</v>
      </c>
      <c r="L267" s="666">
        <v>0</v>
      </c>
      <c r="M267" s="666">
        <v>0</v>
      </c>
      <c r="N267" s="665">
        <v>1</v>
      </c>
      <c r="O267" s="748">
        <v>0.5</v>
      </c>
      <c r="P267" s="666"/>
      <c r="Q267" s="681"/>
      <c r="R267" s="665"/>
      <c r="S267" s="681">
        <v>0</v>
      </c>
      <c r="T267" s="748"/>
      <c r="U267" s="704">
        <v>0</v>
      </c>
    </row>
    <row r="268" spans="1:21" ht="14.4" customHeight="1" x14ac:dyDescent="0.3">
      <c r="A268" s="664">
        <v>50</v>
      </c>
      <c r="B268" s="665" t="s">
        <v>543</v>
      </c>
      <c r="C268" s="665" t="s">
        <v>2781</v>
      </c>
      <c r="D268" s="746" t="s">
        <v>4251</v>
      </c>
      <c r="E268" s="747" t="s">
        <v>2794</v>
      </c>
      <c r="F268" s="665" t="s">
        <v>2778</v>
      </c>
      <c r="G268" s="665" t="s">
        <v>3009</v>
      </c>
      <c r="H268" s="665" t="s">
        <v>544</v>
      </c>
      <c r="I268" s="665" t="s">
        <v>3241</v>
      </c>
      <c r="J268" s="665" t="s">
        <v>3242</v>
      </c>
      <c r="K268" s="665" t="s">
        <v>3243</v>
      </c>
      <c r="L268" s="666">
        <v>61.67</v>
      </c>
      <c r="M268" s="666">
        <v>61.67</v>
      </c>
      <c r="N268" s="665">
        <v>1</v>
      </c>
      <c r="O268" s="748">
        <v>0.5</v>
      </c>
      <c r="P268" s="666"/>
      <c r="Q268" s="681">
        <v>0</v>
      </c>
      <c r="R268" s="665"/>
      <c r="S268" s="681">
        <v>0</v>
      </c>
      <c r="T268" s="748"/>
      <c r="U268" s="704">
        <v>0</v>
      </c>
    </row>
    <row r="269" spans="1:21" ht="14.4" customHeight="1" x14ac:dyDescent="0.3">
      <c r="A269" s="664">
        <v>50</v>
      </c>
      <c r="B269" s="665" t="s">
        <v>543</v>
      </c>
      <c r="C269" s="665" t="s">
        <v>2781</v>
      </c>
      <c r="D269" s="746" t="s">
        <v>4251</v>
      </c>
      <c r="E269" s="747" t="s">
        <v>2794</v>
      </c>
      <c r="F269" s="665" t="s">
        <v>2778</v>
      </c>
      <c r="G269" s="665" t="s">
        <v>3009</v>
      </c>
      <c r="H269" s="665" t="s">
        <v>544</v>
      </c>
      <c r="I269" s="665" t="s">
        <v>3244</v>
      </c>
      <c r="J269" s="665" t="s">
        <v>3245</v>
      </c>
      <c r="K269" s="665" t="s">
        <v>3246</v>
      </c>
      <c r="L269" s="666">
        <v>0</v>
      </c>
      <c r="M269" s="666">
        <v>0</v>
      </c>
      <c r="N269" s="665">
        <v>1</v>
      </c>
      <c r="O269" s="748">
        <v>0.5</v>
      </c>
      <c r="P269" s="666"/>
      <c r="Q269" s="681"/>
      <c r="R269" s="665"/>
      <c r="S269" s="681">
        <v>0</v>
      </c>
      <c r="T269" s="748"/>
      <c r="U269" s="704">
        <v>0</v>
      </c>
    </row>
    <row r="270" spans="1:21" ht="14.4" customHeight="1" x14ac:dyDescent="0.3">
      <c r="A270" s="664">
        <v>50</v>
      </c>
      <c r="B270" s="665" t="s">
        <v>543</v>
      </c>
      <c r="C270" s="665" t="s">
        <v>2781</v>
      </c>
      <c r="D270" s="746" t="s">
        <v>4251</v>
      </c>
      <c r="E270" s="747" t="s">
        <v>2794</v>
      </c>
      <c r="F270" s="665" t="s">
        <v>2778</v>
      </c>
      <c r="G270" s="665" t="s">
        <v>2811</v>
      </c>
      <c r="H270" s="665" t="s">
        <v>544</v>
      </c>
      <c r="I270" s="665" t="s">
        <v>2812</v>
      </c>
      <c r="J270" s="665" t="s">
        <v>2813</v>
      </c>
      <c r="K270" s="665" t="s">
        <v>2814</v>
      </c>
      <c r="L270" s="666">
        <v>0</v>
      </c>
      <c r="M270" s="666">
        <v>0</v>
      </c>
      <c r="N270" s="665">
        <v>1</v>
      </c>
      <c r="O270" s="748">
        <v>0.5</v>
      </c>
      <c r="P270" s="666">
        <v>0</v>
      </c>
      <c r="Q270" s="681"/>
      <c r="R270" s="665">
        <v>1</v>
      </c>
      <c r="S270" s="681">
        <v>1</v>
      </c>
      <c r="T270" s="748">
        <v>0.5</v>
      </c>
      <c r="U270" s="704">
        <v>1</v>
      </c>
    </row>
    <row r="271" spans="1:21" ht="14.4" customHeight="1" x14ac:dyDescent="0.3">
      <c r="A271" s="664">
        <v>50</v>
      </c>
      <c r="B271" s="665" t="s">
        <v>543</v>
      </c>
      <c r="C271" s="665" t="s">
        <v>2781</v>
      </c>
      <c r="D271" s="746" t="s">
        <v>4251</v>
      </c>
      <c r="E271" s="747" t="s">
        <v>2794</v>
      </c>
      <c r="F271" s="665" t="s">
        <v>2778</v>
      </c>
      <c r="G271" s="665" t="s">
        <v>2811</v>
      </c>
      <c r="H271" s="665" t="s">
        <v>544</v>
      </c>
      <c r="I271" s="665" t="s">
        <v>3247</v>
      </c>
      <c r="J271" s="665" t="s">
        <v>1966</v>
      </c>
      <c r="K271" s="665" t="s">
        <v>2817</v>
      </c>
      <c r="L271" s="666">
        <v>0</v>
      </c>
      <c r="M271" s="666">
        <v>0</v>
      </c>
      <c r="N271" s="665">
        <v>2</v>
      </c>
      <c r="O271" s="748">
        <v>1</v>
      </c>
      <c r="P271" s="666">
        <v>0</v>
      </c>
      <c r="Q271" s="681"/>
      <c r="R271" s="665">
        <v>1</v>
      </c>
      <c r="S271" s="681">
        <v>0.5</v>
      </c>
      <c r="T271" s="748">
        <v>0.5</v>
      </c>
      <c r="U271" s="704">
        <v>0.5</v>
      </c>
    </row>
    <row r="272" spans="1:21" ht="14.4" customHeight="1" x14ac:dyDescent="0.3">
      <c r="A272" s="664">
        <v>50</v>
      </c>
      <c r="B272" s="665" t="s">
        <v>543</v>
      </c>
      <c r="C272" s="665" t="s">
        <v>2781</v>
      </c>
      <c r="D272" s="746" t="s">
        <v>4251</v>
      </c>
      <c r="E272" s="747" t="s">
        <v>2794</v>
      </c>
      <c r="F272" s="665" t="s">
        <v>2778</v>
      </c>
      <c r="G272" s="665" t="s">
        <v>3248</v>
      </c>
      <c r="H272" s="665" t="s">
        <v>544</v>
      </c>
      <c r="I272" s="665" t="s">
        <v>1062</v>
      </c>
      <c r="J272" s="665" t="s">
        <v>1063</v>
      </c>
      <c r="K272" s="665" t="s">
        <v>3249</v>
      </c>
      <c r="L272" s="666">
        <v>420.07</v>
      </c>
      <c r="M272" s="666">
        <v>420.07</v>
      </c>
      <c r="N272" s="665">
        <v>1</v>
      </c>
      <c r="O272" s="748">
        <v>0.5</v>
      </c>
      <c r="P272" s="666"/>
      <c r="Q272" s="681">
        <v>0</v>
      </c>
      <c r="R272" s="665"/>
      <c r="S272" s="681">
        <v>0</v>
      </c>
      <c r="T272" s="748"/>
      <c r="U272" s="704">
        <v>0</v>
      </c>
    </row>
    <row r="273" spans="1:21" ht="14.4" customHeight="1" x14ac:dyDescent="0.3">
      <c r="A273" s="664">
        <v>50</v>
      </c>
      <c r="B273" s="665" t="s">
        <v>543</v>
      </c>
      <c r="C273" s="665" t="s">
        <v>2781</v>
      </c>
      <c r="D273" s="746" t="s">
        <v>4251</v>
      </c>
      <c r="E273" s="747" t="s">
        <v>2794</v>
      </c>
      <c r="F273" s="665" t="s">
        <v>2778</v>
      </c>
      <c r="G273" s="665" t="s">
        <v>3250</v>
      </c>
      <c r="H273" s="665" t="s">
        <v>1411</v>
      </c>
      <c r="I273" s="665" t="s">
        <v>3251</v>
      </c>
      <c r="J273" s="665" t="s">
        <v>3252</v>
      </c>
      <c r="K273" s="665" t="s">
        <v>3253</v>
      </c>
      <c r="L273" s="666">
        <v>32.200000000000003</v>
      </c>
      <c r="M273" s="666">
        <v>32.200000000000003</v>
      </c>
      <c r="N273" s="665">
        <v>1</v>
      </c>
      <c r="O273" s="748">
        <v>0.5</v>
      </c>
      <c r="P273" s="666"/>
      <c r="Q273" s="681">
        <v>0</v>
      </c>
      <c r="R273" s="665"/>
      <c r="S273" s="681">
        <v>0</v>
      </c>
      <c r="T273" s="748"/>
      <c r="U273" s="704">
        <v>0</v>
      </c>
    </row>
    <row r="274" spans="1:21" ht="14.4" customHeight="1" x14ac:dyDescent="0.3">
      <c r="A274" s="664">
        <v>50</v>
      </c>
      <c r="B274" s="665" t="s">
        <v>543</v>
      </c>
      <c r="C274" s="665" t="s">
        <v>2781</v>
      </c>
      <c r="D274" s="746" t="s">
        <v>4251</v>
      </c>
      <c r="E274" s="747" t="s">
        <v>2794</v>
      </c>
      <c r="F274" s="665" t="s">
        <v>2778</v>
      </c>
      <c r="G274" s="665" t="s">
        <v>2934</v>
      </c>
      <c r="H274" s="665" t="s">
        <v>544</v>
      </c>
      <c r="I274" s="665" t="s">
        <v>936</v>
      </c>
      <c r="J274" s="665" t="s">
        <v>937</v>
      </c>
      <c r="K274" s="665" t="s">
        <v>2935</v>
      </c>
      <c r="L274" s="666">
        <v>33</v>
      </c>
      <c r="M274" s="666">
        <v>132</v>
      </c>
      <c r="N274" s="665">
        <v>4</v>
      </c>
      <c r="O274" s="748">
        <v>2</v>
      </c>
      <c r="P274" s="666">
        <v>66</v>
      </c>
      <c r="Q274" s="681">
        <v>0.5</v>
      </c>
      <c r="R274" s="665">
        <v>2</v>
      </c>
      <c r="S274" s="681">
        <v>0.5</v>
      </c>
      <c r="T274" s="748">
        <v>1</v>
      </c>
      <c r="U274" s="704">
        <v>0.5</v>
      </c>
    </row>
    <row r="275" spans="1:21" ht="14.4" customHeight="1" x14ac:dyDescent="0.3">
      <c r="A275" s="664">
        <v>50</v>
      </c>
      <c r="B275" s="665" t="s">
        <v>543</v>
      </c>
      <c r="C275" s="665" t="s">
        <v>2781</v>
      </c>
      <c r="D275" s="746" t="s">
        <v>4251</v>
      </c>
      <c r="E275" s="747" t="s">
        <v>2794</v>
      </c>
      <c r="F275" s="665" t="s">
        <v>2778</v>
      </c>
      <c r="G275" s="665" t="s">
        <v>2865</v>
      </c>
      <c r="H275" s="665" t="s">
        <v>544</v>
      </c>
      <c r="I275" s="665" t="s">
        <v>874</v>
      </c>
      <c r="J275" s="665" t="s">
        <v>875</v>
      </c>
      <c r="K275" s="665" t="s">
        <v>3016</v>
      </c>
      <c r="L275" s="666">
        <v>45.86</v>
      </c>
      <c r="M275" s="666">
        <v>45.86</v>
      </c>
      <c r="N275" s="665">
        <v>1</v>
      </c>
      <c r="O275" s="748">
        <v>0.5</v>
      </c>
      <c r="P275" s="666"/>
      <c r="Q275" s="681">
        <v>0</v>
      </c>
      <c r="R275" s="665"/>
      <c r="S275" s="681">
        <v>0</v>
      </c>
      <c r="T275" s="748"/>
      <c r="U275" s="704">
        <v>0</v>
      </c>
    </row>
    <row r="276" spans="1:21" ht="14.4" customHeight="1" x14ac:dyDescent="0.3">
      <c r="A276" s="664">
        <v>50</v>
      </c>
      <c r="B276" s="665" t="s">
        <v>543</v>
      </c>
      <c r="C276" s="665" t="s">
        <v>2781</v>
      </c>
      <c r="D276" s="746" t="s">
        <v>4251</v>
      </c>
      <c r="E276" s="747" t="s">
        <v>2794</v>
      </c>
      <c r="F276" s="665" t="s">
        <v>2778</v>
      </c>
      <c r="G276" s="665" t="s">
        <v>3254</v>
      </c>
      <c r="H276" s="665" t="s">
        <v>1411</v>
      </c>
      <c r="I276" s="665" t="s">
        <v>3255</v>
      </c>
      <c r="J276" s="665" t="s">
        <v>3256</v>
      </c>
      <c r="K276" s="665" t="s">
        <v>3257</v>
      </c>
      <c r="L276" s="666">
        <v>896.08</v>
      </c>
      <c r="M276" s="666">
        <v>896.08</v>
      </c>
      <c r="N276" s="665">
        <v>1</v>
      </c>
      <c r="O276" s="748">
        <v>1</v>
      </c>
      <c r="P276" s="666"/>
      <c r="Q276" s="681">
        <v>0</v>
      </c>
      <c r="R276" s="665"/>
      <c r="S276" s="681">
        <v>0</v>
      </c>
      <c r="T276" s="748"/>
      <c r="U276" s="704">
        <v>0</v>
      </c>
    </row>
    <row r="277" spans="1:21" ht="14.4" customHeight="1" x14ac:dyDescent="0.3">
      <c r="A277" s="664">
        <v>50</v>
      </c>
      <c r="B277" s="665" t="s">
        <v>543</v>
      </c>
      <c r="C277" s="665" t="s">
        <v>2781</v>
      </c>
      <c r="D277" s="746" t="s">
        <v>4251</v>
      </c>
      <c r="E277" s="747" t="s">
        <v>2794</v>
      </c>
      <c r="F277" s="665" t="s">
        <v>2778</v>
      </c>
      <c r="G277" s="665" t="s">
        <v>3258</v>
      </c>
      <c r="H277" s="665" t="s">
        <v>544</v>
      </c>
      <c r="I277" s="665" t="s">
        <v>3259</v>
      </c>
      <c r="J277" s="665" t="s">
        <v>3260</v>
      </c>
      <c r="K277" s="665" t="s">
        <v>3257</v>
      </c>
      <c r="L277" s="666">
        <v>1577.75</v>
      </c>
      <c r="M277" s="666">
        <v>1577.75</v>
      </c>
      <c r="N277" s="665">
        <v>1</v>
      </c>
      <c r="O277" s="748">
        <v>0.5</v>
      </c>
      <c r="P277" s="666"/>
      <c r="Q277" s="681">
        <v>0</v>
      </c>
      <c r="R277" s="665"/>
      <c r="S277" s="681">
        <v>0</v>
      </c>
      <c r="T277" s="748"/>
      <c r="U277" s="704">
        <v>0</v>
      </c>
    </row>
    <row r="278" spans="1:21" ht="14.4" customHeight="1" x14ac:dyDescent="0.3">
      <c r="A278" s="664">
        <v>50</v>
      </c>
      <c r="B278" s="665" t="s">
        <v>543</v>
      </c>
      <c r="C278" s="665" t="s">
        <v>2781</v>
      </c>
      <c r="D278" s="746" t="s">
        <v>4251</v>
      </c>
      <c r="E278" s="747" t="s">
        <v>2794</v>
      </c>
      <c r="F278" s="665" t="s">
        <v>2778</v>
      </c>
      <c r="G278" s="665" t="s">
        <v>3261</v>
      </c>
      <c r="H278" s="665" t="s">
        <v>544</v>
      </c>
      <c r="I278" s="665" t="s">
        <v>754</v>
      </c>
      <c r="J278" s="665" t="s">
        <v>755</v>
      </c>
      <c r="K278" s="665" t="s">
        <v>3262</v>
      </c>
      <c r="L278" s="666">
        <v>151.51</v>
      </c>
      <c r="M278" s="666">
        <v>303.02</v>
      </c>
      <c r="N278" s="665">
        <v>2</v>
      </c>
      <c r="O278" s="748">
        <v>1</v>
      </c>
      <c r="P278" s="666">
        <v>151.51</v>
      </c>
      <c r="Q278" s="681">
        <v>0.5</v>
      </c>
      <c r="R278" s="665">
        <v>1</v>
      </c>
      <c r="S278" s="681">
        <v>0.5</v>
      </c>
      <c r="T278" s="748">
        <v>0.5</v>
      </c>
      <c r="U278" s="704">
        <v>0.5</v>
      </c>
    </row>
    <row r="279" spans="1:21" ht="14.4" customHeight="1" x14ac:dyDescent="0.3">
      <c r="A279" s="664">
        <v>50</v>
      </c>
      <c r="B279" s="665" t="s">
        <v>543</v>
      </c>
      <c r="C279" s="665" t="s">
        <v>2781</v>
      </c>
      <c r="D279" s="746" t="s">
        <v>4251</v>
      </c>
      <c r="E279" s="747" t="s">
        <v>2794</v>
      </c>
      <c r="F279" s="665" t="s">
        <v>2778</v>
      </c>
      <c r="G279" s="665" t="s">
        <v>3261</v>
      </c>
      <c r="H279" s="665" t="s">
        <v>544</v>
      </c>
      <c r="I279" s="665" t="s">
        <v>1954</v>
      </c>
      <c r="J279" s="665" t="s">
        <v>3263</v>
      </c>
      <c r="K279" s="665" t="s">
        <v>3264</v>
      </c>
      <c r="L279" s="666">
        <v>15.15</v>
      </c>
      <c r="M279" s="666">
        <v>15.15</v>
      </c>
      <c r="N279" s="665">
        <v>1</v>
      </c>
      <c r="O279" s="748">
        <v>0.5</v>
      </c>
      <c r="P279" s="666"/>
      <c r="Q279" s="681">
        <v>0</v>
      </c>
      <c r="R279" s="665"/>
      <c r="S279" s="681">
        <v>0</v>
      </c>
      <c r="T279" s="748"/>
      <c r="U279" s="704">
        <v>0</v>
      </c>
    </row>
    <row r="280" spans="1:21" ht="14.4" customHeight="1" x14ac:dyDescent="0.3">
      <c r="A280" s="664">
        <v>50</v>
      </c>
      <c r="B280" s="665" t="s">
        <v>543</v>
      </c>
      <c r="C280" s="665" t="s">
        <v>2781</v>
      </c>
      <c r="D280" s="746" t="s">
        <v>4251</v>
      </c>
      <c r="E280" s="747" t="s">
        <v>2794</v>
      </c>
      <c r="F280" s="665" t="s">
        <v>2778</v>
      </c>
      <c r="G280" s="665" t="s">
        <v>3265</v>
      </c>
      <c r="H280" s="665" t="s">
        <v>544</v>
      </c>
      <c r="I280" s="665" t="s">
        <v>3266</v>
      </c>
      <c r="J280" s="665" t="s">
        <v>3267</v>
      </c>
      <c r="K280" s="665" t="s">
        <v>3268</v>
      </c>
      <c r="L280" s="666">
        <v>0</v>
      </c>
      <c r="M280" s="666">
        <v>0</v>
      </c>
      <c r="N280" s="665">
        <v>1</v>
      </c>
      <c r="O280" s="748">
        <v>0.5</v>
      </c>
      <c r="P280" s="666"/>
      <c r="Q280" s="681"/>
      <c r="R280" s="665"/>
      <c r="S280" s="681">
        <v>0</v>
      </c>
      <c r="T280" s="748"/>
      <c r="U280" s="704">
        <v>0</v>
      </c>
    </row>
    <row r="281" spans="1:21" ht="14.4" customHeight="1" x14ac:dyDescent="0.3">
      <c r="A281" s="664">
        <v>50</v>
      </c>
      <c r="B281" s="665" t="s">
        <v>543</v>
      </c>
      <c r="C281" s="665" t="s">
        <v>2781</v>
      </c>
      <c r="D281" s="746" t="s">
        <v>4251</v>
      </c>
      <c r="E281" s="747" t="s">
        <v>2794</v>
      </c>
      <c r="F281" s="665" t="s">
        <v>2778</v>
      </c>
      <c r="G281" s="665" t="s">
        <v>3017</v>
      </c>
      <c r="H281" s="665" t="s">
        <v>544</v>
      </c>
      <c r="I281" s="665" t="s">
        <v>3269</v>
      </c>
      <c r="J281" s="665" t="s">
        <v>3270</v>
      </c>
      <c r="K281" s="665" t="s">
        <v>2998</v>
      </c>
      <c r="L281" s="666">
        <v>118.65</v>
      </c>
      <c r="M281" s="666">
        <v>118.65</v>
      </c>
      <c r="N281" s="665">
        <v>1</v>
      </c>
      <c r="O281" s="748">
        <v>0.5</v>
      </c>
      <c r="P281" s="666"/>
      <c r="Q281" s="681">
        <v>0</v>
      </c>
      <c r="R281" s="665"/>
      <c r="S281" s="681">
        <v>0</v>
      </c>
      <c r="T281" s="748"/>
      <c r="U281" s="704">
        <v>0</v>
      </c>
    </row>
    <row r="282" spans="1:21" ht="14.4" customHeight="1" x14ac:dyDescent="0.3">
      <c r="A282" s="664">
        <v>50</v>
      </c>
      <c r="B282" s="665" t="s">
        <v>543</v>
      </c>
      <c r="C282" s="665" t="s">
        <v>2781</v>
      </c>
      <c r="D282" s="746" t="s">
        <v>4251</v>
      </c>
      <c r="E282" s="747" t="s">
        <v>2794</v>
      </c>
      <c r="F282" s="665" t="s">
        <v>2778</v>
      </c>
      <c r="G282" s="665" t="s">
        <v>3017</v>
      </c>
      <c r="H282" s="665" t="s">
        <v>544</v>
      </c>
      <c r="I282" s="665" t="s">
        <v>3271</v>
      </c>
      <c r="J282" s="665" t="s">
        <v>3270</v>
      </c>
      <c r="K282" s="665" t="s">
        <v>3272</v>
      </c>
      <c r="L282" s="666">
        <v>296.62</v>
      </c>
      <c r="M282" s="666">
        <v>296.62</v>
      </c>
      <c r="N282" s="665">
        <v>1</v>
      </c>
      <c r="O282" s="748">
        <v>0.5</v>
      </c>
      <c r="P282" s="666"/>
      <c r="Q282" s="681">
        <v>0</v>
      </c>
      <c r="R282" s="665"/>
      <c r="S282" s="681">
        <v>0</v>
      </c>
      <c r="T282" s="748"/>
      <c r="U282" s="704">
        <v>0</v>
      </c>
    </row>
    <row r="283" spans="1:21" ht="14.4" customHeight="1" x14ac:dyDescent="0.3">
      <c r="A283" s="664">
        <v>50</v>
      </c>
      <c r="B283" s="665" t="s">
        <v>543</v>
      </c>
      <c r="C283" s="665" t="s">
        <v>2781</v>
      </c>
      <c r="D283" s="746" t="s">
        <v>4251</v>
      </c>
      <c r="E283" s="747" t="s">
        <v>2794</v>
      </c>
      <c r="F283" s="665" t="s">
        <v>2778</v>
      </c>
      <c r="G283" s="665" t="s">
        <v>3273</v>
      </c>
      <c r="H283" s="665" t="s">
        <v>544</v>
      </c>
      <c r="I283" s="665" t="s">
        <v>3274</v>
      </c>
      <c r="J283" s="665" t="s">
        <v>1044</v>
      </c>
      <c r="K283" s="665" t="s">
        <v>3275</v>
      </c>
      <c r="L283" s="666">
        <v>0</v>
      </c>
      <c r="M283" s="666">
        <v>0</v>
      </c>
      <c r="N283" s="665">
        <v>2</v>
      </c>
      <c r="O283" s="748">
        <v>1</v>
      </c>
      <c r="P283" s="666">
        <v>0</v>
      </c>
      <c r="Q283" s="681"/>
      <c r="R283" s="665">
        <v>2</v>
      </c>
      <c r="S283" s="681">
        <v>1</v>
      </c>
      <c r="T283" s="748">
        <v>1</v>
      </c>
      <c r="U283" s="704">
        <v>1</v>
      </c>
    </row>
    <row r="284" spans="1:21" ht="14.4" customHeight="1" x14ac:dyDescent="0.3">
      <c r="A284" s="664">
        <v>50</v>
      </c>
      <c r="B284" s="665" t="s">
        <v>543</v>
      </c>
      <c r="C284" s="665" t="s">
        <v>2781</v>
      </c>
      <c r="D284" s="746" t="s">
        <v>4251</v>
      </c>
      <c r="E284" s="747" t="s">
        <v>2794</v>
      </c>
      <c r="F284" s="665" t="s">
        <v>2778</v>
      </c>
      <c r="G284" s="665" t="s">
        <v>2818</v>
      </c>
      <c r="H284" s="665" t="s">
        <v>544</v>
      </c>
      <c r="I284" s="665" t="s">
        <v>3276</v>
      </c>
      <c r="J284" s="665" t="s">
        <v>3028</v>
      </c>
      <c r="K284" s="665" t="s">
        <v>3277</v>
      </c>
      <c r="L284" s="666">
        <v>0</v>
      </c>
      <c r="M284" s="666">
        <v>0</v>
      </c>
      <c r="N284" s="665">
        <v>1</v>
      </c>
      <c r="O284" s="748">
        <v>0.5</v>
      </c>
      <c r="P284" s="666"/>
      <c r="Q284" s="681"/>
      <c r="R284" s="665"/>
      <c r="S284" s="681">
        <v>0</v>
      </c>
      <c r="T284" s="748"/>
      <c r="U284" s="704">
        <v>0</v>
      </c>
    </row>
    <row r="285" spans="1:21" ht="14.4" customHeight="1" x14ac:dyDescent="0.3">
      <c r="A285" s="664">
        <v>50</v>
      </c>
      <c r="B285" s="665" t="s">
        <v>543</v>
      </c>
      <c r="C285" s="665" t="s">
        <v>2781</v>
      </c>
      <c r="D285" s="746" t="s">
        <v>4251</v>
      </c>
      <c r="E285" s="747" t="s">
        <v>2794</v>
      </c>
      <c r="F285" s="665" t="s">
        <v>2778</v>
      </c>
      <c r="G285" s="665" t="s">
        <v>2821</v>
      </c>
      <c r="H285" s="665" t="s">
        <v>544</v>
      </c>
      <c r="I285" s="665" t="s">
        <v>3278</v>
      </c>
      <c r="J285" s="665" t="s">
        <v>3279</v>
      </c>
      <c r="K285" s="665" t="s">
        <v>3036</v>
      </c>
      <c r="L285" s="666">
        <v>100.11</v>
      </c>
      <c r="M285" s="666">
        <v>100.11</v>
      </c>
      <c r="N285" s="665">
        <v>1</v>
      </c>
      <c r="O285" s="748">
        <v>0.5</v>
      </c>
      <c r="P285" s="666"/>
      <c r="Q285" s="681">
        <v>0</v>
      </c>
      <c r="R285" s="665"/>
      <c r="S285" s="681">
        <v>0</v>
      </c>
      <c r="T285" s="748"/>
      <c r="U285" s="704">
        <v>0</v>
      </c>
    </row>
    <row r="286" spans="1:21" ht="14.4" customHeight="1" x14ac:dyDescent="0.3">
      <c r="A286" s="664">
        <v>50</v>
      </c>
      <c r="B286" s="665" t="s">
        <v>543</v>
      </c>
      <c r="C286" s="665" t="s">
        <v>2781</v>
      </c>
      <c r="D286" s="746" t="s">
        <v>4251</v>
      </c>
      <c r="E286" s="747" t="s">
        <v>2794</v>
      </c>
      <c r="F286" s="665" t="s">
        <v>2778</v>
      </c>
      <c r="G286" s="665" t="s">
        <v>2821</v>
      </c>
      <c r="H286" s="665" t="s">
        <v>1411</v>
      </c>
      <c r="I286" s="665" t="s">
        <v>1641</v>
      </c>
      <c r="J286" s="665" t="s">
        <v>1642</v>
      </c>
      <c r="K286" s="665" t="s">
        <v>2600</v>
      </c>
      <c r="L286" s="666">
        <v>93.43</v>
      </c>
      <c r="M286" s="666">
        <v>1775.1700000000005</v>
      </c>
      <c r="N286" s="665">
        <v>19</v>
      </c>
      <c r="O286" s="748">
        <v>9.5</v>
      </c>
      <c r="P286" s="666">
        <v>280.29000000000002</v>
      </c>
      <c r="Q286" s="681">
        <v>0.15789473684210523</v>
      </c>
      <c r="R286" s="665">
        <v>3</v>
      </c>
      <c r="S286" s="681">
        <v>0.15789473684210525</v>
      </c>
      <c r="T286" s="748">
        <v>1.5</v>
      </c>
      <c r="U286" s="704">
        <v>0.15789473684210525</v>
      </c>
    </row>
    <row r="287" spans="1:21" ht="14.4" customHeight="1" x14ac:dyDescent="0.3">
      <c r="A287" s="664">
        <v>50</v>
      </c>
      <c r="B287" s="665" t="s">
        <v>543</v>
      </c>
      <c r="C287" s="665" t="s">
        <v>2781</v>
      </c>
      <c r="D287" s="746" t="s">
        <v>4251</v>
      </c>
      <c r="E287" s="747" t="s">
        <v>2794</v>
      </c>
      <c r="F287" s="665" t="s">
        <v>2778</v>
      </c>
      <c r="G287" s="665" t="s">
        <v>2821</v>
      </c>
      <c r="H287" s="665" t="s">
        <v>544</v>
      </c>
      <c r="I287" s="665" t="s">
        <v>3280</v>
      </c>
      <c r="J287" s="665" t="s">
        <v>3279</v>
      </c>
      <c r="K287" s="665" t="s">
        <v>3036</v>
      </c>
      <c r="L287" s="666">
        <v>0</v>
      </c>
      <c r="M287" s="666">
        <v>0</v>
      </c>
      <c r="N287" s="665">
        <v>3</v>
      </c>
      <c r="O287" s="748">
        <v>1.5</v>
      </c>
      <c r="P287" s="666"/>
      <c r="Q287" s="681"/>
      <c r="R287" s="665"/>
      <c r="S287" s="681">
        <v>0</v>
      </c>
      <c r="T287" s="748"/>
      <c r="U287" s="704">
        <v>0</v>
      </c>
    </row>
    <row r="288" spans="1:21" ht="14.4" customHeight="1" x14ac:dyDescent="0.3">
      <c r="A288" s="664">
        <v>50</v>
      </c>
      <c r="B288" s="665" t="s">
        <v>543</v>
      </c>
      <c r="C288" s="665" t="s">
        <v>2781</v>
      </c>
      <c r="D288" s="746" t="s">
        <v>4251</v>
      </c>
      <c r="E288" s="747" t="s">
        <v>2794</v>
      </c>
      <c r="F288" s="665" t="s">
        <v>2778</v>
      </c>
      <c r="G288" s="665" t="s">
        <v>2821</v>
      </c>
      <c r="H288" s="665" t="s">
        <v>544</v>
      </c>
      <c r="I288" s="665" t="s">
        <v>3281</v>
      </c>
      <c r="J288" s="665" t="s">
        <v>1642</v>
      </c>
      <c r="K288" s="665" t="s">
        <v>3036</v>
      </c>
      <c r="L288" s="666">
        <v>0</v>
      </c>
      <c r="M288" s="666">
        <v>0</v>
      </c>
      <c r="N288" s="665">
        <v>1</v>
      </c>
      <c r="O288" s="748">
        <v>0.5</v>
      </c>
      <c r="P288" s="666"/>
      <c r="Q288" s="681"/>
      <c r="R288" s="665"/>
      <c r="S288" s="681">
        <v>0</v>
      </c>
      <c r="T288" s="748"/>
      <c r="U288" s="704">
        <v>0</v>
      </c>
    </row>
    <row r="289" spans="1:21" ht="14.4" customHeight="1" x14ac:dyDescent="0.3">
      <c r="A289" s="664">
        <v>50</v>
      </c>
      <c r="B289" s="665" t="s">
        <v>543</v>
      </c>
      <c r="C289" s="665" t="s">
        <v>2781</v>
      </c>
      <c r="D289" s="746" t="s">
        <v>4251</v>
      </c>
      <c r="E289" s="747" t="s">
        <v>2794</v>
      </c>
      <c r="F289" s="665" t="s">
        <v>2778</v>
      </c>
      <c r="G289" s="665" t="s">
        <v>2822</v>
      </c>
      <c r="H289" s="665" t="s">
        <v>544</v>
      </c>
      <c r="I289" s="665" t="s">
        <v>921</v>
      </c>
      <c r="J289" s="665" t="s">
        <v>2824</v>
      </c>
      <c r="K289" s="665" t="s">
        <v>3282</v>
      </c>
      <c r="L289" s="666">
        <v>31.65</v>
      </c>
      <c r="M289" s="666">
        <v>158.25</v>
      </c>
      <c r="N289" s="665">
        <v>5</v>
      </c>
      <c r="O289" s="748">
        <v>2.5</v>
      </c>
      <c r="P289" s="666">
        <v>31.65</v>
      </c>
      <c r="Q289" s="681">
        <v>0.19999999999999998</v>
      </c>
      <c r="R289" s="665">
        <v>1</v>
      </c>
      <c r="S289" s="681">
        <v>0.2</v>
      </c>
      <c r="T289" s="748">
        <v>0.5</v>
      </c>
      <c r="U289" s="704">
        <v>0.2</v>
      </c>
    </row>
    <row r="290" spans="1:21" ht="14.4" customHeight="1" x14ac:dyDescent="0.3">
      <c r="A290" s="664">
        <v>50</v>
      </c>
      <c r="B290" s="665" t="s">
        <v>543</v>
      </c>
      <c r="C290" s="665" t="s">
        <v>2781</v>
      </c>
      <c r="D290" s="746" t="s">
        <v>4251</v>
      </c>
      <c r="E290" s="747" t="s">
        <v>2794</v>
      </c>
      <c r="F290" s="665" t="s">
        <v>2778</v>
      </c>
      <c r="G290" s="665" t="s">
        <v>2822</v>
      </c>
      <c r="H290" s="665" t="s">
        <v>544</v>
      </c>
      <c r="I290" s="665" t="s">
        <v>921</v>
      </c>
      <c r="J290" s="665" t="s">
        <v>2824</v>
      </c>
      <c r="K290" s="665" t="s">
        <v>3282</v>
      </c>
      <c r="L290" s="666">
        <v>35.18</v>
      </c>
      <c r="M290" s="666">
        <v>140.72</v>
      </c>
      <c r="N290" s="665">
        <v>4</v>
      </c>
      <c r="O290" s="748">
        <v>2</v>
      </c>
      <c r="P290" s="666"/>
      <c r="Q290" s="681">
        <v>0</v>
      </c>
      <c r="R290" s="665"/>
      <c r="S290" s="681">
        <v>0</v>
      </c>
      <c r="T290" s="748"/>
      <c r="U290" s="704">
        <v>0</v>
      </c>
    </row>
    <row r="291" spans="1:21" ht="14.4" customHeight="1" x14ac:dyDescent="0.3">
      <c r="A291" s="664">
        <v>50</v>
      </c>
      <c r="B291" s="665" t="s">
        <v>543</v>
      </c>
      <c r="C291" s="665" t="s">
        <v>2781</v>
      </c>
      <c r="D291" s="746" t="s">
        <v>4251</v>
      </c>
      <c r="E291" s="747" t="s">
        <v>2794</v>
      </c>
      <c r="F291" s="665" t="s">
        <v>2778</v>
      </c>
      <c r="G291" s="665" t="s">
        <v>2822</v>
      </c>
      <c r="H291" s="665" t="s">
        <v>544</v>
      </c>
      <c r="I291" s="665" t="s">
        <v>2823</v>
      </c>
      <c r="J291" s="665" t="s">
        <v>2824</v>
      </c>
      <c r="K291" s="665" t="s">
        <v>2825</v>
      </c>
      <c r="L291" s="666">
        <v>0</v>
      </c>
      <c r="M291" s="666">
        <v>0</v>
      </c>
      <c r="N291" s="665">
        <v>9</v>
      </c>
      <c r="O291" s="748">
        <v>4.5</v>
      </c>
      <c r="P291" s="666">
        <v>0</v>
      </c>
      <c r="Q291" s="681"/>
      <c r="R291" s="665">
        <v>5</v>
      </c>
      <c r="S291" s="681">
        <v>0.55555555555555558</v>
      </c>
      <c r="T291" s="748">
        <v>2.5</v>
      </c>
      <c r="U291" s="704">
        <v>0.55555555555555558</v>
      </c>
    </row>
    <row r="292" spans="1:21" ht="14.4" customHeight="1" x14ac:dyDescent="0.3">
      <c r="A292" s="664">
        <v>50</v>
      </c>
      <c r="B292" s="665" t="s">
        <v>543</v>
      </c>
      <c r="C292" s="665" t="s">
        <v>2781</v>
      </c>
      <c r="D292" s="746" t="s">
        <v>4251</v>
      </c>
      <c r="E292" s="747" t="s">
        <v>2794</v>
      </c>
      <c r="F292" s="665" t="s">
        <v>2778</v>
      </c>
      <c r="G292" s="665" t="s">
        <v>2822</v>
      </c>
      <c r="H292" s="665" t="s">
        <v>544</v>
      </c>
      <c r="I292" s="665" t="s">
        <v>966</v>
      </c>
      <c r="J292" s="665" t="s">
        <v>957</v>
      </c>
      <c r="K292" s="665" t="s">
        <v>2873</v>
      </c>
      <c r="L292" s="666">
        <v>26.37</v>
      </c>
      <c r="M292" s="666">
        <v>26.37</v>
      </c>
      <c r="N292" s="665">
        <v>1</v>
      </c>
      <c r="O292" s="748">
        <v>0.5</v>
      </c>
      <c r="P292" s="666"/>
      <c r="Q292" s="681">
        <v>0</v>
      </c>
      <c r="R292" s="665"/>
      <c r="S292" s="681">
        <v>0</v>
      </c>
      <c r="T292" s="748"/>
      <c r="U292" s="704">
        <v>0</v>
      </c>
    </row>
    <row r="293" spans="1:21" ht="14.4" customHeight="1" x14ac:dyDescent="0.3">
      <c r="A293" s="664">
        <v>50</v>
      </c>
      <c r="B293" s="665" t="s">
        <v>543</v>
      </c>
      <c r="C293" s="665" t="s">
        <v>2781</v>
      </c>
      <c r="D293" s="746" t="s">
        <v>4251</v>
      </c>
      <c r="E293" s="747" t="s">
        <v>2794</v>
      </c>
      <c r="F293" s="665" t="s">
        <v>2778</v>
      </c>
      <c r="G293" s="665" t="s">
        <v>2822</v>
      </c>
      <c r="H293" s="665" t="s">
        <v>544</v>
      </c>
      <c r="I293" s="665" t="s">
        <v>3283</v>
      </c>
      <c r="J293" s="665" t="s">
        <v>2824</v>
      </c>
      <c r="K293" s="665" t="s">
        <v>3284</v>
      </c>
      <c r="L293" s="666">
        <v>0</v>
      </c>
      <c r="M293" s="666">
        <v>0</v>
      </c>
      <c r="N293" s="665">
        <v>7</v>
      </c>
      <c r="O293" s="748">
        <v>3.5</v>
      </c>
      <c r="P293" s="666"/>
      <c r="Q293" s="681"/>
      <c r="R293" s="665"/>
      <c r="S293" s="681">
        <v>0</v>
      </c>
      <c r="T293" s="748"/>
      <c r="U293" s="704">
        <v>0</v>
      </c>
    </row>
    <row r="294" spans="1:21" ht="14.4" customHeight="1" x14ac:dyDescent="0.3">
      <c r="A294" s="664">
        <v>50</v>
      </c>
      <c r="B294" s="665" t="s">
        <v>543</v>
      </c>
      <c r="C294" s="665" t="s">
        <v>2781</v>
      </c>
      <c r="D294" s="746" t="s">
        <v>4251</v>
      </c>
      <c r="E294" s="747" t="s">
        <v>2794</v>
      </c>
      <c r="F294" s="665" t="s">
        <v>2778</v>
      </c>
      <c r="G294" s="665" t="s">
        <v>2822</v>
      </c>
      <c r="H294" s="665" t="s">
        <v>544</v>
      </c>
      <c r="I294" s="665" t="s">
        <v>889</v>
      </c>
      <c r="J294" s="665" t="s">
        <v>2824</v>
      </c>
      <c r="K294" s="665" t="s">
        <v>3285</v>
      </c>
      <c r="L294" s="666">
        <v>10.55</v>
      </c>
      <c r="M294" s="666">
        <v>21.1</v>
      </c>
      <c r="N294" s="665">
        <v>2</v>
      </c>
      <c r="O294" s="748">
        <v>1</v>
      </c>
      <c r="P294" s="666"/>
      <c r="Q294" s="681">
        <v>0</v>
      </c>
      <c r="R294" s="665"/>
      <c r="S294" s="681">
        <v>0</v>
      </c>
      <c r="T294" s="748"/>
      <c r="U294" s="704">
        <v>0</v>
      </c>
    </row>
    <row r="295" spans="1:21" ht="14.4" customHeight="1" x14ac:dyDescent="0.3">
      <c r="A295" s="664">
        <v>50</v>
      </c>
      <c r="B295" s="665" t="s">
        <v>543</v>
      </c>
      <c r="C295" s="665" t="s">
        <v>2781</v>
      </c>
      <c r="D295" s="746" t="s">
        <v>4251</v>
      </c>
      <c r="E295" s="747" t="s">
        <v>2794</v>
      </c>
      <c r="F295" s="665" t="s">
        <v>2778</v>
      </c>
      <c r="G295" s="665" t="s">
        <v>2822</v>
      </c>
      <c r="H295" s="665" t="s">
        <v>544</v>
      </c>
      <c r="I295" s="665" t="s">
        <v>3037</v>
      </c>
      <c r="J295" s="665" t="s">
        <v>957</v>
      </c>
      <c r="K295" s="665" t="s">
        <v>3038</v>
      </c>
      <c r="L295" s="666">
        <v>10.55</v>
      </c>
      <c r="M295" s="666">
        <v>84.4</v>
      </c>
      <c r="N295" s="665">
        <v>8</v>
      </c>
      <c r="O295" s="748">
        <v>4</v>
      </c>
      <c r="P295" s="666">
        <v>21.1</v>
      </c>
      <c r="Q295" s="681">
        <v>0.25</v>
      </c>
      <c r="R295" s="665">
        <v>2</v>
      </c>
      <c r="S295" s="681">
        <v>0.25</v>
      </c>
      <c r="T295" s="748">
        <v>1</v>
      </c>
      <c r="U295" s="704">
        <v>0.25</v>
      </c>
    </row>
    <row r="296" spans="1:21" ht="14.4" customHeight="1" x14ac:dyDescent="0.3">
      <c r="A296" s="664">
        <v>50</v>
      </c>
      <c r="B296" s="665" t="s">
        <v>543</v>
      </c>
      <c r="C296" s="665" t="s">
        <v>2781</v>
      </c>
      <c r="D296" s="746" t="s">
        <v>4251</v>
      </c>
      <c r="E296" s="747" t="s">
        <v>2794</v>
      </c>
      <c r="F296" s="665" t="s">
        <v>2778</v>
      </c>
      <c r="G296" s="665" t="s">
        <v>2822</v>
      </c>
      <c r="H296" s="665" t="s">
        <v>544</v>
      </c>
      <c r="I296" s="665" t="s">
        <v>3037</v>
      </c>
      <c r="J296" s="665" t="s">
        <v>957</v>
      </c>
      <c r="K296" s="665" t="s">
        <v>3038</v>
      </c>
      <c r="L296" s="666">
        <v>11.73</v>
      </c>
      <c r="M296" s="666">
        <v>23.46</v>
      </c>
      <c r="N296" s="665">
        <v>2</v>
      </c>
      <c r="O296" s="748">
        <v>1</v>
      </c>
      <c r="P296" s="666"/>
      <c r="Q296" s="681">
        <v>0</v>
      </c>
      <c r="R296" s="665"/>
      <c r="S296" s="681">
        <v>0</v>
      </c>
      <c r="T296" s="748"/>
      <c r="U296" s="704">
        <v>0</v>
      </c>
    </row>
    <row r="297" spans="1:21" ht="14.4" customHeight="1" x14ac:dyDescent="0.3">
      <c r="A297" s="664">
        <v>50</v>
      </c>
      <c r="B297" s="665" t="s">
        <v>543</v>
      </c>
      <c r="C297" s="665" t="s">
        <v>2781</v>
      </c>
      <c r="D297" s="746" t="s">
        <v>4251</v>
      </c>
      <c r="E297" s="747" t="s">
        <v>2794</v>
      </c>
      <c r="F297" s="665" t="s">
        <v>2778</v>
      </c>
      <c r="G297" s="665" t="s">
        <v>2822</v>
      </c>
      <c r="H297" s="665" t="s">
        <v>544</v>
      </c>
      <c r="I297" s="665" t="s">
        <v>3286</v>
      </c>
      <c r="J297" s="665" t="s">
        <v>3040</v>
      </c>
      <c r="K297" s="665" t="s">
        <v>3287</v>
      </c>
      <c r="L297" s="666">
        <v>0</v>
      </c>
      <c r="M297" s="666">
        <v>0</v>
      </c>
      <c r="N297" s="665">
        <v>2</v>
      </c>
      <c r="O297" s="748">
        <v>1</v>
      </c>
      <c r="P297" s="666"/>
      <c r="Q297" s="681"/>
      <c r="R297" s="665"/>
      <c r="S297" s="681">
        <v>0</v>
      </c>
      <c r="T297" s="748"/>
      <c r="U297" s="704">
        <v>0</v>
      </c>
    </row>
    <row r="298" spans="1:21" ht="14.4" customHeight="1" x14ac:dyDescent="0.3">
      <c r="A298" s="664">
        <v>50</v>
      </c>
      <c r="B298" s="665" t="s">
        <v>543</v>
      </c>
      <c r="C298" s="665" t="s">
        <v>2781</v>
      </c>
      <c r="D298" s="746" t="s">
        <v>4251</v>
      </c>
      <c r="E298" s="747" t="s">
        <v>2794</v>
      </c>
      <c r="F298" s="665" t="s">
        <v>2778</v>
      </c>
      <c r="G298" s="665" t="s">
        <v>3288</v>
      </c>
      <c r="H298" s="665" t="s">
        <v>544</v>
      </c>
      <c r="I298" s="665" t="s">
        <v>3289</v>
      </c>
      <c r="J298" s="665" t="s">
        <v>3290</v>
      </c>
      <c r="K298" s="665" t="s">
        <v>3291</v>
      </c>
      <c r="L298" s="666">
        <v>0</v>
      </c>
      <c r="M298" s="666">
        <v>0</v>
      </c>
      <c r="N298" s="665">
        <v>1</v>
      </c>
      <c r="O298" s="748">
        <v>0.5</v>
      </c>
      <c r="P298" s="666">
        <v>0</v>
      </c>
      <c r="Q298" s="681"/>
      <c r="R298" s="665">
        <v>1</v>
      </c>
      <c r="S298" s="681">
        <v>1</v>
      </c>
      <c r="T298" s="748">
        <v>0.5</v>
      </c>
      <c r="U298" s="704">
        <v>1</v>
      </c>
    </row>
    <row r="299" spans="1:21" ht="14.4" customHeight="1" x14ac:dyDescent="0.3">
      <c r="A299" s="664">
        <v>50</v>
      </c>
      <c r="B299" s="665" t="s">
        <v>543</v>
      </c>
      <c r="C299" s="665" t="s">
        <v>2781</v>
      </c>
      <c r="D299" s="746" t="s">
        <v>4251</v>
      </c>
      <c r="E299" s="747" t="s">
        <v>2794</v>
      </c>
      <c r="F299" s="665" t="s">
        <v>2778</v>
      </c>
      <c r="G299" s="665" t="s">
        <v>3042</v>
      </c>
      <c r="H299" s="665" t="s">
        <v>1411</v>
      </c>
      <c r="I299" s="665" t="s">
        <v>1441</v>
      </c>
      <c r="J299" s="665" t="s">
        <v>2571</v>
      </c>
      <c r="K299" s="665" t="s">
        <v>3043</v>
      </c>
      <c r="L299" s="666">
        <v>57.64</v>
      </c>
      <c r="M299" s="666">
        <v>57.64</v>
      </c>
      <c r="N299" s="665">
        <v>1</v>
      </c>
      <c r="O299" s="748">
        <v>1</v>
      </c>
      <c r="P299" s="666">
        <v>57.64</v>
      </c>
      <c r="Q299" s="681">
        <v>1</v>
      </c>
      <c r="R299" s="665">
        <v>1</v>
      </c>
      <c r="S299" s="681">
        <v>1</v>
      </c>
      <c r="T299" s="748">
        <v>1</v>
      </c>
      <c r="U299" s="704">
        <v>1</v>
      </c>
    </row>
    <row r="300" spans="1:21" ht="14.4" customHeight="1" x14ac:dyDescent="0.3">
      <c r="A300" s="664">
        <v>50</v>
      </c>
      <c r="B300" s="665" t="s">
        <v>543</v>
      </c>
      <c r="C300" s="665" t="s">
        <v>2781</v>
      </c>
      <c r="D300" s="746" t="s">
        <v>4251</v>
      </c>
      <c r="E300" s="747" t="s">
        <v>2794</v>
      </c>
      <c r="F300" s="665" t="s">
        <v>2778</v>
      </c>
      <c r="G300" s="665" t="s">
        <v>3044</v>
      </c>
      <c r="H300" s="665" t="s">
        <v>544</v>
      </c>
      <c r="I300" s="665" t="s">
        <v>3292</v>
      </c>
      <c r="J300" s="665" t="s">
        <v>3046</v>
      </c>
      <c r="K300" s="665" t="s">
        <v>2611</v>
      </c>
      <c r="L300" s="666">
        <v>0</v>
      </c>
      <c r="M300" s="666">
        <v>0</v>
      </c>
      <c r="N300" s="665">
        <v>1</v>
      </c>
      <c r="O300" s="748">
        <v>0.5</v>
      </c>
      <c r="P300" s="666">
        <v>0</v>
      </c>
      <c r="Q300" s="681"/>
      <c r="R300" s="665">
        <v>1</v>
      </c>
      <c r="S300" s="681">
        <v>1</v>
      </c>
      <c r="T300" s="748">
        <v>0.5</v>
      </c>
      <c r="U300" s="704">
        <v>1</v>
      </c>
    </row>
    <row r="301" spans="1:21" ht="14.4" customHeight="1" x14ac:dyDescent="0.3">
      <c r="A301" s="664">
        <v>50</v>
      </c>
      <c r="B301" s="665" t="s">
        <v>543</v>
      </c>
      <c r="C301" s="665" t="s">
        <v>2781</v>
      </c>
      <c r="D301" s="746" t="s">
        <v>4251</v>
      </c>
      <c r="E301" s="747" t="s">
        <v>2794</v>
      </c>
      <c r="F301" s="665" t="s">
        <v>2778</v>
      </c>
      <c r="G301" s="665" t="s">
        <v>3048</v>
      </c>
      <c r="H301" s="665" t="s">
        <v>1411</v>
      </c>
      <c r="I301" s="665" t="s">
        <v>3293</v>
      </c>
      <c r="J301" s="665" t="s">
        <v>3294</v>
      </c>
      <c r="K301" s="665" t="s">
        <v>3295</v>
      </c>
      <c r="L301" s="666">
        <v>0</v>
      </c>
      <c r="M301" s="666">
        <v>0</v>
      </c>
      <c r="N301" s="665">
        <v>1</v>
      </c>
      <c r="O301" s="748">
        <v>0.5</v>
      </c>
      <c r="P301" s="666"/>
      <c r="Q301" s="681"/>
      <c r="R301" s="665"/>
      <c r="S301" s="681">
        <v>0</v>
      </c>
      <c r="T301" s="748"/>
      <c r="U301" s="704">
        <v>0</v>
      </c>
    </row>
    <row r="302" spans="1:21" ht="14.4" customHeight="1" x14ac:dyDescent="0.3">
      <c r="A302" s="664">
        <v>50</v>
      </c>
      <c r="B302" s="665" t="s">
        <v>543</v>
      </c>
      <c r="C302" s="665" t="s">
        <v>2781</v>
      </c>
      <c r="D302" s="746" t="s">
        <v>4251</v>
      </c>
      <c r="E302" s="747" t="s">
        <v>2794</v>
      </c>
      <c r="F302" s="665" t="s">
        <v>2778</v>
      </c>
      <c r="G302" s="665" t="s">
        <v>3048</v>
      </c>
      <c r="H302" s="665" t="s">
        <v>544</v>
      </c>
      <c r="I302" s="665" t="s">
        <v>3296</v>
      </c>
      <c r="J302" s="665" t="s">
        <v>3297</v>
      </c>
      <c r="K302" s="665" t="s">
        <v>3298</v>
      </c>
      <c r="L302" s="666">
        <v>0</v>
      </c>
      <c r="M302" s="666">
        <v>0</v>
      </c>
      <c r="N302" s="665">
        <v>1</v>
      </c>
      <c r="O302" s="748">
        <v>0.5</v>
      </c>
      <c r="P302" s="666">
        <v>0</v>
      </c>
      <c r="Q302" s="681"/>
      <c r="R302" s="665">
        <v>1</v>
      </c>
      <c r="S302" s="681">
        <v>1</v>
      </c>
      <c r="T302" s="748">
        <v>0.5</v>
      </c>
      <c r="U302" s="704">
        <v>1</v>
      </c>
    </row>
    <row r="303" spans="1:21" ht="14.4" customHeight="1" x14ac:dyDescent="0.3">
      <c r="A303" s="664">
        <v>50</v>
      </c>
      <c r="B303" s="665" t="s">
        <v>543</v>
      </c>
      <c r="C303" s="665" t="s">
        <v>2781</v>
      </c>
      <c r="D303" s="746" t="s">
        <v>4251</v>
      </c>
      <c r="E303" s="747" t="s">
        <v>2794</v>
      </c>
      <c r="F303" s="665" t="s">
        <v>2778</v>
      </c>
      <c r="G303" s="665" t="s">
        <v>3048</v>
      </c>
      <c r="H303" s="665" t="s">
        <v>1411</v>
      </c>
      <c r="I303" s="665" t="s">
        <v>1682</v>
      </c>
      <c r="J303" s="665" t="s">
        <v>1683</v>
      </c>
      <c r="K303" s="665" t="s">
        <v>2658</v>
      </c>
      <c r="L303" s="666">
        <v>79.03</v>
      </c>
      <c r="M303" s="666">
        <v>79.03</v>
      </c>
      <c r="N303" s="665">
        <v>1</v>
      </c>
      <c r="O303" s="748">
        <v>0.5</v>
      </c>
      <c r="P303" s="666"/>
      <c r="Q303" s="681">
        <v>0</v>
      </c>
      <c r="R303" s="665"/>
      <c r="S303" s="681">
        <v>0</v>
      </c>
      <c r="T303" s="748"/>
      <c r="U303" s="704">
        <v>0</v>
      </c>
    </row>
    <row r="304" spans="1:21" ht="14.4" customHeight="1" x14ac:dyDescent="0.3">
      <c r="A304" s="664">
        <v>50</v>
      </c>
      <c r="B304" s="665" t="s">
        <v>543</v>
      </c>
      <c r="C304" s="665" t="s">
        <v>2781</v>
      </c>
      <c r="D304" s="746" t="s">
        <v>4251</v>
      </c>
      <c r="E304" s="747" t="s">
        <v>2794</v>
      </c>
      <c r="F304" s="665" t="s">
        <v>2778</v>
      </c>
      <c r="G304" s="665" t="s">
        <v>3048</v>
      </c>
      <c r="H304" s="665" t="s">
        <v>544</v>
      </c>
      <c r="I304" s="665" t="s">
        <v>3053</v>
      </c>
      <c r="J304" s="665" t="s">
        <v>3054</v>
      </c>
      <c r="K304" s="665" t="s">
        <v>3055</v>
      </c>
      <c r="L304" s="666">
        <v>79.03</v>
      </c>
      <c r="M304" s="666">
        <v>158.06</v>
      </c>
      <c r="N304" s="665">
        <v>2</v>
      </c>
      <c r="O304" s="748">
        <v>1</v>
      </c>
      <c r="P304" s="666">
        <v>79.03</v>
      </c>
      <c r="Q304" s="681">
        <v>0.5</v>
      </c>
      <c r="R304" s="665">
        <v>1</v>
      </c>
      <c r="S304" s="681">
        <v>0.5</v>
      </c>
      <c r="T304" s="748">
        <v>0.5</v>
      </c>
      <c r="U304" s="704">
        <v>0.5</v>
      </c>
    </row>
    <row r="305" spans="1:21" ht="14.4" customHeight="1" x14ac:dyDescent="0.3">
      <c r="A305" s="664">
        <v>50</v>
      </c>
      <c r="B305" s="665" t="s">
        <v>543</v>
      </c>
      <c r="C305" s="665" t="s">
        <v>2781</v>
      </c>
      <c r="D305" s="746" t="s">
        <v>4251</v>
      </c>
      <c r="E305" s="747" t="s">
        <v>2794</v>
      </c>
      <c r="F305" s="665" t="s">
        <v>2778</v>
      </c>
      <c r="G305" s="665" t="s">
        <v>3067</v>
      </c>
      <c r="H305" s="665" t="s">
        <v>544</v>
      </c>
      <c r="I305" s="665" t="s">
        <v>3299</v>
      </c>
      <c r="J305" s="665" t="s">
        <v>3069</v>
      </c>
      <c r="K305" s="665" t="s">
        <v>3078</v>
      </c>
      <c r="L305" s="666">
        <v>0</v>
      </c>
      <c r="M305" s="666">
        <v>0</v>
      </c>
      <c r="N305" s="665">
        <v>1</v>
      </c>
      <c r="O305" s="748">
        <v>1</v>
      </c>
      <c r="P305" s="666"/>
      <c r="Q305" s="681"/>
      <c r="R305" s="665"/>
      <c r="S305" s="681">
        <v>0</v>
      </c>
      <c r="T305" s="748"/>
      <c r="U305" s="704">
        <v>0</v>
      </c>
    </row>
    <row r="306" spans="1:21" ht="14.4" customHeight="1" x14ac:dyDescent="0.3">
      <c r="A306" s="664">
        <v>50</v>
      </c>
      <c r="B306" s="665" t="s">
        <v>543</v>
      </c>
      <c r="C306" s="665" t="s">
        <v>2781</v>
      </c>
      <c r="D306" s="746" t="s">
        <v>4251</v>
      </c>
      <c r="E306" s="747" t="s">
        <v>2794</v>
      </c>
      <c r="F306" s="665" t="s">
        <v>2778</v>
      </c>
      <c r="G306" s="665" t="s">
        <v>3067</v>
      </c>
      <c r="H306" s="665" t="s">
        <v>1411</v>
      </c>
      <c r="I306" s="665" t="s">
        <v>1466</v>
      </c>
      <c r="J306" s="665" t="s">
        <v>1467</v>
      </c>
      <c r="K306" s="665" t="s">
        <v>2582</v>
      </c>
      <c r="L306" s="666">
        <v>43.21</v>
      </c>
      <c r="M306" s="666">
        <v>129.63</v>
      </c>
      <c r="N306" s="665">
        <v>3</v>
      </c>
      <c r="O306" s="748">
        <v>1.5</v>
      </c>
      <c r="P306" s="666"/>
      <c r="Q306" s="681">
        <v>0</v>
      </c>
      <c r="R306" s="665"/>
      <c r="S306" s="681">
        <v>0</v>
      </c>
      <c r="T306" s="748"/>
      <c r="U306" s="704">
        <v>0</v>
      </c>
    </row>
    <row r="307" spans="1:21" ht="14.4" customHeight="1" x14ac:dyDescent="0.3">
      <c r="A307" s="664">
        <v>50</v>
      </c>
      <c r="B307" s="665" t="s">
        <v>543</v>
      </c>
      <c r="C307" s="665" t="s">
        <v>2781</v>
      </c>
      <c r="D307" s="746" t="s">
        <v>4251</v>
      </c>
      <c r="E307" s="747" t="s">
        <v>2794</v>
      </c>
      <c r="F307" s="665" t="s">
        <v>2778</v>
      </c>
      <c r="G307" s="665" t="s">
        <v>3067</v>
      </c>
      <c r="H307" s="665" t="s">
        <v>544</v>
      </c>
      <c r="I307" s="665" t="s">
        <v>3300</v>
      </c>
      <c r="J307" s="665" t="s">
        <v>1467</v>
      </c>
      <c r="K307" s="665" t="s">
        <v>3301</v>
      </c>
      <c r="L307" s="666">
        <v>0</v>
      </c>
      <c r="M307" s="666">
        <v>0</v>
      </c>
      <c r="N307" s="665">
        <v>1</v>
      </c>
      <c r="O307" s="748">
        <v>0.5</v>
      </c>
      <c r="P307" s="666"/>
      <c r="Q307" s="681"/>
      <c r="R307" s="665"/>
      <c r="S307" s="681">
        <v>0</v>
      </c>
      <c r="T307" s="748"/>
      <c r="U307" s="704">
        <v>0</v>
      </c>
    </row>
    <row r="308" spans="1:21" ht="14.4" customHeight="1" x14ac:dyDescent="0.3">
      <c r="A308" s="664">
        <v>50</v>
      </c>
      <c r="B308" s="665" t="s">
        <v>543</v>
      </c>
      <c r="C308" s="665" t="s">
        <v>2781</v>
      </c>
      <c r="D308" s="746" t="s">
        <v>4251</v>
      </c>
      <c r="E308" s="747" t="s">
        <v>2794</v>
      </c>
      <c r="F308" s="665" t="s">
        <v>2778</v>
      </c>
      <c r="G308" s="665" t="s">
        <v>3067</v>
      </c>
      <c r="H308" s="665" t="s">
        <v>544</v>
      </c>
      <c r="I308" s="665" t="s">
        <v>3302</v>
      </c>
      <c r="J308" s="665" t="s">
        <v>3303</v>
      </c>
      <c r="K308" s="665" t="s">
        <v>3304</v>
      </c>
      <c r="L308" s="666">
        <v>43.21</v>
      </c>
      <c r="M308" s="666">
        <v>43.21</v>
      </c>
      <c r="N308" s="665">
        <v>1</v>
      </c>
      <c r="O308" s="748">
        <v>0.5</v>
      </c>
      <c r="P308" s="666">
        <v>43.21</v>
      </c>
      <c r="Q308" s="681">
        <v>1</v>
      </c>
      <c r="R308" s="665">
        <v>1</v>
      </c>
      <c r="S308" s="681">
        <v>1</v>
      </c>
      <c r="T308" s="748">
        <v>0.5</v>
      </c>
      <c r="U308" s="704">
        <v>1</v>
      </c>
    </row>
    <row r="309" spans="1:21" ht="14.4" customHeight="1" x14ac:dyDescent="0.3">
      <c r="A309" s="664">
        <v>50</v>
      </c>
      <c r="B309" s="665" t="s">
        <v>543</v>
      </c>
      <c r="C309" s="665" t="s">
        <v>2781</v>
      </c>
      <c r="D309" s="746" t="s">
        <v>4251</v>
      </c>
      <c r="E309" s="747" t="s">
        <v>2794</v>
      </c>
      <c r="F309" s="665" t="s">
        <v>2778</v>
      </c>
      <c r="G309" s="665" t="s">
        <v>3067</v>
      </c>
      <c r="H309" s="665" t="s">
        <v>1411</v>
      </c>
      <c r="I309" s="665" t="s">
        <v>1648</v>
      </c>
      <c r="J309" s="665" t="s">
        <v>1649</v>
      </c>
      <c r="K309" s="665" t="s">
        <v>2581</v>
      </c>
      <c r="L309" s="666">
        <v>86.41</v>
      </c>
      <c r="M309" s="666">
        <v>259.23</v>
      </c>
      <c r="N309" s="665">
        <v>3</v>
      </c>
      <c r="O309" s="748">
        <v>1.5</v>
      </c>
      <c r="P309" s="666"/>
      <c r="Q309" s="681">
        <v>0</v>
      </c>
      <c r="R309" s="665"/>
      <c r="S309" s="681">
        <v>0</v>
      </c>
      <c r="T309" s="748"/>
      <c r="U309" s="704">
        <v>0</v>
      </c>
    </row>
    <row r="310" spans="1:21" ht="14.4" customHeight="1" x14ac:dyDescent="0.3">
      <c r="A310" s="664">
        <v>50</v>
      </c>
      <c r="B310" s="665" t="s">
        <v>543</v>
      </c>
      <c r="C310" s="665" t="s">
        <v>2781</v>
      </c>
      <c r="D310" s="746" t="s">
        <v>4251</v>
      </c>
      <c r="E310" s="747" t="s">
        <v>2794</v>
      </c>
      <c r="F310" s="665" t="s">
        <v>2778</v>
      </c>
      <c r="G310" s="665" t="s">
        <v>3067</v>
      </c>
      <c r="H310" s="665" t="s">
        <v>544</v>
      </c>
      <c r="I310" s="665" t="s">
        <v>3305</v>
      </c>
      <c r="J310" s="665" t="s">
        <v>3306</v>
      </c>
      <c r="K310" s="665" t="s">
        <v>3307</v>
      </c>
      <c r="L310" s="666">
        <v>0</v>
      </c>
      <c r="M310" s="666">
        <v>0</v>
      </c>
      <c r="N310" s="665">
        <v>2</v>
      </c>
      <c r="O310" s="748">
        <v>1</v>
      </c>
      <c r="P310" s="666">
        <v>0</v>
      </c>
      <c r="Q310" s="681"/>
      <c r="R310" s="665">
        <v>1</v>
      </c>
      <c r="S310" s="681">
        <v>0.5</v>
      </c>
      <c r="T310" s="748">
        <v>0.5</v>
      </c>
      <c r="U310" s="704">
        <v>0.5</v>
      </c>
    </row>
    <row r="311" spans="1:21" ht="14.4" customHeight="1" x14ac:dyDescent="0.3">
      <c r="A311" s="664">
        <v>50</v>
      </c>
      <c r="B311" s="665" t="s">
        <v>543</v>
      </c>
      <c r="C311" s="665" t="s">
        <v>2781</v>
      </c>
      <c r="D311" s="746" t="s">
        <v>4251</v>
      </c>
      <c r="E311" s="747" t="s">
        <v>2794</v>
      </c>
      <c r="F311" s="665" t="s">
        <v>2778</v>
      </c>
      <c r="G311" s="665" t="s">
        <v>3067</v>
      </c>
      <c r="H311" s="665" t="s">
        <v>544</v>
      </c>
      <c r="I311" s="665" t="s">
        <v>3308</v>
      </c>
      <c r="J311" s="665" t="s">
        <v>1649</v>
      </c>
      <c r="K311" s="665" t="s">
        <v>3309</v>
      </c>
      <c r="L311" s="666">
        <v>0</v>
      </c>
      <c r="M311" s="666">
        <v>0</v>
      </c>
      <c r="N311" s="665">
        <v>1</v>
      </c>
      <c r="O311" s="748">
        <v>0.5</v>
      </c>
      <c r="P311" s="666"/>
      <c r="Q311" s="681"/>
      <c r="R311" s="665"/>
      <c r="S311" s="681">
        <v>0</v>
      </c>
      <c r="T311" s="748"/>
      <c r="U311" s="704">
        <v>0</v>
      </c>
    </row>
    <row r="312" spans="1:21" ht="14.4" customHeight="1" x14ac:dyDescent="0.3">
      <c r="A312" s="664">
        <v>50</v>
      </c>
      <c r="B312" s="665" t="s">
        <v>543</v>
      </c>
      <c r="C312" s="665" t="s">
        <v>2781</v>
      </c>
      <c r="D312" s="746" t="s">
        <v>4251</v>
      </c>
      <c r="E312" s="747" t="s">
        <v>2794</v>
      </c>
      <c r="F312" s="665" t="s">
        <v>2778</v>
      </c>
      <c r="G312" s="665" t="s">
        <v>3067</v>
      </c>
      <c r="H312" s="665" t="s">
        <v>544</v>
      </c>
      <c r="I312" s="665" t="s">
        <v>3310</v>
      </c>
      <c r="J312" s="665" t="s">
        <v>3306</v>
      </c>
      <c r="K312" s="665" t="s">
        <v>3311</v>
      </c>
      <c r="L312" s="666">
        <v>73.45</v>
      </c>
      <c r="M312" s="666">
        <v>73.45</v>
      </c>
      <c r="N312" s="665">
        <v>1</v>
      </c>
      <c r="O312" s="748">
        <v>0.5</v>
      </c>
      <c r="P312" s="666"/>
      <c r="Q312" s="681">
        <v>0</v>
      </c>
      <c r="R312" s="665"/>
      <c r="S312" s="681">
        <v>0</v>
      </c>
      <c r="T312" s="748"/>
      <c r="U312" s="704">
        <v>0</v>
      </c>
    </row>
    <row r="313" spans="1:21" ht="14.4" customHeight="1" x14ac:dyDescent="0.3">
      <c r="A313" s="664">
        <v>50</v>
      </c>
      <c r="B313" s="665" t="s">
        <v>543</v>
      </c>
      <c r="C313" s="665" t="s">
        <v>2781</v>
      </c>
      <c r="D313" s="746" t="s">
        <v>4251</v>
      </c>
      <c r="E313" s="747" t="s">
        <v>2794</v>
      </c>
      <c r="F313" s="665" t="s">
        <v>2778</v>
      </c>
      <c r="G313" s="665" t="s">
        <v>3312</v>
      </c>
      <c r="H313" s="665" t="s">
        <v>544</v>
      </c>
      <c r="I313" s="665" t="s">
        <v>3313</v>
      </c>
      <c r="J313" s="665" t="s">
        <v>1245</v>
      </c>
      <c r="K313" s="665" t="s">
        <v>3314</v>
      </c>
      <c r="L313" s="666">
        <v>0</v>
      </c>
      <c r="M313" s="666">
        <v>0</v>
      </c>
      <c r="N313" s="665">
        <v>1</v>
      </c>
      <c r="O313" s="748">
        <v>0.5</v>
      </c>
      <c r="P313" s="666"/>
      <c r="Q313" s="681"/>
      <c r="R313" s="665"/>
      <c r="S313" s="681">
        <v>0</v>
      </c>
      <c r="T313" s="748"/>
      <c r="U313" s="704">
        <v>0</v>
      </c>
    </row>
    <row r="314" spans="1:21" ht="14.4" customHeight="1" x14ac:dyDescent="0.3">
      <c r="A314" s="664">
        <v>50</v>
      </c>
      <c r="B314" s="665" t="s">
        <v>543</v>
      </c>
      <c r="C314" s="665" t="s">
        <v>2781</v>
      </c>
      <c r="D314" s="746" t="s">
        <v>4251</v>
      </c>
      <c r="E314" s="747" t="s">
        <v>2794</v>
      </c>
      <c r="F314" s="665" t="s">
        <v>2778</v>
      </c>
      <c r="G314" s="665" t="s">
        <v>3079</v>
      </c>
      <c r="H314" s="665" t="s">
        <v>544</v>
      </c>
      <c r="I314" s="665" t="s">
        <v>3080</v>
      </c>
      <c r="J314" s="665" t="s">
        <v>3081</v>
      </c>
      <c r="K314" s="665" t="s">
        <v>3082</v>
      </c>
      <c r="L314" s="666">
        <v>0</v>
      </c>
      <c r="M314" s="666">
        <v>0</v>
      </c>
      <c r="N314" s="665">
        <v>2</v>
      </c>
      <c r="O314" s="748">
        <v>1</v>
      </c>
      <c r="P314" s="666"/>
      <c r="Q314" s="681"/>
      <c r="R314" s="665"/>
      <c r="S314" s="681">
        <v>0</v>
      </c>
      <c r="T314" s="748"/>
      <c r="U314" s="704">
        <v>0</v>
      </c>
    </row>
    <row r="315" spans="1:21" ht="14.4" customHeight="1" x14ac:dyDescent="0.3">
      <c r="A315" s="664">
        <v>50</v>
      </c>
      <c r="B315" s="665" t="s">
        <v>543</v>
      </c>
      <c r="C315" s="665" t="s">
        <v>2781</v>
      </c>
      <c r="D315" s="746" t="s">
        <v>4251</v>
      </c>
      <c r="E315" s="747" t="s">
        <v>2794</v>
      </c>
      <c r="F315" s="665" t="s">
        <v>2778</v>
      </c>
      <c r="G315" s="665" t="s">
        <v>2826</v>
      </c>
      <c r="H315" s="665" t="s">
        <v>544</v>
      </c>
      <c r="I315" s="665" t="s">
        <v>1927</v>
      </c>
      <c r="J315" s="665" t="s">
        <v>751</v>
      </c>
      <c r="K315" s="665" t="s">
        <v>2876</v>
      </c>
      <c r="L315" s="666">
        <v>10.65</v>
      </c>
      <c r="M315" s="666">
        <v>74.55</v>
      </c>
      <c r="N315" s="665">
        <v>7</v>
      </c>
      <c r="O315" s="748">
        <v>3.5</v>
      </c>
      <c r="P315" s="666"/>
      <c r="Q315" s="681">
        <v>0</v>
      </c>
      <c r="R315" s="665"/>
      <c r="S315" s="681">
        <v>0</v>
      </c>
      <c r="T315" s="748"/>
      <c r="U315" s="704">
        <v>0</v>
      </c>
    </row>
    <row r="316" spans="1:21" ht="14.4" customHeight="1" x14ac:dyDescent="0.3">
      <c r="A316" s="664">
        <v>50</v>
      </c>
      <c r="B316" s="665" t="s">
        <v>543</v>
      </c>
      <c r="C316" s="665" t="s">
        <v>2781</v>
      </c>
      <c r="D316" s="746" t="s">
        <v>4251</v>
      </c>
      <c r="E316" s="747" t="s">
        <v>2794</v>
      </c>
      <c r="F316" s="665" t="s">
        <v>2778</v>
      </c>
      <c r="G316" s="665" t="s">
        <v>2826</v>
      </c>
      <c r="H316" s="665" t="s">
        <v>544</v>
      </c>
      <c r="I316" s="665" t="s">
        <v>762</v>
      </c>
      <c r="J316" s="665" t="s">
        <v>763</v>
      </c>
      <c r="K316" s="665" t="s">
        <v>2877</v>
      </c>
      <c r="L316" s="666">
        <v>35.11</v>
      </c>
      <c r="M316" s="666">
        <v>35.11</v>
      </c>
      <c r="N316" s="665">
        <v>1</v>
      </c>
      <c r="O316" s="748">
        <v>0.5</v>
      </c>
      <c r="P316" s="666">
        <v>35.11</v>
      </c>
      <c r="Q316" s="681">
        <v>1</v>
      </c>
      <c r="R316" s="665">
        <v>1</v>
      </c>
      <c r="S316" s="681">
        <v>1</v>
      </c>
      <c r="T316" s="748">
        <v>0.5</v>
      </c>
      <c r="U316" s="704">
        <v>1</v>
      </c>
    </row>
    <row r="317" spans="1:21" ht="14.4" customHeight="1" x14ac:dyDescent="0.3">
      <c r="A317" s="664">
        <v>50</v>
      </c>
      <c r="B317" s="665" t="s">
        <v>543</v>
      </c>
      <c r="C317" s="665" t="s">
        <v>2781</v>
      </c>
      <c r="D317" s="746" t="s">
        <v>4251</v>
      </c>
      <c r="E317" s="747" t="s">
        <v>2794</v>
      </c>
      <c r="F317" s="665" t="s">
        <v>2778</v>
      </c>
      <c r="G317" s="665" t="s">
        <v>2826</v>
      </c>
      <c r="H317" s="665" t="s">
        <v>544</v>
      </c>
      <c r="I317" s="665" t="s">
        <v>3084</v>
      </c>
      <c r="J317" s="665" t="s">
        <v>3085</v>
      </c>
      <c r="K317" s="665" t="s">
        <v>3086</v>
      </c>
      <c r="L317" s="666">
        <v>70.23</v>
      </c>
      <c r="M317" s="666">
        <v>210.69</v>
      </c>
      <c r="N317" s="665">
        <v>3</v>
      </c>
      <c r="O317" s="748">
        <v>1.5</v>
      </c>
      <c r="P317" s="666">
        <v>140.46</v>
      </c>
      <c r="Q317" s="681">
        <v>0.66666666666666674</v>
      </c>
      <c r="R317" s="665">
        <v>2</v>
      </c>
      <c r="S317" s="681">
        <v>0.66666666666666663</v>
      </c>
      <c r="T317" s="748">
        <v>1</v>
      </c>
      <c r="U317" s="704">
        <v>0.66666666666666663</v>
      </c>
    </row>
    <row r="318" spans="1:21" ht="14.4" customHeight="1" x14ac:dyDescent="0.3">
      <c r="A318" s="664">
        <v>50</v>
      </c>
      <c r="B318" s="665" t="s">
        <v>543</v>
      </c>
      <c r="C318" s="665" t="s">
        <v>2781</v>
      </c>
      <c r="D318" s="746" t="s">
        <v>4251</v>
      </c>
      <c r="E318" s="747" t="s">
        <v>2794</v>
      </c>
      <c r="F318" s="665" t="s">
        <v>2778</v>
      </c>
      <c r="G318" s="665" t="s">
        <v>2826</v>
      </c>
      <c r="H318" s="665" t="s">
        <v>544</v>
      </c>
      <c r="I318" s="665" t="s">
        <v>3087</v>
      </c>
      <c r="J318" s="665" t="s">
        <v>751</v>
      </c>
      <c r="K318" s="665" t="s">
        <v>3088</v>
      </c>
      <c r="L318" s="666">
        <v>0</v>
      </c>
      <c r="M318" s="666">
        <v>0</v>
      </c>
      <c r="N318" s="665">
        <v>1</v>
      </c>
      <c r="O318" s="748">
        <v>0.5</v>
      </c>
      <c r="P318" s="666">
        <v>0</v>
      </c>
      <c r="Q318" s="681"/>
      <c r="R318" s="665">
        <v>1</v>
      </c>
      <c r="S318" s="681">
        <v>1</v>
      </c>
      <c r="T318" s="748">
        <v>0.5</v>
      </c>
      <c r="U318" s="704">
        <v>1</v>
      </c>
    </row>
    <row r="319" spans="1:21" ht="14.4" customHeight="1" x14ac:dyDescent="0.3">
      <c r="A319" s="664">
        <v>50</v>
      </c>
      <c r="B319" s="665" t="s">
        <v>543</v>
      </c>
      <c r="C319" s="665" t="s">
        <v>2781</v>
      </c>
      <c r="D319" s="746" t="s">
        <v>4251</v>
      </c>
      <c r="E319" s="747" t="s">
        <v>2794</v>
      </c>
      <c r="F319" s="665" t="s">
        <v>2778</v>
      </c>
      <c r="G319" s="665" t="s">
        <v>2826</v>
      </c>
      <c r="H319" s="665" t="s">
        <v>544</v>
      </c>
      <c r="I319" s="665" t="s">
        <v>2827</v>
      </c>
      <c r="J319" s="665" t="s">
        <v>2828</v>
      </c>
      <c r="K319" s="665" t="s">
        <v>2829</v>
      </c>
      <c r="L319" s="666">
        <v>0</v>
      </c>
      <c r="M319" s="666">
        <v>0</v>
      </c>
      <c r="N319" s="665">
        <v>5</v>
      </c>
      <c r="O319" s="748">
        <v>2.5</v>
      </c>
      <c r="P319" s="666">
        <v>0</v>
      </c>
      <c r="Q319" s="681"/>
      <c r="R319" s="665">
        <v>1</v>
      </c>
      <c r="S319" s="681">
        <v>0.2</v>
      </c>
      <c r="T319" s="748">
        <v>0.5</v>
      </c>
      <c r="U319" s="704">
        <v>0.2</v>
      </c>
    </row>
    <row r="320" spans="1:21" ht="14.4" customHeight="1" x14ac:dyDescent="0.3">
      <c r="A320" s="664">
        <v>50</v>
      </c>
      <c r="B320" s="665" t="s">
        <v>543</v>
      </c>
      <c r="C320" s="665" t="s">
        <v>2781</v>
      </c>
      <c r="D320" s="746" t="s">
        <v>4251</v>
      </c>
      <c r="E320" s="747" t="s">
        <v>2794</v>
      </c>
      <c r="F320" s="665" t="s">
        <v>2778</v>
      </c>
      <c r="G320" s="665" t="s">
        <v>2826</v>
      </c>
      <c r="H320" s="665" t="s">
        <v>544</v>
      </c>
      <c r="I320" s="665" t="s">
        <v>3315</v>
      </c>
      <c r="J320" s="665" t="s">
        <v>3316</v>
      </c>
      <c r="K320" s="665" t="s">
        <v>3086</v>
      </c>
      <c r="L320" s="666">
        <v>70.23</v>
      </c>
      <c r="M320" s="666">
        <v>70.23</v>
      </c>
      <c r="N320" s="665">
        <v>1</v>
      </c>
      <c r="O320" s="748">
        <v>0.5</v>
      </c>
      <c r="P320" s="666"/>
      <c r="Q320" s="681">
        <v>0</v>
      </c>
      <c r="R320" s="665"/>
      <c r="S320" s="681">
        <v>0</v>
      </c>
      <c r="T320" s="748"/>
      <c r="U320" s="704">
        <v>0</v>
      </c>
    </row>
    <row r="321" spans="1:21" ht="14.4" customHeight="1" x14ac:dyDescent="0.3">
      <c r="A321" s="664">
        <v>50</v>
      </c>
      <c r="B321" s="665" t="s">
        <v>543</v>
      </c>
      <c r="C321" s="665" t="s">
        <v>2781</v>
      </c>
      <c r="D321" s="746" t="s">
        <v>4251</v>
      </c>
      <c r="E321" s="747" t="s">
        <v>2794</v>
      </c>
      <c r="F321" s="665" t="s">
        <v>2778</v>
      </c>
      <c r="G321" s="665" t="s">
        <v>3317</v>
      </c>
      <c r="H321" s="665" t="s">
        <v>544</v>
      </c>
      <c r="I321" s="665" t="s">
        <v>3318</v>
      </c>
      <c r="J321" s="665" t="s">
        <v>3319</v>
      </c>
      <c r="K321" s="665" t="s">
        <v>3320</v>
      </c>
      <c r="L321" s="666">
        <v>0</v>
      </c>
      <c r="M321" s="666">
        <v>0</v>
      </c>
      <c r="N321" s="665">
        <v>1</v>
      </c>
      <c r="O321" s="748">
        <v>0.5</v>
      </c>
      <c r="P321" s="666"/>
      <c r="Q321" s="681"/>
      <c r="R321" s="665"/>
      <c r="S321" s="681">
        <v>0</v>
      </c>
      <c r="T321" s="748"/>
      <c r="U321" s="704">
        <v>0</v>
      </c>
    </row>
    <row r="322" spans="1:21" ht="14.4" customHeight="1" x14ac:dyDescent="0.3">
      <c r="A322" s="664">
        <v>50</v>
      </c>
      <c r="B322" s="665" t="s">
        <v>543</v>
      </c>
      <c r="C322" s="665" t="s">
        <v>2781</v>
      </c>
      <c r="D322" s="746" t="s">
        <v>4251</v>
      </c>
      <c r="E322" s="747" t="s">
        <v>2794</v>
      </c>
      <c r="F322" s="665" t="s">
        <v>2778</v>
      </c>
      <c r="G322" s="665" t="s">
        <v>3321</v>
      </c>
      <c r="H322" s="665" t="s">
        <v>544</v>
      </c>
      <c r="I322" s="665" t="s">
        <v>3322</v>
      </c>
      <c r="J322" s="665" t="s">
        <v>1342</v>
      </c>
      <c r="K322" s="665" t="s">
        <v>3323</v>
      </c>
      <c r="L322" s="666">
        <v>0</v>
      </c>
      <c r="M322" s="666">
        <v>0</v>
      </c>
      <c r="N322" s="665">
        <v>1</v>
      </c>
      <c r="O322" s="748">
        <v>0.5</v>
      </c>
      <c r="P322" s="666"/>
      <c r="Q322" s="681"/>
      <c r="R322" s="665"/>
      <c r="S322" s="681">
        <v>0</v>
      </c>
      <c r="T322" s="748"/>
      <c r="U322" s="704">
        <v>0</v>
      </c>
    </row>
    <row r="323" spans="1:21" ht="14.4" customHeight="1" x14ac:dyDescent="0.3">
      <c r="A323" s="664">
        <v>50</v>
      </c>
      <c r="B323" s="665" t="s">
        <v>543</v>
      </c>
      <c r="C323" s="665" t="s">
        <v>2781</v>
      </c>
      <c r="D323" s="746" t="s">
        <v>4251</v>
      </c>
      <c r="E323" s="747" t="s">
        <v>2794</v>
      </c>
      <c r="F323" s="665" t="s">
        <v>2778</v>
      </c>
      <c r="G323" s="665" t="s">
        <v>2882</v>
      </c>
      <c r="H323" s="665" t="s">
        <v>1411</v>
      </c>
      <c r="I323" s="665" t="s">
        <v>1448</v>
      </c>
      <c r="J323" s="665" t="s">
        <v>1449</v>
      </c>
      <c r="K323" s="665" t="s">
        <v>2597</v>
      </c>
      <c r="L323" s="666">
        <v>923.74</v>
      </c>
      <c r="M323" s="666">
        <v>2771.2200000000003</v>
      </c>
      <c r="N323" s="665">
        <v>3</v>
      </c>
      <c r="O323" s="748">
        <v>2</v>
      </c>
      <c r="P323" s="666">
        <v>923.74</v>
      </c>
      <c r="Q323" s="681">
        <v>0.33333333333333331</v>
      </c>
      <c r="R323" s="665">
        <v>1</v>
      </c>
      <c r="S323" s="681">
        <v>0.33333333333333331</v>
      </c>
      <c r="T323" s="748">
        <v>0.5</v>
      </c>
      <c r="U323" s="704">
        <v>0.25</v>
      </c>
    </row>
    <row r="324" spans="1:21" ht="14.4" customHeight="1" x14ac:dyDescent="0.3">
      <c r="A324" s="664">
        <v>50</v>
      </c>
      <c r="B324" s="665" t="s">
        <v>543</v>
      </c>
      <c r="C324" s="665" t="s">
        <v>2781</v>
      </c>
      <c r="D324" s="746" t="s">
        <v>4251</v>
      </c>
      <c r="E324" s="747" t="s">
        <v>2794</v>
      </c>
      <c r="F324" s="665" t="s">
        <v>2778</v>
      </c>
      <c r="G324" s="665" t="s">
        <v>2882</v>
      </c>
      <c r="H324" s="665" t="s">
        <v>1411</v>
      </c>
      <c r="I324" s="665" t="s">
        <v>3091</v>
      </c>
      <c r="J324" s="665" t="s">
        <v>1449</v>
      </c>
      <c r="K324" s="665" t="s">
        <v>2595</v>
      </c>
      <c r="L324" s="666">
        <v>1154.68</v>
      </c>
      <c r="M324" s="666">
        <v>1154.68</v>
      </c>
      <c r="N324" s="665">
        <v>1</v>
      </c>
      <c r="O324" s="748">
        <v>1</v>
      </c>
      <c r="P324" s="666"/>
      <c r="Q324" s="681">
        <v>0</v>
      </c>
      <c r="R324" s="665"/>
      <c r="S324" s="681">
        <v>0</v>
      </c>
      <c r="T324" s="748"/>
      <c r="U324" s="704">
        <v>0</v>
      </c>
    </row>
    <row r="325" spans="1:21" ht="14.4" customHeight="1" x14ac:dyDescent="0.3">
      <c r="A325" s="664">
        <v>50</v>
      </c>
      <c r="B325" s="665" t="s">
        <v>543</v>
      </c>
      <c r="C325" s="665" t="s">
        <v>2781</v>
      </c>
      <c r="D325" s="746" t="s">
        <v>4251</v>
      </c>
      <c r="E325" s="747" t="s">
        <v>2794</v>
      </c>
      <c r="F325" s="665" t="s">
        <v>2778</v>
      </c>
      <c r="G325" s="665" t="s">
        <v>2882</v>
      </c>
      <c r="H325" s="665" t="s">
        <v>1411</v>
      </c>
      <c r="I325" s="665" t="s">
        <v>2884</v>
      </c>
      <c r="J325" s="665" t="s">
        <v>1482</v>
      </c>
      <c r="K325" s="665" t="s">
        <v>2591</v>
      </c>
      <c r="L325" s="666">
        <v>1385.62</v>
      </c>
      <c r="M325" s="666">
        <v>1385.62</v>
      </c>
      <c r="N325" s="665">
        <v>1</v>
      </c>
      <c r="O325" s="748">
        <v>0.5</v>
      </c>
      <c r="P325" s="666">
        <v>1385.62</v>
      </c>
      <c r="Q325" s="681">
        <v>1</v>
      </c>
      <c r="R325" s="665">
        <v>1</v>
      </c>
      <c r="S325" s="681">
        <v>1</v>
      </c>
      <c r="T325" s="748">
        <v>0.5</v>
      </c>
      <c r="U325" s="704">
        <v>1</v>
      </c>
    </row>
    <row r="326" spans="1:21" ht="14.4" customHeight="1" x14ac:dyDescent="0.3">
      <c r="A326" s="664">
        <v>50</v>
      </c>
      <c r="B326" s="665" t="s">
        <v>543</v>
      </c>
      <c r="C326" s="665" t="s">
        <v>2781</v>
      </c>
      <c r="D326" s="746" t="s">
        <v>4251</v>
      </c>
      <c r="E326" s="747" t="s">
        <v>2794</v>
      </c>
      <c r="F326" s="665" t="s">
        <v>2778</v>
      </c>
      <c r="G326" s="665" t="s">
        <v>2882</v>
      </c>
      <c r="H326" s="665" t="s">
        <v>1411</v>
      </c>
      <c r="I326" s="665" t="s">
        <v>1672</v>
      </c>
      <c r="J326" s="665" t="s">
        <v>1449</v>
      </c>
      <c r="K326" s="665" t="s">
        <v>2594</v>
      </c>
      <c r="L326" s="666">
        <v>815.1</v>
      </c>
      <c r="M326" s="666">
        <v>815.1</v>
      </c>
      <c r="N326" s="665">
        <v>1</v>
      </c>
      <c r="O326" s="748">
        <v>0.5</v>
      </c>
      <c r="P326" s="666"/>
      <c r="Q326" s="681">
        <v>0</v>
      </c>
      <c r="R326" s="665"/>
      <c r="S326" s="681">
        <v>0</v>
      </c>
      <c r="T326" s="748"/>
      <c r="U326" s="704">
        <v>0</v>
      </c>
    </row>
    <row r="327" spans="1:21" ht="14.4" customHeight="1" x14ac:dyDescent="0.3">
      <c r="A327" s="664">
        <v>50</v>
      </c>
      <c r="B327" s="665" t="s">
        <v>543</v>
      </c>
      <c r="C327" s="665" t="s">
        <v>2781</v>
      </c>
      <c r="D327" s="746" t="s">
        <v>4251</v>
      </c>
      <c r="E327" s="747" t="s">
        <v>2794</v>
      </c>
      <c r="F327" s="665" t="s">
        <v>2778</v>
      </c>
      <c r="G327" s="665" t="s">
        <v>3094</v>
      </c>
      <c r="H327" s="665" t="s">
        <v>544</v>
      </c>
      <c r="I327" s="665" t="s">
        <v>3324</v>
      </c>
      <c r="J327" s="665" t="s">
        <v>1003</v>
      </c>
      <c r="K327" s="665" t="s">
        <v>3325</v>
      </c>
      <c r="L327" s="666">
        <v>0</v>
      </c>
      <c r="M327" s="666">
        <v>0</v>
      </c>
      <c r="N327" s="665">
        <v>1</v>
      </c>
      <c r="O327" s="748">
        <v>0.5</v>
      </c>
      <c r="P327" s="666"/>
      <c r="Q327" s="681"/>
      <c r="R327" s="665"/>
      <c r="S327" s="681">
        <v>0</v>
      </c>
      <c r="T327" s="748"/>
      <c r="U327" s="704">
        <v>0</v>
      </c>
    </row>
    <row r="328" spans="1:21" ht="14.4" customHeight="1" x14ac:dyDescent="0.3">
      <c r="A328" s="664">
        <v>50</v>
      </c>
      <c r="B328" s="665" t="s">
        <v>543</v>
      </c>
      <c r="C328" s="665" t="s">
        <v>2781</v>
      </c>
      <c r="D328" s="746" t="s">
        <v>4251</v>
      </c>
      <c r="E328" s="747" t="s">
        <v>2794</v>
      </c>
      <c r="F328" s="665" t="s">
        <v>2778</v>
      </c>
      <c r="G328" s="665" t="s">
        <v>3094</v>
      </c>
      <c r="H328" s="665" t="s">
        <v>544</v>
      </c>
      <c r="I328" s="665" t="s">
        <v>1002</v>
      </c>
      <c r="J328" s="665" t="s">
        <v>1003</v>
      </c>
      <c r="K328" s="665" t="s">
        <v>3095</v>
      </c>
      <c r="L328" s="666">
        <v>32.76</v>
      </c>
      <c r="M328" s="666">
        <v>98.28</v>
      </c>
      <c r="N328" s="665">
        <v>3</v>
      </c>
      <c r="O328" s="748">
        <v>1.5</v>
      </c>
      <c r="P328" s="666">
        <v>32.76</v>
      </c>
      <c r="Q328" s="681">
        <v>0.33333333333333331</v>
      </c>
      <c r="R328" s="665">
        <v>1</v>
      </c>
      <c r="S328" s="681">
        <v>0.33333333333333331</v>
      </c>
      <c r="T328" s="748">
        <v>0.5</v>
      </c>
      <c r="U328" s="704">
        <v>0.33333333333333331</v>
      </c>
    </row>
    <row r="329" spans="1:21" ht="14.4" customHeight="1" x14ac:dyDescent="0.3">
      <c r="A329" s="664">
        <v>50</v>
      </c>
      <c r="B329" s="665" t="s">
        <v>543</v>
      </c>
      <c r="C329" s="665" t="s">
        <v>2781</v>
      </c>
      <c r="D329" s="746" t="s">
        <v>4251</v>
      </c>
      <c r="E329" s="747" t="s">
        <v>2794</v>
      </c>
      <c r="F329" s="665" t="s">
        <v>2778</v>
      </c>
      <c r="G329" s="665" t="s">
        <v>2885</v>
      </c>
      <c r="H329" s="665" t="s">
        <v>1411</v>
      </c>
      <c r="I329" s="665" t="s">
        <v>3326</v>
      </c>
      <c r="J329" s="665" t="s">
        <v>3327</v>
      </c>
      <c r="K329" s="665" t="s">
        <v>2624</v>
      </c>
      <c r="L329" s="666">
        <v>15.55</v>
      </c>
      <c r="M329" s="666">
        <v>15.55</v>
      </c>
      <c r="N329" s="665">
        <v>1</v>
      </c>
      <c r="O329" s="748">
        <v>0.5</v>
      </c>
      <c r="P329" s="666"/>
      <c r="Q329" s="681">
        <v>0</v>
      </c>
      <c r="R329" s="665"/>
      <c r="S329" s="681">
        <v>0</v>
      </c>
      <c r="T329" s="748"/>
      <c r="U329" s="704">
        <v>0</v>
      </c>
    </row>
    <row r="330" spans="1:21" ht="14.4" customHeight="1" x14ac:dyDescent="0.3">
      <c r="A330" s="664">
        <v>50</v>
      </c>
      <c r="B330" s="665" t="s">
        <v>543</v>
      </c>
      <c r="C330" s="665" t="s">
        <v>2781</v>
      </c>
      <c r="D330" s="746" t="s">
        <v>4251</v>
      </c>
      <c r="E330" s="747" t="s">
        <v>2794</v>
      </c>
      <c r="F330" s="665" t="s">
        <v>2778</v>
      </c>
      <c r="G330" s="665" t="s">
        <v>2885</v>
      </c>
      <c r="H330" s="665" t="s">
        <v>1411</v>
      </c>
      <c r="I330" s="665" t="s">
        <v>1581</v>
      </c>
      <c r="J330" s="665" t="s">
        <v>1582</v>
      </c>
      <c r="K330" s="665" t="s">
        <v>2615</v>
      </c>
      <c r="L330" s="666">
        <v>31.09</v>
      </c>
      <c r="M330" s="666">
        <v>31.09</v>
      </c>
      <c r="N330" s="665">
        <v>1</v>
      </c>
      <c r="O330" s="748">
        <v>0.5</v>
      </c>
      <c r="P330" s="666"/>
      <c r="Q330" s="681">
        <v>0</v>
      </c>
      <c r="R330" s="665"/>
      <c r="S330" s="681">
        <v>0</v>
      </c>
      <c r="T330" s="748"/>
      <c r="U330" s="704">
        <v>0</v>
      </c>
    </row>
    <row r="331" spans="1:21" ht="14.4" customHeight="1" x14ac:dyDescent="0.3">
      <c r="A331" s="664">
        <v>50</v>
      </c>
      <c r="B331" s="665" t="s">
        <v>543</v>
      </c>
      <c r="C331" s="665" t="s">
        <v>2781</v>
      </c>
      <c r="D331" s="746" t="s">
        <v>4251</v>
      </c>
      <c r="E331" s="747" t="s">
        <v>2794</v>
      </c>
      <c r="F331" s="665" t="s">
        <v>2778</v>
      </c>
      <c r="G331" s="665" t="s">
        <v>2888</v>
      </c>
      <c r="H331" s="665" t="s">
        <v>544</v>
      </c>
      <c r="I331" s="665" t="s">
        <v>2889</v>
      </c>
      <c r="J331" s="665" t="s">
        <v>2890</v>
      </c>
      <c r="K331" s="665" t="s">
        <v>2891</v>
      </c>
      <c r="L331" s="666">
        <v>146.84</v>
      </c>
      <c r="M331" s="666">
        <v>146.84</v>
      </c>
      <c r="N331" s="665">
        <v>1</v>
      </c>
      <c r="O331" s="748">
        <v>1</v>
      </c>
      <c r="P331" s="666"/>
      <c r="Q331" s="681">
        <v>0</v>
      </c>
      <c r="R331" s="665"/>
      <c r="S331" s="681">
        <v>0</v>
      </c>
      <c r="T331" s="748"/>
      <c r="U331" s="704">
        <v>0</v>
      </c>
    </row>
    <row r="332" spans="1:21" ht="14.4" customHeight="1" x14ac:dyDescent="0.3">
      <c r="A332" s="664">
        <v>50</v>
      </c>
      <c r="B332" s="665" t="s">
        <v>543</v>
      </c>
      <c r="C332" s="665" t="s">
        <v>2781</v>
      </c>
      <c r="D332" s="746" t="s">
        <v>4251</v>
      </c>
      <c r="E332" s="747" t="s">
        <v>2794</v>
      </c>
      <c r="F332" s="665" t="s">
        <v>2778</v>
      </c>
      <c r="G332" s="665" t="s">
        <v>3096</v>
      </c>
      <c r="H332" s="665" t="s">
        <v>544</v>
      </c>
      <c r="I332" s="665" t="s">
        <v>3097</v>
      </c>
      <c r="J332" s="665" t="s">
        <v>1375</v>
      </c>
      <c r="K332" s="665" t="s">
        <v>3098</v>
      </c>
      <c r="L332" s="666">
        <v>93.71</v>
      </c>
      <c r="M332" s="666">
        <v>93.71</v>
      </c>
      <c r="N332" s="665">
        <v>1</v>
      </c>
      <c r="O332" s="748">
        <v>0.5</v>
      </c>
      <c r="P332" s="666"/>
      <c r="Q332" s="681">
        <v>0</v>
      </c>
      <c r="R332" s="665"/>
      <c r="S332" s="681">
        <v>0</v>
      </c>
      <c r="T332" s="748"/>
      <c r="U332" s="704">
        <v>0</v>
      </c>
    </row>
    <row r="333" spans="1:21" ht="14.4" customHeight="1" x14ac:dyDescent="0.3">
      <c r="A333" s="664">
        <v>50</v>
      </c>
      <c r="B333" s="665" t="s">
        <v>543</v>
      </c>
      <c r="C333" s="665" t="s">
        <v>2781</v>
      </c>
      <c r="D333" s="746" t="s">
        <v>4251</v>
      </c>
      <c r="E333" s="747" t="s">
        <v>2794</v>
      </c>
      <c r="F333" s="665" t="s">
        <v>2778</v>
      </c>
      <c r="G333" s="665" t="s">
        <v>3096</v>
      </c>
      <c r="H333" s="665" t="s">
        <v>544</v>
      </c>
      <c r="I333" s="665" t="s">
        <v>3328</v>
      </c>
      <c r="J333" s="665" t="s">
        <v>1375</v>
      </c>
      <c r="K333" s="665" t="s">
        <v>3098</v>
      </c>
      <c r="L333" s="666">
        <v>93.71</v>
      </c>
      <c r="M333" s="666">
        <v>93.71</v>
      </c>
      <c r="N333" s="665">
        <v>1</v>
      </c>
      <c r="O333" s="748">
        <v>1</v>
      </c>
      <c r="P333" s="666"/>
      <c r="Q333" s="681">
        <v>0</v>
      </c>
      <c r="R333" s="665"/>
      <c r="S333" s="681">
        <v>0</v>
      </c>
      <c r="T333" s="748"/>
      <c r="U333" s="704">
        <v>0</v>
      </c>
    </row>
    <row r="334" spans="1:21" ht="14.4" customHeight="1" x14ac:dyDescent="0.3">
      <c r="A334" s="664">
        <v>50</v>
      </c>
      <c r="B334" s="665" t="s">
        <v>543</v>
      </c>
      <c r="C334" s="665" t="s">
        <v>2781</v>
      </c>
      <c r="D334" s="746" t="s">
        <v>4251</v>
      </c>
      <c r="E334" s="747" t="s">
        <v>2794</v>
      </c>
      <c r="F334" s="665" t="s">
        <v>2778</v>
      </c>
      <c r="G334" s="665" t="s">
        <v>3096</v>
      </c>
      <c r="H334" s="665" t="s">
        <v>544</v>
      </c>
      <c r="I334" s="665" t="s">
        <v>3329</v>
      </c>
      <c r="J334" s="665" t="s">
        <v>3330</v>
      </c>
      <c r="K334" s="665" t="s">
        <v>3331</v>
      </c>
      <c r="L334" s="666">
        <v>0</v>
      </c>
      <c r="M334" s="666">
        <v>0</v>
      </c>
      <c r="N334" s="665">
        <v>1</v>
      </c>
      <c r="O334" s="748">
        <v>0.5</v>
      </c>
      <c r="P334" s="666"/>
      <c r="Q334" s="681"/>
      <c r="R334" s="665"/>
      <c r="S334" s="681">
        <v>0</v>
      </c>
      <c r="T334" s="748"/>
      <c r="U334" s="704">
        <v>0</v>
      </c>
    </row>
    <row r="335" spans="1:21" ht="14.4" customHeight="1" x14ac:dyDescent="0.3">
      <c r="A335" s="664">
        <v>50</v>
      </c>
      <c r="B335" s="665" t="s">
        <v>543</v>
      </c>
      <c r="C335" s="665" t="s">
        <v>2781</v>
      </c>
      <c r="D335" s="746" t="s">
        <v>4251</v>
      </c>
      <c r="E335" s="747" t="s">
        <v>2794</v>
      </c>
      <c r="F335" s="665" t="s">
        <v>2778</v>
      </c>
      <c r="G335" s="665" t="s">
        <v>2892</v>
      </c>
      <c r="H335" s="665" t="s">
        <v>544</v>
      </c>
      <c r="I335" s="665" t="s">
        <v>3332</v>
      </c>
      <c r="J335" s="665" t="s">
        <v>3333</v>
      </c>
      <c r="K335" s="665" t="s">
        <v>2894</v>
      </c>
      <c r="L335" s="666">
        <v>57.64</v>
      </c>
      <c r="M335" s="666">
        <v>115.28</v>
      </c>
      <c r="N335" s="665">
        <v>2</v>
      </c>
      <c r="O335" s="748">
        <v>1</v>
      </c>
      <c r="P335" s="666">
        <v>57.64</v>
      </c>
      <c r="Q335" s="681">
        <v>0.5</v>
      </c>
      <c r="R335" s="665">
        <v>1</v>
      </c>
      <c r="S335" s="681">
        <v>0.5</v>
      </c>
      <c r="T335" s="748">
        <v>0.5</v>
      </c>
      <c r="U335" s="704">
        <v>0.5</v>
      </c>
    </row>
    <row r="336" spans="1:21" ht="14.4" customHeight="1" x14ac:dyDescent="0.3">
      <c r="A336" s="664">
        <v>50</v>
      </c>
      <c r="B336" s="665" t="s">
        <v>543</v>
      </c>
      <c r="C336" s="665" t="s">
        <v>2781</v>
      </c>
      <c r="D336" s="746" t="s">
        <v>4251</v>
      </c>
      <c r="E336" s="747" t="s">
        <v>2794</v>
      </c>
      <c r="F336" s="665" t="s">
        <v>2778</v>
      </c>
      <c r="G336" s="665" t="s">
        <v>2892</v>
      </c>
      <c r="H336" s="665" t="s">
        <v>544</v>
      </c>
      <c r="I336" s="665" t="s">
        <v>3334</v>
      </c>
      <c r="J336" s="665" t="s">
        <v>3333</v>
      </c>
      <c r="K336" s="665" t="s">
        <v>3104</v>
      </c>
      <c r="L336" s="666">
        <v>0</v>
      </c>
      <c r="M336" s="666">
        <v>0</v>
      </c>
      <c r="N336" s="665">
        <v>1</v>
      </c>
      <c r="O336" s="748">
        <v>0.5</v>
      </c>
      <c r="P336" s="666"/>
      <c r="Q336" s="681"/>
      <c r="R336" s="665"/>
      <c r="S336" s="681">
        <v>0</v>
      </c>
      <c r="T336" s="748"/>
      <c r="U336" s="704">
        <v>0</v>
      </c>
    </row>
    <row r="337" spans="1:21" ht="14.4" customHeight="1" x14ac:dyDescent="0.3">
      <c r="A337" s="664">
        <v>50</v>
      </c>
      <c r="B337" s="665" t="s">
        <v>543</v>
      </c>
      <c r="C337" s="665" t="s">
        <v>2781</v>
      </c>
      <c r="D337" s="746" t="s">
        <v>4251</v>
      </c>
      <c r="E337" s="747" t="s">
        <v>2794</v>
      </c>
      <c r="F337" s="665" t="s">
        <v>2778</v>
      </c>
      <c r="G337" s="665" t="s">
        <v>2892</v>
      </c>
      <c r="H337" s="665" t="s">
        <v>1411</v>
      </c>
      <c r="I337" s="665" t="s">
        <v>3100</v>
      </c>
      <c r="J337" s="665" t="s">
        <v>1686</v>
      </c>
      <c r="K337" s="665" t="s">
        <v>3101</v>
      </c>
      <c r="L337" s="666">
        <v>28.81</v>
      </c>
      <c r="M337" s="666">
        <v>230.48</v>
      </c>
      <c r="N337" s="665">
        <v>8</v>
      </c>
      <c r="O337" s="748">
        <v>5</v>
      </c>
      <c r="P337" s="666"/>
      <c r="Q337" s="681">
        <v>0</v>
      </c>
      <c r="R337" s="665"/>
      <c r="S337" s="681">
        <v>0</v>
      </c>
      <c r="T337" s="748"/>
      <c r="U337" s="704">
        <v>0</v>
      </c>
    </row>
    <row r="338" spans="1:21" ht="14.4" customHeight="1" x14ac:dyDescent="0.3">
      <c r="A338" s="664">
        <v>50</v>
      </c>
      <c r="B338" s="665" t="s">
        <v>543</v>
      </c>
      <c r="C338" s="665" t="s">
        <v>2781</v>
      </c>
      <c r="D338" s="746" t="s">
        <v>4251</v>
      </c>
      <c r="E338" s="747" t="s">
        <v>2794</v>
      </c>
      <c r="F338" s="665" t="s">
        <v>2778</v>
      </c>
      <c r="G338" s="665" t="s">
        <v>2892</v>
      </c>
      <c r="H338" s="665" t="s">
        <v>1411</v>
      </c>
      <c r="I338" s="665" t="s">
        <v>1459</v>
      </c>
      <c r="J338" s="665" t="s">
        <v>1460</v>
      </c>
      <c r="K338" s="665" t="s">
        <v>2568</v>
      </c>
      <c r="L338" s="666">
        <v>57.64</v>
      </c>
      <c r="M338" s="666">
        <v>57.64</v>
      </c>
      <c r="N338" s="665">
        <v>1</v>
      </c>
      <c r="O338" s="748">
        <v>0.5</v>
      </c>
      <c r="P338" s="666">
        <v>57.64</v>
      </c>
      <c r="Q338" s="681">
        <v>1</v>
      </c>
      <c r="R338" s="665">
        <v>1</v>
      </c>
      <c r="S338" s="681">
        <v>1</v>
      </c>
      <c r="T338" s="748">
        <v>0.5</v>
      </c>
      <c r="U338" s="704">
        <v>1</v>
      </c>
    </row>
    <row r="339" spans="1:21" ht="14.4" customHeight="1" x14ac:dyDescent="0.3">
      <c r="A339" s="664">
        <v>50</v>
      </c>
      <c r="B339" s="665" t="s">
        <v>543</v>
      </c>
      <c r="C339" s="665" t="s">
        <v>2781</v>
      </c>
      <c r="D339" s="746" t="s">
        <v>4251</v>
      </c>
      <c r="E339" s="747" t="s">
        <v>2794</v>
      </c>
      <c r="F339" s="665" t="s">
        <v>2778</v>
      </c>
      <c r="G339" s="665" t="s">
        <v>2892</v>
      </c>
      <c r="H339" s="665" t="s">
        <v>1411</v>
      </c>
      <c r="I339" s="665" t="s">
        <v>2893</v>
      </c>
      <c r="J339" s="665" t="s">
        <v>1460</v>
      </c>
      <c r="K339" s="665" t="s">
        <v>2894</v>
      </c>
      <c r="L339" s="666">
        <v>0</v>
      </c>
      <c r="M339" s="666">
        <v>0</v>
      </c>
      <c r="N339" s="665">
        <v>6</v>
      </c>
      <c r="O339" s="748">
        <v>3</v>
      </c>
      <c r="P339" s="666">
        <v>0</v>
      </c>
      <c r="Q339" s="681"/>
      <c r="R339" s="665">
        <v>3</v>
      </c>
      <c r="S339" s="681">
        <v>0.5</v>
      </c>
      <c r="T339" s="748">
        <v>1.5</v>
      </c>
      <c r="U339" s="704">
        <v>0.5</v>
      </c>
    </row>
    <row r="340" spans="1:21" ht="14.4" customHeight="1" x14ac:dyDescent="0.3">
      <c r="A340" s="664">
        <v>50</v>
      </c>
      <c r="B340" s="665" t="s">
        <v>543</v>
      </c>
      <c r="C340" s="665" t="s">
        <v>2781</v>
      </c>
      <c r="D340" s="746" t="s">
        <v>4251</v>
      </c>
      <c r="E340" s="747" t="s">
        <v>2794</v>
      </c>
      <c r="F340" s="665" t="s">
        <v>2778</v>
      </c>
      <c r="G340" s="665" t="s">
        <v>2892</v>
      </c>
      <c r="H340" s="665" t="s">
        <v>1411</v>
      </c>
      <c r="I340" s="665" t="s">
        <v>3335</v>
      </c>
      <c r="J340" s="665" t="s">
        <v>1686</v>
      </c>
      <c r="K340" s="665" t="s">
        <v>3336</v>
      </c>
      <c r="L340" s="666">
        <v>23.42</v>
      </c>
      <c r="M340" s="666">
        <v>46.84</v>
      </c>
      <c r="N340" s="665">
        <v>2</v>
      </c>
      <c r="O340" s="748">
        <v>1</v>
      </c>
      <c r="P340" s="666"/>
      <c r="Q340" s="681">
        <v>0</v>
      </c>
      <c r="R340" s="665"/>
      <c r="S340" s="681">
        <v>0</v>
      </c>
      <c r="T340" s="748"/>
      <c r="U340" s="704">
        <v>0</v>
      </c>
    </row>
    <row r="341" spans="1:21" ht="14.4" customHeight="1" x14ac:dyDescent="0.3">
      <c r="A341" s="664">
        <v>50</v>
      </c>
      <c r="B341" s="665" t="s">
        <v>543</v>
      </c>
      <c r="C341" s="665" t="s">
        <v>2781</v>
      </c>
      <c r="D341" s="746" t="s">
        <v>4251</v>
      </c>
      <c r="E341" s="747" t="s">
        <v>2794</v>
      </c>
      <c r="F341" s="665" t="s">
        <v>2778</v>
      </c>
      <c r="G341" s="665" t="s">
        <v>2892</v>
      </c>
      <c r="H341" s="665" t="s">
        <v>1411</v>
      </c>
      <c r="I341" s="665" t="s">
        <v>3337</v>
      </c>
      <c r="J341" s="665" t="s">
        <v>1460</v>
      </c>
      <c r="K341" s="665" t="s">
        <v>3338</v>
      </c>
      <c r="L341" s="666">
        <v>100.18</v>
      </c>
      <c r="M341" s="666">
        <v>100.18</v>
      </c>
      <c r="N341" s="665">
        <v>1</v>
      </c>
      <c r="O341" s="748">
        <v>0.5</v>
      </c>
      <c r="P341" s="666">
        <v>100.18</v>
      </c>
      <c r="Q341" s="681">
        <v>1</v>
      </c>
      <c r="R341" s="665">
        <v>1</v>
      </c>
      <c r="S341" s="681">
        <v>1</v>
      </c>
      <c r="T341" s="748">
        <v>0.5</v>
      </c>
      <c r="U341" s="704">
        <v>1</v>
      </c>
    </row>
    <row r="342" spans="1:21" ht="14.4" customHeight="1" x14ac:dyDescent="0.3">
      <c r="A342" s="664">
        <v>50</v>
      </c>
      <c r="B342" s="665" t="s">
        <v>543</v>
      </c>
      <c r="C342" s="665" t="s">
        <v>2781</v>
      </c>
      <c r="D342" s="746" t="s">
        <v>4251</v>
      </c>
      <c r="E342" s="747" t="s">
        <v>2794</v>
      </c>
      <c r="F342" s="665" t="s">
        <v>2778</v>
      </c>
      <c r="G342" s="665" t="s">
        <v>2830</v>
      </c>
      <c r="H342" s="665" t="s">
        <v>544</v>
      </c>
      <c r="I342" s="665" t="s">
        <v>3339</v>
      </c>
      <c r="J342" s="665" t="s">
        <v>1515</v>
      </c>
      <c r="K342" s="665" t="s">
        <v>3340</v>
      </c>
      <c r="L342" s="666">
        <v>0</v>
      </c>
      <c r="M342" s="666">
        <v>0</v>
      </c>
      <c r="N342" s="665">
        <v>2</v>
      </c>
      <c r="O342" s="748">
        <v>1</v>
      </c>
      <c r="P342" s="666">
        <v>0</v>
      </c>
      <c r="Q342" s="681"/>
      <c r="R342" s="665">
        <v>1</v>
      </c>
      <c r="S342" s="681">
        <v>0.5</v>
      </c>
      <c r="T342" s="748">
        <v>0.5</v>
      </c>
      <c r="U342" s="704">
        <v>0.5</v>
      </c>
    </row>
    <row r="343" spans="1:21" ht="14.4" customHeight="1" x14ac:dyDescent="0.3">
      <c r="A343" s="664">
        <v>50</v>
      </c>
      <c r="B343" s="665" t="s">
        <v>543</v>
      </c>
      <c r="C343" s="665" t="s">
        <v>2781</v>
      </c>
      <c r="D343" s="746" t="s">
        <v>4251</v>
      </c>
      <c r="E343" s="747" t="s">
        <v>2794</v>
      </c>
      <c r="F343" s="665" t="s">
        <v>2778</v>
      </c>
      <c r="G343" s="665" t="s">
        <v>2830</v>
      </c>
      <c r="H343" s="665" t="s">
        <v>1411</v>
      </c>
      <c r="I343" s="665" t="s">
        <v>2831</v>
      </c>
      <c r="J343" s="665" t="s">
        <v>1515</v>
      </c>
      <c r="K343" s="665" t="s">
        <v>2611</v>
      </c>
      <c r="L343" s="666">
        <v>48.27</v>
      </c>
      <c r="M343" s="666">
        <v>627.51</v>
      </c>
      <c r="N343" s="665">
        <v>13</v>
      </c>
      <c r="O343" s="748">
        <v>7</v>
      </c>
      <c r="P343" s="666">
        <v>434.42999999999995</v>
      </c>
      <c r="Q343" s="681">
        <v>0.69230769230769229</v>
      </c>
      <c r="R343" s="665">
        <v>9</v>
      </c>
      <c r="S343" s="681">
        <v>0.69230769230769229</v>
      </c>
      <c r="T343" s="748">
        <v>4.5</v>
      </c>
      <c r="U343" s="704">
        <v>0.6428571428571429</v>
      </c>
    </row>
    <row r="344" spans="1:21" ht="14.4" customHeight="1" x14ac:dyDescent="0.3">
      <c r="A344" s="664">
        <v>50</v>
      </c>
      <c r="B344" s="665" t="s">
        <v>543</v>
      </c>
      <c r="C344" s="665" t="s">
        <v>2781</v>
      </c>
      <c r="D344" s="746" t="s">
        <v>4251</v>
      </c>
      <c r="E344" s="747" t="s">
        <v>2794</v>
      </c>
      <c r="F344" s="665" t="s">
        <v>2778</v>
      </c>
      <c r="G344" s="665" t="s">
        <v>3341</v>
      </c>
      <c r="H344" s="665" t="s">
        <v>1411</v>
      </c>
      <c r="I344" s="665" t="s">
        <v>1573</v>
      </c>
      <c r="J344" s="665" t="s">
        <v>1574</v>
      </c>
      <c r="K344" s="665" t="s">
        <v>2633</v>
      </c>
      <c r="L344" s="666">
        <v>117.46</v>
      </c>
      <c r="M344" s="666">
        <v>117.46</v>
      </c>
      <c r="N344" s="665">
        <v>1</v>
      </c>
      <c r="O344" s="748">
        <v>0.5</v>
      </c>
      <c r="P344" s="666"/>
      <c r="Q344" s="681">
        <v>0</v>
      </c>
      <c r="R344" s="665"/>
      <c r="S344" s="681">
        <v>0</v>
      </c>
      <c r="T344" s="748"/>
      <c r="U344" s="704">
        <v>0</v>
      </c>
    </row>
    <row r="345" spans="1:21" ht="14.4" customHeight="1" x14ac:dyDescent="0.3">
      <c r="A345" s="664">
        <v>50</v>
      </c>
      <c r="B345" s="665" t="s">
        <v>543</v>
      </c>
      <c r="C345" s="665" t="s">
        <v>2781</v>
      </c>
      <c r="D345" s="746" t="s">
        <v>4251</v>
      </c>
      <c r="E345" s="747" t="s">
        <v>2794</v>
      </c>
      <c r="F345" s="665" t="s">
        <v>2778</v>
      </c>
      <c r="G345" s="665" t="s">
        <v>2832</v>
      </c>
      <c r="H345" s="665" t="s">
        <v>1411</v>
      </c>
      <c r="I345" s="665" t="s">
        <v>1518</v>
      </c>
      <c r="J345" s="665" t="s">
        <v>2630</v>
      </c>
      <c r="K345" s="665" t="s">
        <v>2631</v>
      </c>
      <c r="L345" s="666">
        <v>87.41</v>
      </c>
      <c r="M345" s="666">
        <v>87.41</v>
      </c>
      <c r="N345" s="665">
        <v>1</v>
      </c>
      <c r="O345" s="748">
        <v>0.5</v>
      </c>
      <c r="P345" s="666">
        <v>87.41</v>
      </c>
      <c r="Q345" s="681">
        <v>1</v>
      </c>
      <c r="R345" s="665">
        <v>1</v>
      </c>
      <c r="S345" s="681">
        <v>1</v>
      </c>
      <c r="T345" s="748">
        <v>0.5</v>
      </c>
      <c r="U345" s="704">
        <v>1</v>
      </c>
    </row>
    <row r="346" spans="1:21" ht="14.4" customHeight="1" x14ac:dyDescent="0.3">
      <c r="A346" s="664">
        <v>50</v>
      </c>
      <c r="B346" s="665" t="s">
        <v>543</v>
      </c>
      <c r="C346" s="665" t="s">
        <v>2781</v>
      </c>
      <c r="D346" s="746" t="s">
        <v>4251</v>
      </c>
      <c r="E346" s="747" t="s">
        <v>2794</v>
      </c>
      <c r="F346" s="665" t="s">
        <v>2778</v>
      </c>
      <c r="G346" s="665" t="s">
        <v>2832</v>
      </c>
      <c r="H346" s="665" t="s">
        <v>544</v>
      </c>
      <c r="I346" s="665" t="s">
        <v>3342</v>
      </c>
      <c r="J346" s="665" t="s">
        <v>3343</v>
      </c>
      <c r="K346" s="665" t="s">
        <v>3344</v>
      </c>
      <c r="L346" s="666">
        <v>0</v>
      </c>
      <c r="M346" s="666">
        <v>0</v>
      </c>
      <c r="N346" s="665">
        <v>1</v>
      </c>
      <c r="O346" s="748">
        <v>0.5</v>
      </c>
      <c r="P346" s="666">
        <v>0</v>
      </c>
      <c r="Q346" s="681"/>
      <c r="R346" s="665">
        <v>1</v>
      </c>
      <c r="S346" s="681">
        <v>1</v>
      </c>
      <c r="T346" s="748">
        <v>0.5</v>
      </c>
      <c r="U346" s="704">
        <v>1</v>
      </c>
    </row>
    <row r="347" spans="1:21" ht="14.4" customHeight="1" x14ac:dyDescent="0.3">
      <c r="A347" s="664">
        <v>50</v>
      </c>
      <c r="B347" s="665" t="s">
        <v>543</v>
      </c>
      <c r="C347" s="665" t="s">
        <v>2781</v>
      </c>
      <c r="D347" s="746" t="s">
        <v>4251</v>
      </c>
      <c r="E347" s="747" t="s">
        <v>2794</v>
      </c>
      <c r="F347" s="665" t="s">
        <v>2778</v>
      </c>
      <c r="G347" s="665" t="s">
        <v>3345</v>
      </c>
      <c r="H347" s="665" t="s">
        <v>544</v>
      </c>
      <c r="I347" s="665" t="s">
        <v>1346</v>
      </c>
      <c r="J347" s="665" t="s">
        <v>1339</v>
      </c>
      <c r="K347" s="665" t="s">
        <v>3346</v>
      </c>
      <c r="L347" s="666">
        <v>57.64</v>
      </c>
      <c r="M347" s="666">
        <v>57.64</v>
      </c>
      <c r="N347" s="665">
        <v>1</v>
      </c>
      <c r="O347" s="748">
        <v>0.5</v>
      </c>
      <c r="P347" s="666"/>
      <c r="Q347" s="681">
        <v>0</v>
      </c>
      <c r="R347" s="665"/>
      <c r="S347" s="681">
        <v>0</v>
      </c>
      <c r="T347" s="748"/>
      <c r="U347" s="704">
        <v>0</v>
      </c>
    </row>
    <row r="348" spans="1:21" ht="14.4" customHeight="1" x14ac:dyDescent="0.3">
      <c r="A348" s="664">
        <v>50</v>
      </c>
      <c r="B348" s="665" t="s">
        <v>543</v>
      </c>
      <c r="C348" s="665" t="s">
        <v>2781</v>
      </c>
      <c r="D348" s="746" t="s">
        <v>4251</v>
      </c>
      <c r="E348" s="747" t="s">
        <v>2794</v>
      </c>
      <c r="F348" s="665" t="s">
        <v>2778</v>
      </c>
      <c r="G348" s="665" t="s">
        <v>3345</v>
      </c>
      <c r="H348" s="665" t="s">
        <v>544</v>
      </c>
      <c r="I348" s="665" t="s">
        <v>3347</v>
      </c>
      <c r="J348" s="665" t="s">
        <v>1339</v>
      </c>
      <c r="K348" s="665" t="s">
        <v>3348</v>
      </c>
      <c r="L348" s="666">
        <v>0</v>
      </c>
      <c r="M348" s="666">
        <v>0</v>
      </c>
      <c r="N348" s="665">
        <v>1</v>
      </c>
      <c r="O348" s="748">
        <v>0.5</v>
      </c>
      <c r="P348" s="666"/>
      <c r="Q348" s="681"/>
      <c r="R348" s="665"/>
      <c r="S348" s="681">
        <v>0</v>
      </c>
      <c r="T348" s="748"/>
      <c r="U348" s="704">
        <v>0</v>
      </c>
    </row>
    <row r="349" spans="1:21" ht="14.4" customHeight="1" x14ac:dyDescent="0.3">
      <c r="A349" s="664">
        <v>50</v>
      </c>
      <c r="B349" s="665" t="s">
        <v>543</v>
      </c>
      <c r="C349" s="665" t="s">
        <v>2781</v>
      </c>
      <c r="D349" s="746" t="s">
        <v>4251</v>
      </c>
      <c r="E349" s="747" t="s">
        <v>2794</v>
      </c>
      <c r="F349" s="665" t="s">
        <v>2778</v>
      </c>
      <c r="G349" s="665" t="s">
        <v>3345</v>
      </c>
      <c r="H349" s="665" t="s">
        <v>544</v>
      </c>
      <c r="I349" s="665" t="s">
        <v>3349</v>
      </c>
      <c r="J349" s="665" t="s">
        <v>1339</v>
      </c>
      <c r="K349" s="665" t="s">
        <v>3350</v>
      </c>
      <c r="L349" s="666">
        <v>0</v>
      </c>
      <c r="M349" s="666">
        <v>0</v>
      </c>
      <c r="N349" s="665">
        <v>1</v>
      </c>
      <c r="O349" s="748">
        <v>0.5</v>
      </c>
      <c r="P349" s="666"/>
      <c r="Q349" s="681"/>
      <c r="R349" s="665"/>
      <c r="S349" s="681">
        <v>0</v>
      </c>
      <c r="T349" s="748"/>
      <c r="U349" s="704">
        <v>0</v>
      </c>
    </row>
    <row r="350" spans="1:21" ht="14.4" customHeight="1" x14ac:dyDescent="0.3">
      <c r="A350" s="664">
        <v>50</v>
      </c>
      <c r="B350" s="665" t="s">
        <v>543</v>
      </c>
      <c r="C350" s="665" t="s">
        <v>2781</v>
      </c>
      <c r="D350" s="746" t="s">
        <v>4251</v>
      </c>
      <c r="E350" s="747" t="s">
        <v>2794</v>
      </c>
      <c r="F350" s="665" t="s">
        <v>2778</v>
      </c>
      <c r="G350" s="665" t="s">
        <v>2836</v>
      </c>
      <c r="H350" s="665" t="s">
        <v>1411</v>
      </c>
      <c r="I350" s="665" t="s">
        <v>2897</v>
      </c>
      <c r="J350" s="665" t="s">
        <v>1413</v>
      </c>
      <c r="K350" s="665" t="s">
        <v>2898</v>
      </c>
      <c r="L350" s="666">
        <v>0</v>
      </c>
      <c r="M350" s="666">
        <v>0</v>
      </c>
      <c r="N350" s="665">
        <v>3</v>
      </c>
      <c r="O350" s="748">
        <v>1.5</v>
      </c>
      <c r="P350" s="666"/>
      <c r="Q350" s="681"/>
      <c r="R350" s="665"/>
      <c r="S350" s="681">
        <v>0</v>
      </c>
      <c r="T350" s="748"/>
      <c r="U350" s="704">
        <v>0</v>
      </c>
    </row>
    <row r="351" spans="1:21" ht="14.4" customHeight="1" x14ac:dyDescent="0.3">
      <c r="A351" s="664">
        <v>50</v>
      </c>
      <c r="B351" s="665" t="s">
        <v>543</v>
      </c>
      <c r="C351" s="665" t="s">
        <v>2781</v>
      </c>
      <c r="D351" s="746" t="s">
        <v>4251</v>
      </c>
      <c r="E351" s="747" t="s">
        <v>2794</v>
      </c>
      <c r="F351" s="665" t="s">
        <v>2778</v>
      </c>
      <c r="G351" s="665" t="s">
        <v>2836</v>
      </c>
      <c r="H351" s="665" t="s">
        <v>1411</v>
      </c>
      <c r="I351" s="665" t="s">
        <v>1415</v>
      </c>
      <c r="J351" s="665" t="s">
        <v>1416</v>
      </c>
      <c r="K351" s="665" t="s">
        <v>2626</v>
      </c>
      <c r="L351" s="666">
        <v>16.09</v>
      </c>
      <c r="M351" s="666">
        <v>32.18</v>
      </c>
      <c r="N351" s="665">
        <v>2</v>
      </c>
      <c r="O351" s="748">
        <v>1</v>
      </c>
      <c r="P351" s="666">
        <v>32.18</v>
      </c>
      <c r="Q351" s="681">
        <v>1</v>
      </c>
      <c r="R351" s="665">
        <v>2</v>
      </c>
      <c r="S351" s="681">
        <v>1</v>
      </c>
      <c r="T351" s="748">
        <v>1</v>
      </c>
      <c r="U351" s="704">
        <v>1</v>
      </c>
    </row>
    <row r="352" spans="1:21" ht="14.4" customHeight="1" x14ac:dyDescent="0.3">
      <c r="A352" s="664">
        <v>50</v>
      </c>
      <c r="B352" s="665" t="s">
        <v>543</v>
      </c>
      <c r="C352" s="665" t="s">
        <v>2781</v>
      </c>
      <c r="D352" s="746" t="s">
        <v>4251</v>
      </c>
      <c r="E352" s="747" t="s">
        <v>2794</v>
      </c>
      <c r="F352" s="665" t="s">
        <v>2778</v>
      </c>
      <c r="G352" s="665" t="s">
        <v>2836</v>
      </c>
      <c r="H352" s="665" t="s">
        <v>1411</v>
      </c>
      <c r="I352" s="665" t="s">
        <v>2899</v>
      </c>
      <c r="J352" s="665" t="s">
        <v>1416</v>
      </c>
      <c r="K352" s="665" t="s">
        <v>2900</v>
      </c>
      <c r="L352" s="666">
        <v>0</v>
      </c>
      <c r="M352" s="666">
        <v>0</v>
      </c>
      <c r="N352" s="665">
        <v>3</v>
      </c>
      <c r="O352" s="748">
        <v>1.5</v>
      </c>
      <c r="P352" s="666">
        <v>0</v>
      </c>
      <c r="Q352" s="681"/>
      <c r="R352" s="665">
        <v>1</v>
      </c>
      <c r="S352" s="681">
        <v>0.33333333333333331</v>
      </c>
      <c r="T352" s="748">
        <v>0.5</v>
      </c>
      <c r="U352" s="704">
        <v>0.33333333333333331</v>
      </c>
    </row>
    <row r="353" spans="1:21" ht="14.4" customHeight="1" x14ac:dyDescent="0.3">
      <c r="A353" s="664">
        <v>50</v>
      </c>
      <c r="B353" s="665" t="s">
        <v>543</v>
      </c>
      <c r="C353" s="665" t="s">
        <v>2781</v>
      </c>
      <c r="D353" s="746" t="s">
        <v>4251</v>
      </c>
      <c r="E353" s="747" t="s">
        <v>2794</v>
      </c>
      <c r="F353" s="665" t="s">
        <v>2778</v>
      </c>
      <c r="G353" s="665" t="s">
        <v>2836</v>
      </c>
      <c r="H353" s="665" t="s">
        <v>1411</v>
      </c>
      <c r="I353" s="665" t="s">
        <v>1470</v>
      </c>
      <c r="J353" s="665" t="s">
        <v>2627</v>
      </c>
      <c r="K353" s="665" t="s">
        <v>2628</v>
      </c>
      <c r="L353" s="666">
        <v>48.27</v>
      </c>
      <c r="M353" s="666">
        <v>482.69999999999993</v>
      </c>
      <c r="N353" s="665">
        <v>10</v>
      </c>
      <c r="O353" s="748">
        <v>5.5</v>
      </c>
      <c r="P353" s="666">
        <v>48.27</v>
      </c>
      <c r="Q353" s="681">
        <v>0.10000000000000002</v>
      </c>
      <c r="R353" s="665">
        <v>1</v>
      </c>
      <c r="S353" s="681">
        <v>0.1</v>
      </c>
      <c r="T353" s="748">
        <v>0.5</v>
      </c>
      <c r="U353" s="704">
        <v>9.0909090909090912E-2</v>
      </c>
    </row>
    <row r="354" spans="1:21" ht="14.4" customHeight="1" x14ac:dyDescent="0.3">
      <c r="A354" s="664">
        <v>50</v>
      </c>
      <c r="B354" s="665" t="s">
        <v>543</v>
      </c>
      <c r="C354" s="665" t="s">
        <v>2781</v>
      </c>
      <c r="D354" s="746" t="s">
        <v>4251</v>
      </c>
      <c r="E354" s="747" t="s">
        <v>2794</v>
      </c>
      <c r="F354" s="665" t="s">
        <v>2778</v>
      </c>
      <c r="G354" s="665" t="s">
        <v>2836</v>
      </c>
      <c r="H354" s="665" t="s">
        <v>544</v>
      </c>
      <c r="I354" s="665" t="s">
        <v>3351</v>
      </c>
      <c r="J354" s="665" t="s">
        <v>1416</v>
      </c>
      <c r="K354" s="665" t="s">
        <v>3352</v>
      </c>
      <c r="L354" s="666">
        <v>0</v>
      </c>
      <c r="M354" s="666">
        <v>0</v>
      </c>
      <c r="N354" s="665">
        <v>1</v>
      </c>
      <c r="O354" s="748">
        <v>0.5</v>
      </c>
      <c r="P354" s="666">
        <v>0</v>
      </c>
      <c r="Q354" s="681"/>
      <c r="R354" s="665">
        <v>1</v>
      </c>
      <c r="S354" s="681">
        <v>1</v>
      </c>
      <c r="T354" s="748">
        <v>0.5</v>
      </c>
      <c r="U354" s="704">
        <v>1</v>
      </c>
    </row>
    <row r="355" spans="1:21" ht="14.4" customHeight="1" x14ac:dyDescent="0.3">
      <c r="A355" s="664">
        <v>50</v>
      </c>
      <c r="B355" s="665" t="s">
        <v>543</v>
      </c>
      <c r="C355" s="665" t="s">
        <v>2781</v>
      </c>
      <c r="D355" s="746" t="s">
        <v>4251</v>
      </c>
      <c r="E355" s="747" t="s">
        <v>2794</v>
      </c>
      <c r="F355" s="665" t="s">
        <v>2778</v>
      </c>
      <c r="G355" s="665" t="s">
        <v>2836</v>
      </c>
      <c r="H355" s="665" t="s">
        <v>544</v>
      </c>
      <c r="I355" s="665" t="s">
        <v>3353</v>
      </c>
      <c r="J355" s="665" t="s">
        <v>3354</v>
      </c>
      <c r="K355" s="665" t="s">
        <v>2898</v>
      </c>
      <c r="L355" s="666">
        <v>15.61</v>
      </c>
      <c r="M355" s="666">
        <v>15.61</v>
      </c>
      <c r="N355" s="665">
        <v>1</v>
      </c>
      <c r="O355" s="748">
        <v>0.5</v>
      </c>
      <c r="P355" s="666"/>
      <c r="Q355" s="681">
        <v>0</v>
      </c>
      <c r="R355" s="665"/>
      <c r="S355" s="681">
        <v>0</v>
      </c>
      <c r="T355" s="748"/>
      <c r="U355" s="704">
        <v>0</v>
      </c>
    </row>
    <row r="356" spans="1:21" ht="14.4" customHeight="1" x14ac:dyDescent="0.3">
      <c r="A356" s="664">
        <v>50</v>
      </c>
      <c r="B356" s="665" t="s">
        <v>543</v>
      </c>
      <c r="C356" s="665" t="s">
        <v>2781</v>
      </c>
      <c r="D356" s="746" t="s">
        <v>4251</v>
      </c>
      <c r="E356" s="747" t="s">
        <v>2794</v>
      </c>
      <c r="F356" s="665" t="s">
        <v>2778</v>
      </c>
      <c r="G356" s="665" t="s">
        <v>3355</v>
      </c>
      <c r="H356" s="665" t="s">
        <v>544</v>
      </c>
      <c r="I356" s="665" t="s">
        <v>3356</v>
      </c>
      <c r="J356" s="665" t="s">
        <v>3357</v>
      </c>
      <c r="K356" s="665" t="s">
        <v>3358</v>
      </c>
      <c r="L356" s="666">
        <v>0</v>
      </c>
      <c r="M356" s="666">
        <v>0</v>
      </c>
      <c r="N356" s="665">
        <v>1</v>
      </c>
      <c r="O356" s="748">
        <v>0.5</v>
      </c>
      <c r="P356" s="666">
        <v>0</v>
      </c>
      <c r="Q356" s="681"/>
      <c r="R356" s="665">
        <v>1</v>
      </c>
      <c r="S356" s="681">
        <v>1</v>
      </c>
      <c r="T356" s="748">
        <v>0.5</v>
      </c>
      <c r="U356" s="704">
        <v>1</v>
      </c>
    </row>
    <row r="357" spans="1:21" ht="14.4" customHeight="1" x14ac:dyDescent="0.3">
      <c r="A357" s="664">
        <v>50</v>
      </c>
      <c r="B357" s="665" t="s">
        <v>543</v>
      </c>
      <c r="C357" s="665" t="s">
        <v>2781</v>
      </c>
      <c r="D357" s="746" t="s">
        <v>4251</v>
      </c>
      <c r="E357" s="747" t="s">
        <v>2794</v>
      </c>
      <c r="F357" s="665" t="s">
        <v>2778</v>
      </c>
      <c r="G357" s="665" t="s">
        <v>3359</v>
      </c>
      <c r="H357" s="665" t="s">
        <v>544</v>
      </c>
      <c r="I357" s="665" t="s">
        <v>788</v>
      </c>
      <c r="J357" s="665" t="s">
        <v>789</v>
      </c>
      <c r="K357" s="665" t="s">
        <v>3360</v>
      </c>
      <c r="L357" s="666">
        <v>117.46</v>
      </c>
      <c r="M357" s="666">
        <v>352.38</v>
      </c>
      <c r="N357" s="665">
        <v>3</v>
      </c>
      <c r="O357" s="748">
        <v>1.5</v>
      </c>
      <c r="P357" s="666"/>
      <c r="Q357" s="681">
        <v>0</v>
      </c>
      <c r="R357" s="665"/>
      <c r="S357" s="681">
        <v>0</v>
      </c>
      <c r="T357" s="748"/>
      <c r="U357" s="704">
        <v>0</v>
      </c>
    </row>
    <row r="358" spans="1:21" ht="14.4" customHeight="1" x14ac:dyDescent="0.3">
      <c r="A358" s="664">
        <v>50</v>
      </c>
      <c r="B358" s="665" t="s">
        <v>543</v>
      </c>
      <c r="C358" s="665" t="s">
        <v>2781</v>
      </c>
      <c r="D358" s="746" t="s">
        <v>4251</v>
      </c>
      <c r="E358" s="747" t="s">
        <v>2794</v>
      </c>
      <c r="F358" s="665" t="s">
        <v>2778</v>
      </c>
      <c r="G358" s="665" t="s">
        <v>3361</v>
      </c>
      <c r="H358" s="665" t="s">
        <v>544</v>
      </c>
      <c r="I358" s="665" t="s">
        <v>3362</v>
      </c>
      <c r="J358" s="665" t="s">
        <v>3363</v>
      </c>
      <c r="K358" s="665" t="s">
        <v>3364</v>
      </c>
      <c r="L358" s="666">
        <v>1258.1199999999999</v>
      </c>
      <c r="M358" s="666">
        <v>1258.1199999999999</v>
      </c>
      <c r="N358" s="665">
        <v>1</v>
      </c>
      <c r="O358" s="748">
        <v>0.5</v>
      </c>
      <c r="P358" s="666">
        <v>1258.1199999999999</v>
      </c>
      <c r="Q358" s="681">
        <v>1</v>
      </c>
      <c r="R358" s="665">
        <v>1</v>
      </c>
      <c r="S358" s="681">
        <v>1</v>
      </c>
      <c r="T358" s="748">
        <v>0.5</v>
      </c>
      <c r="U358" s="704">
        <v>1</v>
      </c>
    </row>
    <row r="359" spans="1:21" ht="14.4" customHeight="1" x14ac:dyDescent="0.3">
      <c r="A359" s="664">
        <v>50</v>
      </c>
      <c r="B359" s="665" t="s">
        <v>543</v>
      </c>
      <c r="C359" s="665" t="s">
        <v>2781</v>
      </c>
      <c r="D359" s="746" t="s">
        <v>4251</v>
      </c>
      <c r="E359" s="747" t="s">
        <v>2794</v>
      </c>
      <c r="F359" s="665" t="s">
        <v>2778</v>
      </c>
      <c r="G359" s="665" t="s">
        <v>3112</v>
      </c>
      <c r="H359" s="665" t="s">
        <v>1411</v>
      </c>
      <c r="I359" s="665" t="s">
        <v>3113</v>
      </c>
      <c r="J359" s="665" t="s">
        <v>1525</v>
      </c>
      <c r="K359" s="665" t="s">
        <v>2642</v>
      </c>
      <c r="L359" s="666">
        <v>181.13</v>
      </c>
      <c r="M359" s="666">
        <v>362.26</v>
      </c>
      <c r="N359" s="665">
        <v>2</v>
      </c>
      <c r="O359" s="748">
        <v>1</v>
      </c>
      <c r="P359" s="666">
        <v>181.13</v>
      </c>
      <c r="Q359" s="681">
        <v>0.5</v>
      </c>
      <c r="R359" s="665">
        <v>1</v>
      </c>
      <c r="S359" s="681">
        <v>0.5</v>
      </c>
      <c r="T359" s="748">
        <v>0.5</v>
      </c>
      <c r="U359" s="704">
        <v>0.5</v>
      </c>
    </row>
    <row r="360" spans="1:21" ht="14.4" customHeight="1" x14ac:dyDescent="0.3">
      <c r="A360" s="664">
        <v>50</v>
      </c>
      <c r="B360" s="665" t="s">
        <v>543</v>
      </c>
      <c r="C360" s="665" t="s">
        <v>2781</v>
      </c>
      <c r="D360" s="746" t="s">
        <v>4251</v>
      </c>
      <c r="E360" s="747" t="s">
        <v>2794</v>
      </c>
      <c r="F360" s="665" t="s">
        <v>2778</v>
      </c>
      <c r="G360" s="665" t="s">
        <v>3112</v>
      </c>
      <c r="H360" s="665" t="s">
        <v>1411</v>
      </c>
      <c r="I360" s="665" t="s">
        <v>3114</v>
      </c>
      <c r="J360" s="665" t="s">
        <v>1578</v>
      </c>
      <c r="K360" s="665" t="s">
        <v>2644</v>
      </c>
      <c r="L360" s="666">
        <v>278.64</v>
      </c>
      <c r="M360" s="666">
        <v>1114.56</v>
      </c>
      <c r="N360" s="665">
        <v>4</v>
      </c>
      <c r="O360" s="748">
        <v>2</v>
      </c>
      <c r="P360" s="666">
        <v>278.64</v>
      </c>
      <c r="Q360" s="681">
        <v>0.25</v>
      </c>
      <c r="R360" s="665">
        <v>1</v>
      </c>
      <c r="S360" s="681">
        <v>0.25</v>
      </c>
      <c r="T360" s="748">
        <v>0.5</v>
      </c>
      <c r="U360" s="704">
        <v>0.25</v>
      </c>
    </row>
    <row r="361" spans="1:21" ht="14.4" customHeight="1" x14ac:dyDescent="0.3">
      <c r="A361" s="664">
        <v>50</v>
      </c>
      <c r="B361" s="665" t="s">
        <v>543</v>
      </c>
      <c r="C361" s="665" t="s">
        <v>2781</v>
      </c>
      <c r="D361" s="746" t="s">
        <v>4251</v>
      </c>
      <c r="E361" s="747" t="s">
        <v>2794</v>
      </c>
      <c r="F361" s="665" t="s">
        <v>2778</v>
      </c>
      <c r="G361" s="665" t="s">
        <v>2901</v>
      </c>
      <c r="H361" s="665" t="s">
        <v>544</v>
      </c>
      <c r="I361" s="665" t="s">
        <v>878</v>
      </c>
      <c r="J361" s="665" t="s">
        <v>879</v>
      </c>
      <c r="K361" s="665" t="s">
        <v>3120</v>
      </c>
      <c r="L361" s="666">
        <v>90.53</v>
      </c>
      <c r="M361" s="666">
        <v>633.70999999999992</v>
      </c>
      <c r="N361" s="665">
        <v>7</v>
      </c>
      <c r="O361" s="748">
        <v>4</v>
      </c>
      <c r="P361" s="666">
        <v>90.53</v>
      </c>
      <c r="Q361" s="681">
        <v>0.14285714285714288</v>
      </c>
      <c r="R361" s="665">
        <v>1</v>
      </c>
      <c r="S361" s="681">
        <v>0.14285714285714285</v>
      </c>
      <c r="T361" s="748">
        <v>0.5</v>
      </c>
      <c r="U361" s="704">
        <v>0.125</v>
      </c>
    </row>
    <row r="362" spans="1:21" ht="14.4" customHeight="1" x14ac:dyDescent="0.3">
      <c r="A362" s="664">
        <v>50</v>
      </c>
      <c r="B362" s="665" t="s">
        <v>543</v>
      </c>
      <c r="C362" s="665" t="s">
        <v>2781</v>
      </c>
      <c r="D362" s="746" t="s">
        <v>4251</v>
      </c>
      <c r="E362" s="747" t="s">
        <v>2794</v>
      </c>
      <c r="F362" s="665" t="s">
        <v>2778</v>
      </c>
      <c r="G362" s="665" t="s">
        <v>2901</v>
      </c>
      <c r="H362" s="665" t="s">
        <v>544</v>
      </c>
      <c r="I362" s="665" t="s">
        <v>3365</v>
      </c>
      <c r="J362" s="665" t="s">
        <v>879</v>
      </c>
      <c r="K362" s="665" t="s">
        <v>3120</v>
      </c>
      <c r="L362" s="666">
        <v>90.53</v>
      </c>
      <c r="M362" s="666">
        <v>90.53</v>
      </c>
      <c r="N362" s="665">
        <v>1</v>
      </c>
      <c r="O362" s="748">
        <v>0.5</v>
      </c>
      <c r="P362" s="666">
        <v>90.53</v>
      </c>
      <c r="Q362" s="681">
        <v>1</v>
      </c>
      <c r="R362" s="665">
        <v>1</v>
      </c>
      <c r="S362" s="681">
        <v>1</v>
      </c>
      <c r="T362" s="748">
        <v>0.5</v>
      </c>
      <c r="U362" s="704">
        <v>1</v>
      </c>
    </row>
    <row r="363" spans="1:21" ht="14.4" customHeight="1" x14ac:dyDescent="0.3">
      <c r="A363" s="664">
        <v>50</v>
      </c>
      <c r="B363" s="665" t="s">
        <v>543</v>
      </c>
      <c r="C363" s="665" t="s">
        <v>2781</v>
      </c>
      <c r="D363" s="746" t="s">
        <v>4251</v>
      </c>
      <c r="E363" s="747" t="s">
        <v>2794</v>
      </c>
      <c r="F363" s="665" t="s">
        <v>2778</v>
      </c>
      <c r="G363" s="665" t="s">
        <v>2904</v>
      </c>
      <c r="H363" s="665" t="s">
        <v>544</v>
      </c>
      <c r="I363" s="665" t="s">
        <v>682</v>
      </c>
      <c r="J363" s="665" t="s">
        <v>683</v>
      </c>
      <c r="K363" s="665" t="s">
        <v>2906</v>
      </c>
      <c r="L363" s="666">
        <v>42.08</v>
      </c>
      <c r="M363" s="666">
        <v>294.55999999999995</v>
      </c>
      <c r="N363" s="665">
        <v>7</v>
      </c>
      <c r="O363" s="748">
        <v>4</v>
      </c>
      <c r="P363" s="666"/>
      <c r="Q363" s="681">
        <v>0</v>
      </c>
      <c r="R363" s="665"/>
      <c r="S363" s="681">
        <v>0</v>
      </c>
      <c r="T363" s="748"/>
      <c r="U363" s="704">
        <v>0</v>
      </c>
    </row>
    <row r="364" spans="1:21" ht="14.4" customHeight="1" x14ac:dyDescent="0.3">
      <c r="A364" s="664">
        <v>50</v>
      </c>
      <c r="B364" s="665" t="s">
        <v>543</v>
      </c>
      <c r="C364" s="665" t="s">
        <v>2781</v>
      </c>
      <c r="D364" s="746" t="s">
        <v>4251</v>
      </c>
      <c r="E364" s="747" t="s">
        <v>2794</v>
      </c>
      <c r="F364" s="665" t="s">
        <v>2778</v>
      </c>
      <c r="G364" s="665" t="s">
        <v>2907</v>
      </c>
      <c r="H364" s="665" t="s">
        <v>544</v>
      </c>
      <c r="I364" s="665" t="s">
        <v>1359</v>
      </c>
      <c r="J364" s="665" t="s">
        <v>1360</v>
      </c>
      <c r="K364" s="665" t="s">
        <v>3366</v>
      </c>
      <c r="L364" s="666">
        <v>31.42</v>
      </c>
      <c r="M364" s="666">
        <v>31.42</v>
      </c>
      <c r="N364" s="665">
        <v>1</v>
      </c>
      <c r="O364" s="748">
        <v>1</v>
      </c>
      <c r="P364" s="666"/>
      <c r="Q364" s="681">
        <v>0</v>
      </c>
      <c r="R364" s="665"/>
      <c r="S364" s="681">
        <v>0</v>
      </c>
      <c r="T364" s="748"/>
      <c r="U364" s="704">
        <v>0</v>
      </c>
    </row>
    <row r="365" spans="1:21" ht="14.4" customHeight="1" x14ac:dyDescent="0.3">
      <c r="A365" s="664">
        <v>50</v>
      </c>
      <c r="B365" s="665" t="s">
        <v>543</v>
      </c>
      <c r="C365" s="665" t="s">
        <v>2781</v>
      </c>
      <c r="D365" s="746" t="s">
        <v>4251</v>
      </c>
      <c r="E365" s="747" t="s">
        <v>2794</v>
      </c>
      <c r="F365" s="665" t="s">
        <v>2778</v>
      </c>
      <c r="G365" s="665" t="s">
        <v>2912</v>
      </c>
      <c r="H365" s="665" t="s">
        <v>1411</v>
      </c>
      <c r="I365" s="665" t="s">
        <v>1430</v>
      </c>
      <c r="J365" s="665" t="s">
        <v>1431</v>
      </c>
      <c r="K365" s="665" t="s">
        <v>2649</v>
      </c>
      <c r="L365" s="666">
        <v>131.54</v>
      </c>
      <c r="M365" s="666">
        <v>131.54</v>
      </c>
      <c r="N365" s="665">
        <v>1</v>
      </c>
      <c r="O365" s="748">
        <v>0.5</v>
      </c>
      <c r="P365" s="666">
        <v>131.54</v>
      </c>
      <c r="Q365" s="681">
        <v>1</v>
      </c>
      <c r="R365" s="665">
        <v>1</v>
      </c>
      <c r="S365" s="681">
        <v>1</v>
      </c>
      <c r="T365" s="748">
        <v>0.5</v>
      </c>
      <c r="U365" s="704">
        <v>1</v>
      </c>
    </row>
    <row r="366" spans="1:21" ht="14.4" customHeight="1" x14ac:dyDescent="0.3">
      <c r="A366" s="664">
        <v>50</v>
      </c>
      <c r="B366" s="665" t="s">
        <v>543</v>
      </c>
      <c r="C366" s="665" t="s">
        <v>2781</v>
      </c>
      <c r="D366" s="746" t="s">
        <v>4251</v>
      </c>
      <c r="E366" s="747" t="s">
        <v>2794</v>
      </c>
      <c r="F366" s="665" t="s">
        <v>2778</v>
      </c>
      <c r="G366" s="665" t="s">
        <v>2912</v>
      </c>
      <c r="H366" s="665" t="s">
        <v>544</v>
      </c>
      <c r="I366" s="665" t="s">
        <v>2913</v>
      </c>
      <c r="J366" s="665" t="s">
        <v>2914</v>
      </c>
      <c r="K366" s="665" t="s">
        <v>2915</v>
      </c>
      <c r="L366" s="666">
        <v>131.54</v>
      </c>
      <c r="M366" s="666">
        <v>526.16</v>
      </c>
      <c r="N366" s="665">
        <v>4</v>
      </c>
      <c r="O366" s="748">
        <v>2.5</v>
      </c>
      <c r="P366" s="666">
        <v>263.08</v>
      </c>
      <c r="Q366" s="681">
        <v>0.5</v>
      </c>
      <c r="R366" s="665">
        <v>2</v>
      </c>
      <c r="S366" s="681">
        <v>0.5</v>
      </c>
      <c r="T366" s="748">
        <v>1.5</v>
      </c>
      <c r="U366" s="704">
        <v>0.6</v>
      </c>
    </row>
    <row r="367" spans="1:21" ht="14.4" customHeight="1" x14ac:dyDescent="0.3">
      <c r="A367" s="664">
        <v>50</v>
      </c>
      <c r="B367" s="665" t="s">
        <v>543</v>
      </c>
      <c r="C367" s="665" t="s">
        <v>2781</v>
      </c>
      <c r="D367" s="746" t="s">
        <v>4251</v>
      </c>
      <c r="E367" s="747" t="s">
        <v>2794</v>
      </c>
      <c r="F367" s="665" t="s">
        <v>2778</v>
      </c>
      <c r="G367" s="665" t="s">
        <v>2912</v>
      </c>
      <c r="H367" s="665" t="s">
        <v>544</v>
      </c>
      <c r="I367" s="665" t="s">
        <v>3367</v>
      </c>
      <c r="J367" s="665" t="s">
        <v>3368</v>
      </c>
      <c r="K367" s="665" t="s">
        <v>3369</v>
      </c>
      <c r="L367" s="666">
        <v>0</v>
      </c>
      <c r="M367" s="666">
        <v>0</v>
      </c>
      <c r="N367" s="665">
        <v>1</v>
      </c>
      <c r="O367" s="748">
        <v>0.5</v>
      </c>
      <c r="P367" s="666"/>
      <c r="Q367" s="681"/>
      <c r="R367" s="665"/>
      <c r="S367" s="681">
        <v>0</v>
      </c>
      <c r="T367" s="748"/>
      <c r="U367" s="704">
        <v>0</v>
      </c>
    </row>
    <row r="368" spans="1:21" ht="14.4" customHeight="1" x14ac:dyDescent="0.3">
      <c r="A368" s="664">
        <v>50</v>
      </c>
      <c r="B368" s="665" t="s">
        <v>543</v>
      </c>
      <c r="C368" s="665" t="s">
        <v>2781</v>
      </c>
      <c r="D368" s="746" t="s">
        <v>4251</v>
      </c>
      <c r="E368" s="747" t="s">
        <v>2794</v>
      </c>
      <c r="F368" s="665" t="s">
        <v>2778</v>
      </c>
      <c r="G368" s="665" t="s">
        <v>2912</v>
      </c>
      <c r="H368" s="665" t="s">
        <v>544</v>
      </c>
      <c r="I368" s="665" t="s">
        <v>3370</v>
      </c>
      <c r="J368" s="665" t="s">
        <v>3371</v>
      </c>
      <c r="K368" s="665" t="s">
        <v>3123</v>
      </c>
      <c r="L368" s="666">
        <v>0</v>
      </c>
      <c r="M368" s="666">
        <v>0</v>
      </c>
      <c r="N368" s="665">
        <v>1</v>
      </c>
      <c r="O368" s="748">
        <v>0.5</v>
      </c>
      <c r="P368" s="666"/>
      <c r="Q368" s="681"/>
      <c r="R368" s="665"/>
      <c r="S368" s="681">
        <v>0</v>
      </c>
      <c r="T368" s="748"/>
      <c r="U368" s="704">
        <v>0</v>
      </c>
    </row>
    <row r="369" spans="1:21" ht="14.4" customHeight="1" x14ac:dyDescent="0.3">
      <c r="A369" s="664">
        <v>50</v>
      </c>
      <c r="B369" s="665" t="s">
        <v>543</v>
      </c>
      <c r="C369" s="665" t="s">
        <v>2781</v>
      </c>
      <c r="D369" s="746" t="s">
        <v>4251</v>
      </c>
      <c r="E369" s="747" t="s">
        <v>2794</v>
      </c>
      <c r="F369" s="665" t="s">
        <v>2778</v>
      </c>
      <c r="G369" s="665" t="s">
        <v>2912</v>
      </c>
      <c r="H369" s="665" t="s">
        <v>544</v>
      </c>
      <c r="I369" s="665" t="s">
        <v>3372</v>
      </c>
      <c r="J369" s="665" t="s">
        <v>3373</v>
      </c>
      <c r="K369" s="665" t="s">
        <v>3123</v>
      </c>
      <c r="L369" s="666">
        <v>0</v>
      </c>
      <c r="M369" s="666">
        <v>0</v>
      </c>
      <c r="N369" s="665">
        <v>1</v>
      </c>
      <c r="O369" s="748">
        <v>1</v>
      </c>
      <c r="P369" s="666"/>
      <c r="Q369" s="681"/>
      <c r="R369" s="665"/>
      <c r="S369" s="681">
        <v>0</v>
      </c>
      <c r="T369" s="748"/>
      <c r="U369" s="704">
        <v>0</v>
      </c>
    </row>
    <row r="370" spans="1:21" ht="14.4" customHeight="1" x14ac:dyDescent="0.3">
      <c r="A370" s="664">
        <v>50</v>
      </c>
      <c r="B370" s="665" t="s">
        <v>543</v>
      </c>
      <c r="C370" s="665" t="s">
        <v>2781</v>
      </c>
      <c r="D370" s="746" t="s">
        <v>4251</v>
      </c>
      <c r="E370" s="747" t="s">
        <v>2794</v>
      </c>
      <c r="F370" s="665" t="s">
        <v>2778</v>
      </c>
      <c r="G370" s="665" t="s">
        <v>2916</v>
      </c>
      <c r="H370" s="665" t="s">
        <v>544</v>
      </c>
      <c r="I370" s="665" t="s">
        <v>3374</v>
      </c>
      <c r="J370" s="665" t="s">
        <v>3375</v>
      </c>
      <c r="K370" s="665" t="s">
        <v>3376</v>
      </c>
      <c r="L370" s="666">
        <v>87.23</v>
      </c>
      <c r="M370" s="666">
        <v>87.23</v>
      </c>
      <c r="N370" s="665">
        <v>1</v>
      </c>
      <c r="O370" s="748">
        <v>0.5</v>
      </c>
      <c r="P370" s="666"/>
      <c r="Q370" s="681">
        <v>0</v>
      </c>
      <c r="R370" s="665"/>
      <c r="S370" s="681">
        <v>0</v>
      </c>
      <c r="T370" s="748"/>
      <c r="U370" s="704">
        <v>0</v>
      </c>
    </row>
    <row r="371" spans="1:21" ht="14.4" customHeight="1" x14ac:dyDescent="0.3">
      <c r="A371" s="664">
        <v>50</v>
      </c>
      <c r="B371" s="665" t="s">
        <v>543</v>
      </c>
      <c r="C371" s="665" t="s">
        <v>2781</v>
      </c>
      <c r="D371" s="746" t="s">
        <v>4251</v>
      </c>
      <c r="E371" s="747" t="s">
        <v>2794</v>
      </c>
      <c r="F371" s="665" t="s">
        <v>2778</v>
      </c>
      <c r="G371" s="665" t="s">
        <v>2916</v>
      </c>
      <c r="H371" s="665" t="s">
        <v>544</v>
      </c>
      <c r="I371" s="665" t="s">
        <v>3377</v>
      </c>
      <c r="J371" s="665" t="s">
        <v>3125</v>
      </c>
      <c r="K371" s="665" t="s">
        <v>3376</v>
      </c>
      <c r="L371" s="666">
        <v>87.23</v>
      </c>
      <c r="M371" s="666">
        <v>87.23</v>
      </c>
      <c r="N371" s="665">
        <v>1</v>
      </c>
      <c r="O371" s="748">
        <v>0.5</v>
      </c>
      <c r="P371" s="666"/>
      <c r="Q371" s="681">
        <v>0</v>
      </c>
      <c r="R371" s="665"/>
      <c r="S371" s="681">
        <v>0</v>
      </c>
      <c r="T371" s="748"/>
      <c r="U371" s="704">
        <v>0</v>
      </c>
    </row>
    <row r="372" spans="1:21" ht="14.4" customHeight="1" x14ac:dyDescent="0.3">
      <c r="A372" s="664">
        <v>50</v>
      </c>
      <c r="B372" s="665" t="s">
        <v>543</v>
      </c>
      <c r="C372" s="665" t="s">
        <v>2781</v>
      </c>
      <c r="D372" s="746" t="s">
        <v>4251</v>
      </c>
      <c r="E372" s="747" t="s">
        <v>2794</v>
      </c>
      <c r="F372" s="665" t="s">
        <v>2778</v>
      </c>
      <c r="G372" s="665" t="s">
        <v>2916</v>
      </c>
      <c r="H372" s="665" t="s">
        <v>544</v>
      </c>
      <c r="I372" s="665" t="s">
        <v>3124</v>
      </c>
      <c r="J372" s="665" t="s">
        <v>3125</v>
      </c>
      <c r="K372" s="665" t="s">
        <v>2639</v>
      </c>
      <c r="L372" s="666">
        <v>0</v>
      </c>
      <c r="M372" s="666">
        <v>0</v>
      </c>
      <c r="N372" s="665">
        <v>2</v>
      </c>
      <c r="O372" s="748">
        <v>1</v>
      </c>
      <c r="P372" s="666">
        <v>0</v>
      </c>
      <c r="Q372" s="681"/>
      <c r="R372" s="665">
        <v>1</v>
      </c>
      <c r="S372" s="681">
        <v>0.5</v>
      </c>
      <c r="T372" s="748">
        <v>0.5</v>
      </c>
      <c r="U372" s="704">
        <v>0.5</v>
      </c>
    </row>
    <row r="373" spans="1:21" ht="14.4" customHeight="1" x14ac:dyDescent="0.3">
      <c r="A373" s="664">
        <v>50</v>
      </c>
      <c r="B373" s="665" t="s">
        <v>543</v>
      </c>
      <c r="C373" s="665" t="s">
        <v>2781</v>
      </c>
      <c r="D373" s="746" t="s">
        <v>4251</v>
      </c>
      <c r="E373" s="747" t="s">
        <v>2794</v>
      </c>
      <c r="F373" s="665" t="s">
        <v>2778</v>
      </c>
      <c r="G373" s="665" t="s">
        <v>2939</v>
      </c>
      <c r="H373" s="665" t="s">
        <v>544</v>
      </c>
      <c r="I373" s="665" t="s">
        <v>3378</v>
      </c>
      <c r="J373" s="665" t="s">
        <v>3131</v>
      </c>
      <c r="K373" s="665" t="s">
        <v>3379</v>
      </c>
      <c r="L373" s="666">
        <v>149.69</v>
      </c>
      <c r="M373" s="666">
        <v>149.69</v>
      </c>
      <c r="N373" s="665">
        <v>1</v>
      </c>
      <c r="O373" s="748">
        <v>0.5</v>
      </c>
      <c r="P373" s="666"/>
      <c r="Q373" s="681">
        <v>0</v>
      </c>
      <c r="R373" s="665"/>
      <c r="S373" s="681">
        <v>0</v>
      </c>
      <c r="T373" s="748"/>
      <c r="U373" s="704">
        <v>0</v>
      </c>
    </row>
    <row r="374" spans="1:21" ht="14.4" customHeight="1" x14ac:dyDescent="0.3">
      <c r="A374" s="664">
        <v>50</v>
      </c>
      <c r="B374" s="665" t="s">
        <v>543</v>
      </c>
      <c r="C374" s="665" t="s">
        <v>2781</v>
      </c>
      <c r="D374" s="746" t="s">
        <v>4251</v>
      </c>
      <c r="E374" s="747" t="s">
        <v>2794</v>
      </c>
      <c r="F374" s="665" t="s">
        <v>2778</v>
      </c>
      <c r="G374" s="665" t="s">
        <v>3380</v>
      </c>
      <c r="H374" s="665" t="s">
        <v>544</v>
      </c>
      <c r="I374" s="665" t="s">
        <v>3381</v>
      </c>
      <c r="J374" s="665" t="s">
        <v>822</v>
      </c>
      <c r="K374" s="665" t="s">
        <v>3382</v>
      </c>
      <c r="L374" s="666">
        <v>0</v>
      </c>
      <c r="M374" s="666">
        <v>0</v>
      </c>
      <c r="N374" s="665">
        <v>4</v>
      </c>
      <c r="O374" s="748">
        <v>2</v>
      </c>
      <c r="P374" s="666"/>
      <c r="Q374" s="681"/>
      <c r="R374" s="665"/>
      <c r="S374" s="681">
        <v>0</v>
      </c>
      <c r="T374" s="748"/>
      <c r="U374" s="704">
        <v>0</v>
      </c>
    </row>
    <row r="375" spans="1:21" ht="14.4" customHeight="1" x14ac:dyDescent="0.3">
      <c r="A375" s="664">
        <v>50</v>
      </c>
      <c r="B375" s="665" t="s">
        <v>543</v>
      </c>
      <c r="C375" s="665" t="s">
        <v>2781</v>
      </c>
      <c r="D375" s="746" t="s">
        <v>4251</v>
      </c>
      <c r="E375" s="747" t="s">
        <v>2794</v>
      </c>
      <c r="F375" s="665" t="s">
        <v>2778</v>
      </c>
      <c r="G375" s="665" t="s">
        <v>3383</v>
      </c>
      <c r="H375" s="665" t="s">
        <v>544</v>
      </c>
      <c r="I375" s="665" t="s">
        <v>3384</v>
      </c>
      <c r="J375" s="665" t="s">
        <v>1104</v>
      </c>
      <c r="K375" s="665" t="s">
        <v>3385</v>
      </c>
      <c r="L375" s="666">
        <v>33.549999999999997</v>
      </c>
      <c r="M375" s="666">
        <v>33.549999999999997</v>
      </c>
      <c r="N375" s="665">
        <v>1</v>
      </c>
      <c r="O375" s="748">
        <v>1</v>
      </c>
      <c r="P375" s="666"/>
      <c r="Q375" s="681">
        <v>0</v>
      </c>
      <c r="R375" s="665"/>
      <c r="S375" s="681">
        <v>0</v>
      </c>
      <c r="T375" s="748"/>
      <c r="U375" s="704">
        <v>0</v>
      </c>
    </row>
    <row r="376" spans="1:21" ht="14.4" customHeight="1" x14ac:dyDescent="0.3">
      <c r="A376" s="664">
        <v>50</v>
      </c>
      <c r="B376" s="665" t="s">
        <v>543</v>
      </c>
      <c r="C376" s="665" t="s">
        <v>2781</v>
      </c>
      <c r="D376" s="746" t="s">
        <v>4251</v>
      </c>
      <c r="E376" s="747" t="s">
        <v>2794</v>
      </c>
      <c r="F376" s="665" t="s">
        <v>2778</v>
      </c>
      <c r="G376" s="665" t="s">
        <v>3143</v>
      </c>
      <c r="H376" s="665" t="s">
        <v>544</v>
      </c>
      <c r="I376" s="665" t="s">
        <v>3144</v>
      </c>
      <c r="J376" s="665" t="s">
        <v>1388</v>
      </c>
      <c r="K376" s="665" t="s">
        <v>3145</v>
      </c>
      <c r="L376" s="666">
        <v>0</v>
      </c>
      <c r="M376" s="666">
        <v>0</v>
      </c>
      <c r="N376" s="665">
        <v>2</v>
      </c>
      <c r="O376" s="748">
        <v>1</v>
      </c>
      <c r="P376" s="666"/>
      <c r="Q376" s="681"/>
      <c r="R376" s="665"/>
      <c r="S376" s="681">
        <v>0</v>
      </c>
      <c r="T376" s="748"/>
      <c r="U376" s="704">
        <v>0</v>
      </c>
    </row>
    <row r="377" spans="1:21" ht="14.4" customHeight="1" x14ac:dyDescent="0.3">
      <c r="A377" s="664">
        <v>50</v>
      </c>
      <c r="B377" s="665" t="s">
        <v>543</v>
      </c>
      <c r="C377" s="665" t="s">
        <v>2781</v>
      </c>
      <c r="D377" s="746" t="s">
        <v>4251</v>
      </c>
      <c r="E377" s="747" t="s">
        <v>2794</v>
      </c>
      <c r="F377" s="665" t="s">
        <v>2778</v>
      </c>
      <c r="G377" s="665" t="s">
        <v>3146</v>
      </c>
      <c r="H377" s="665" t="s">
        <v>544</v>
      </c>
      <c r="I377" s="665" t="s">
        <v>1051</v>
      </c>
      <c r="J377" s="665" t="s">
        <v>1052</v>
      </c>
      <c r="K377" s="665" t="s">
        <v>1053</v>
      </c>
      <c r="L377" s="666">
        <v>65.989999999999995</v>
      </c>
      <c r="M377" s="666">
        <v>131.97999999999999</v>
      </c>
      <c r="N377" s="665">
        <v>2</v>
      </c>
      <c r="O377" s="748">
        <v>1</v>
      </c>
      <c r="P377" s="666">
        <v>65.989999999999995</v>
      </c>
      <c r="Q377" s="681">
        <v>0.5</v>
      </c>
      <c r="R377" s="665">
        <v>1</v>
      </c>
      <c r="S377" s="681">
        <v>0.5</v>
      </c>
      <c r="T377" s="748">
        <v>0.5</v>
      </c>
      <c r="U377" s="704">
        <v>0.5</v>
      </c>
    </row>
    <row r="378" spans="1:21" ht="14.4" customHeight="1" x14ac:dyDescent="0.3">
      <c r="A378" s="664">
        <v>50</v>
      </c>
      <c r="B378" s="665" t="s">
        <v>543</v>
      </c>
      <c r="C378" s="665" t="s">
        <v>2781</v>
      </c>
      <c r="D378" s="746" t="s">
        <v>4251</v>
      </c>
      <c r="E378" s="747" t="s">
        <v>2794</v>
      </c>
      <c r="F378" s="665" t="s">
        <v>2778</v>
      </c>
      <c r="G378" s="665" t="s">
        <v>2917</v>
      </c>
      <c r="H378" s="665" t="s">
        <v>544</v>
      </c>
      <c r="I378" s="665" t="s">
        <v>3386</v>
      </c>
      <c r="J378" s="665" t="s">
        <v>2919</v>
      </c>
      <c r="K378" s="665" t="s">
        <v>3387</v>
      </c>
      <c r="L378" s="666">
        <v>0</v>
      </c>
      <c r="M378" s="666">
        <v>0</v>
      </c>
      <c r="N378" s="665">
        <v>1</v>
      </c>
      <c r="O378" s="748">
        <v>0.5</v>
      </c>
      <c r="P378" s="666"/>
      <c r="Q378" s="681"/>
      <c r="R378" s="665"/>
      <c r="S378" s="681">
        <v>0</v>
      </c>
      <c r="T378" s="748"/>
      <c r="U378" s="704">
        <v>0</v>
      </c>
    </row>
    <row r="379" spans="1:21" ht="14.4" customHeight="1" x14ac:dyDescent="0.3">
      <c r="A379" s="664">
        <v>50</v>
      </c>
      <c r="B379" s="665" t="s">
        <v>543</v>
      </c>
      <c r="C379" s="665" t="s">
        <v>2781</v>
      </c>
      <c r="D379" s="746" t="s">
        <v>4251</v>
      </c>
      <c r="E379" s="747" t="s">
        <v>2794</v>
      </c>
      <c r="F379" s="665" t="s">
        <v>2778</v>
      </c>
      <c r="G379" s="665" t="s">
        <v>3388</v>
      </c>
      <c r="H379" s="665" t="s">
        <v>544</v>
      </c>
      <c r="I379" s="665" t="s">
        <v>3389</v>
      </c>
      <c r="J379" s="665" t="s">
        <v>3390</v>
      </c>
      <c r="K379" s="665" t="s">
        <v>3391</v>
      </c>
      <c r="L379" s="666">
        <v>104.65</v>
      </c>
      <c r="M379" s="666">
        <v>104.65</v>
      </c>
      <c r="N379" s="665">
        <v>1</v>
      </c>
      <c r="O379" s="748">
        <v>0.5</v>
      </c>
      <c r="P379" s="666">
        <v>104.65</v>
      </c>
      <c r="Q379" s="681">
        <v>1</v>
      </c>
      <c r="R379" s="665">
        <v>1</v>
      </c>
      <c r="S379" s="681">
        <v>1</v>
      </c>
      <c r="T379" s="748">
        <v>0.5</v>
      </c>
      <c r="U379" s="704">
        <v>1</v>
      </c>
    </row>
    <row r="380" spans="1:21" ht="14.4" customHeight="1" x14ac:dyDescent="0.3">
      <c r="A380" s="664">
        <v>50</v>
      </c>
      <c r="B380" s="665" t="s">
        <v>543</v>
      </c>
      <c r="C380" s="665" t="s">
        <v>2781</v>
      </c>
      <c r="D380" s="746" t="s">
        <v>4251</v>
      </c>
      <c r="E380" s="747" t="s">
        <v>2794</v>
      </c>
      <c r="F380" s="665" t="s">
        <v>2778</v>
      </c>
      <c r="G380" s="665" t="s">
        <v>2924</v>
      </c>
      <c r="H380" s="665" t="s">
        <v>544</v>
      </c>
      <c r="I380" s="665" t="s">
        <v>3392</v>
      </c>
      <c r="J380" s="665" t="s">
        <v>3393</v>
      </c>
      <c r="K380" s="665" t="s">
        <v>3153</v>
      </c>
      <c r="L380" s="666">
        <v>150.9</v>
      </c>
      <c r="M380" s="666">
        <v>150.9</v>
      </c>
      <c r="N380" s="665">
        <v>1</v>
      </c>
      <c r="O380" s="748">
        <v>0.5</v>
      </c>
      <c r="P380" s="666">
        <v>150.9</v>
      </c>
      <c r="Q380" s="681">
        <v>1</v>
      </c>
      <c r="R380" s="665">
        <v>1</v>
      </c>
      <c r="S380" s="681">
        <v>1</v>
      </c>
      <c r="T380" s="748">
        <v>0.5</v>
      </c>
      <c r="U380" s="704">
        <v>1</v>
      </c>
    </row>
    <row r="381" spans="1:21" ht="14.4" customHeight="1" x14ac:dyDescent="0.3">
      <c r="A381" s="664">
        <v>50</v>
      </c>
      <c r="B381" s="665" t="s">
        <v>543</v>
      </c>
      <c r="C381" s="665" t="s">
        <v>2781</v>
      </c>
      <c r="D381" s="746" t="s">
        <v>4251</v>
      </c>
      <c r="E381" s="747" t="s">
        <v>2794</v>
      </c>
      <c r="F381" s="665" t="s">
        <v>2778</v>
      </c>
      <c r="G381" s="665" t="s">
        <v>2837</v>
      </c>
      <c r="H381" s="665" t="s">
        <v>1411</v>
      </c>
      <c r="I381" s="665" t="s">
        <v>3394</v>
      </c>
      <c r="J381" s="665" t="s">
        <v>3395</v>
      </c>
      <c r="K381" s="665" t="s">
        <v>3396</v>
      </c>
      <c r="L381" s="666">
        <v>0</v>
      </c>
      <c r="M381" s="666">
        <v>0</v>
      </c>
      <c r="N381" s="665">
        <v>2</v>
      </c>
      <c r="O381" s="748">
        <v>1</v>
      </c>
      <c r="P381" s="666">
        <v>0</v>
      </c>
      <c r="Q381" s="681"/>
      <c r="R381" s="665">
        <v>2</v>
      </c>
      <c r="S381" s="681">
        <v>1</v>
      </c>
      <c r="T381" s="748">
        <v>1</v>
      </c>
      <c r="U381" s="704">
        <v>1</v>
      </c>
    </row>
    <row r="382" spans="1:21" ht="14.4" customHeight="1" x14ac:dyDescent="0.3">
      <c r="A382" s="664">
        <v>50</v>
      </c>
      <c r="B382" s="665" t="s">
        <v>543</v>
      </c>
      <c r="C382" s="665" t="s">
        <v>2781</v>
      </c>
      <c r="D382" s="746" t="s">
        <v>4251</v>
      </c>
      <c r="E382" s="747" t="s">
        <v>2794</v>
      </c>
      <c r="F382" s="665" t="s">
        <v>2778</v>
      </c>
      <c r="G382" s="665" t="s">
        <v>2837</v>
      </c>
      <c r="H382" s="665" t="s">
        <v>1411</v>
      </c>
      <c r="I382" s="665" t="s">
        <v>3154</v>
      </c>
      <c r="J382" s="665" t="s">
        <v>3155</v>
      </c>
      <c r="K382" s="665" t="s">
        <v>3156</v>
      </c>
      <c r="L382" s="666">
        <v>0</v>
      </c>
      <c r="M382" s="666">
        <v>0</v>
      </c>
      <c r="N382" s="665">
        <v>15</v>
      </c>
      <c r="O382" s="748">
        <v>7.5</v>
      </c>
      <c r="P382" s="666">
        <v>0</v>
      </c>
      <c r="Q382" s="681"/>
      <c r="R382" s="665">
        <v>6</v>
      </c>
      <c r="S382" s="681">
        <v>0.4</v>
      </c>
      <c r="T382" s="748">
        <v>3</v>
      </c>
      <c r="U382" s="704">
        <v>0.4</v>
      </c>
    </row>
    <row r="383" spans="1:21" ht="14.4" customHeight="1" x14ac:dyDescent="0.3">
      <c r="A383" s="664">
        <v>50</v>
      </c>
      <c r="B383" s="665" t="s">
        <v>543</v>
      </c>
      <c r="C383" s="665" t="s">
        <v>2781</v>
      </c>
      <c r="D383" s="746" t="s">
        <v>4251</v>
      </c>
      <c r="E383" s="747" t="s">
        <v>2794</v>
      </c>
      <c r="F383" s="665" t="s">
        <v>2778</v>
      </c>
      <c r="G383" s="665" t="s">
        <v>2837</v>
      </c>
      <c r="H383" s="665" t="s">
        <v>1411</v>
      </c>
      <c r="I383" s="665" t="s">
        <v>1570</v>
      </c>
      <c r="J383" s="665" t="s">
        <v>2586</v>
      </c>
      <c r="K383" s="665" t="s">
        <v>2587</v>
      </c>
      <c r="L383" s="666">
        <v>120.61</v>
      </c>
      <c r="M383" s="666">
        <v>603.04999999999995</v>
      </c>
      <c r="N383" s="665">
        <v>5</v>
      </c>
      <c r="O383" s="748">
        <v>3</v>
      </c>
      <c r="P383" s="666">
        <v>361.83</v>
      </c>
      <c r="Q383" s="681">
        <v>0.6</v>
      </c>
      <c r="R383" s="665">
        <v>3</v>
      </c>
      <c r="S383" s="681">
        <v>0.6</v>
      </c>
      <c r="T383" s="748">
        <v>1.5</v>
      </c>
      <c r="U383" s="704">
        <v>0.5</v>
      </c>
    </row>
    <row r="384" spans="1:21" ht="14.4" customHeight="1" x14ac:dyDescent="0.3">
      <c r="A384" s="664">
        <v>50</v>
      </c>
      <c r="B384" s="665" t="s">
        <v>543</v>
      </c>
      <c r="C384" s="665" t="s">
        <v>2781</v>
      </c>
      <c r="D384" s="746" t="s">
        <v>4251</v>
      </c>
      <c r="E384" s="747" t="s">
        <v>2794</v>
      </c>
      <c r="F384" s="665" t="s">
        <v>2778</v>
      </c>
      <c r="G384" s="665" t="s">
        <v>3397</v>
      </c>
      <c r="H384" s="665" t="s">
        <v>544</v>
      </c>
      <c r="I384" s="665" t="s">
        <v>3398</v>
      </c>
      <c r="J384" s="665" t="s">
        <v>3399</v>
      </c>
      <c r="K384" s="665" t="s">
        <v>3400</v>
      </c>
      <c r="L384" s="666">
        <v>21.2</v>
      </c>
      <c r="M384" s="666">
        <v>21.2</v>
      </c>
      <c r="N384" s="665">
        <v>1</v>
      </c>
      <c r="O384" s="748">
        <v>0.5</v>
      </c>
      <c r="P384" s="666">
        <v>21.2</v>
      </c>
      <c r="Q384" s="681">
        <v>1</v>
      </c>
      <c r="R384" s="665">
        <v>1</v>
      </c>
      <c r="S384" s="681">
        <v>1</v>
      </c>
      <c r="T384" s="748">
        <v>0.5</v>
      </c>
      <c r="U384" s="704">
        <v>1</v>
      </c>
    </row>
    <row r="385" spans="1:21" ht="14.4" customHeight="1" x14ac:dyDescent="0.3">
      <c r="A385" s="664">
        <v>50</v>
      </c>
      <c r="B385" s="665" t="s">
        <v>543</v>
      </c>
      <c r="C385" s="665" t="s">
        <v>2781</v>
      </c>
      <c r="D385" s="746" t="s">
        <v>4251</v>
      </c>
      <c r="E385" s="747" t="s">
        <v>2794</v>
      </c>
      <c r="F385" s="665" t="s">
        <v>2778</v>
      </c>
      <c r="G385" s="665" t="s">
        <v>3401</v>
      </c>
      <c r="H385" s="665" t="s">
        <v>1411</v>
      </c>
      <c r="I385" s="665" t="s">
        <v>3402</v>
      </c>
      <c r="J385" s="665" t="s">
        <v>2764</v>
      </c>
      <c r="K385" s="665" t="s">
        <v>3403</v>
      </c>
      <c r="L385" s="666">
        <v>700.7</v>
      </c>
      <c r="M385" s="666">
        <v>700.7</v>
      </c>
      <c r="N385" s="665">
        <v>1</v>
      </c>
      <c r="O385" s="748">
        <v>0.5</v>
      </c>
      <c r="P385" s="666"/>
      <c r="Q385" s="681">
        <v>0</v>
      </c>
      <c r="R385" s="665"/>
      <c r="S385" s="681">
        <v>0</v>
      </c>
      <c r="T385" s="748"/>
      <c r="U385" s="704">
        <v>0</v>
      </c>
    </row>
    <row r="386" spans="1:21" ht="14.4" customHeight="1" x14ac:dyDescent="0.3">
      <c r="A386" s="664">
        <v>50</v>
      </c>
      <c r="B386" s="665" t="s">
        <v>543</v>
      </c>
      <c r="C386" s="665" t="s">
        <v>2781</v>
      </c>
      <c r="D386" s="746" t="s">
        <v>4251</v>
      </c>
      <c r="E386" s="747" t="s">
        <v>2794</v>
      </c>
      <c r="F386" s="665" t="s">
        <v>2778</v>
      </c>
      <c r="G386" s="665" t="s">
        <v>3404</v>
      </c>
      <c r="H386" s="665" t="s">
        <v>544</v>
      </c>
      <c r="I386" s="665" t="s">
        <v>3405</v>
      </c>
      <c r="J386" s="665" t="s">
        <v>3406</v>
      </c>
      <c r="K386" s="665" t="s">
        <v>3407</v>
      </c>
      <c r="L386" s="666">
        <v>0</v>
      </c>
      <c r="M386" s="666">
        <v>0</v>
      </c>
      <c r="N386" s="665">
        <v>1</v>
      </c>
      <c r="O386" s="748">
        <v>0.5</v>
      </c>
      <c r="P386" s="666">
        <v>0</v>
      </c>
      <c r="Q386" s="681"/>
      <c r="R386" s="665">
        <v>1</v>
      </c>
      <c r="S386" s="681">
        <v>1</v>
      </c>
      <c r="T386" s="748">
        <v>0.5</v>
      </c>
      <c r="U386" s="704">
        <v>1</v>
      </c>
    </row>
    <row r="387" spans="1:21" ht="14.4" customHeight="1" x14ac:dyDescent="0.3">
      <c r="A387" s="664">
        <v>50</v>
      </c>
      <c r="B387" s="665" t="s">
        <v>543</v>
      </c>
      <c r="C387" s="665" t="s">
        <v>2781</v>
      </c>
      <c r="D387" s="746" t="s">
        <v>4251</v>
      </c>
      <c r="E387" s="747" t="s">
        <v>2794</v>
      </c>
      <c r="F387" s="665" t="s">
        <v>2778</v>
      </c>
      <c r="G387" s="665" t="s">
        <v>2929</v>
      </c>
      <c r="H387" s="665" t="s">
        <v>544</v>
      </c>
      <c r="I387" s="665" t="s">
        <v>1318</v>
      </c>
      <c r="J387" s="665" t="s">
        <v>1319</v>
      </c>
      <c r="K387" s="665" t="s">
        <v>2930</v>
      </c>
      <c r="L387" s="666">
        <v>280.77</v>
      </c>
      <c r="M387" s="666">
        <v>842.31</v>
      </c>
      <c r="N387" s="665">
        <v>3</v>
      </c>
      <c r="O387" s="748">
        <v>1.5</v>
      </c>
      <c r="P387" s="666"/>
      <c r="Q387" s="681">
        <v>0</v>
      </c>
      <c r="R387" s="665"/>
      <c r="S387" s="681">
        <v>0</v>
      </c>
      <c r="T387" s="748"/>
      <c r="U387" s="704">
        <v>0</v>
      </c>
    </row>
    <row r="388" spans="1:21" ht="14.4" customHeight="1" x14ac:dyDescent="0.3">
      <c r="A388" s="664">
        <v>50</v>
      </c>
      <c r="B388" s="665" t="s">
        <v>543</v>
      </c>
      <c r="C388" s="665" t="s">
        <v>2781</v>
      </c>
      <c r="D388" s="746" t="s">
        <v>4251</v>
      </c>
      <c r="E388" s="747" t="s">
        <v>2794</v>
      </c>
      <c r="F388" s="665" t="s">
        <v>2778</v>
      </c>
      <c r="G388" s="665" t="s">
        <v>3408</v>
      </c>
      <c r="H388" s="665" t="s">
        <v>544</v>
      </c>
      <c r="I388" s="665" t="s">
        <v>3409</v>
      </c>
      <c r="J388" s="665" t="s">
        <v>3410</v>
      </c>
      <c r="K388" s="665" t="s">
        <v>3411</v>
      </c>
      <c r="L388" s="666">
        <v>0</v>
      </c>
      <c r="M388" s="666">
        <v>0</v>
      </c>
      <c r="N388" s="665">
        <v>1</v>
      </c>
      <c r="O388" s="748">
        <v>0.5</v>
      </c>
      <c r="P388" s="666"/>
      <c r="Q388" s="681"/>
      <c r="R388" s="665"/>
      <c r="S388" s="681">
        <v>0</v>
      </c>
      <c r="T388" s="748"/>
      <c r="U388" s="704">
        <v>0</v>
      </c>
    </row>
    <row r="389" spans="1:21" ht="14.4" customHeight="1" x14ac:dyDescent="0.3">
      <c r="A389" s="664">
        <v>50</v>
      </c>
      <c r="B389" s="665" t="s">
        <v>543</v>
      </c>
      <c r="C389" s="665" t="s">
        <v>2781</v>
      </c>
      <c r="D389" s="746" t="s">
        <v>4251</v>
      </c>
      <c r="E389" s="747" t="s">
        <v>2794</v>
      </c>
      <c r="F389" s="665" t="s">
        <v>2778</v>
      </c>
      <c r="G389" s="665" t="s">
        <v>3412</v>
      </c>
      <c r="H389" s="665" t="s">
        <v>1411</v>
      </c>
      <c r="I389" s="665" t="s">
        <v>1491</v>
      </c>
      <c r="J389" s="665" t="s">
        <v>1492</v>
      </c>
      <c r="K389" s="665" t="s">
        <v>2574</v>
      </c>
      <c r="L389" s="666">
        <v>53.57</v>
      </c>
      <c r="M389" s="666">
        <v>107.14</v>
      </c>
      <c r="N389" s="665">
        <v>2</v>
      </c>
      <c r="O389" s="748">
        <v>1.5</v>
      </c>
      <c r="P389" s="666"/>
      <c r="Q389" s="681">
        <v>0</v>
      </c>
      <c r="R389" s="665"/>
      <c r="S389" s="681">
        <v>0</v>
      </c>
      <c r="T389" s="748"/>
      <c r="U389" s="704">
        <v>0</v>
      </c>
    </row>
    <row r="390" spans="1:21" ht="14.4" customHeight="1" x14ac:dyDescent="0.3">
      <c r="A390" s="664">
        <v>50</v>
      </c>
      <c r="B390" s="665" t="s">
        <v>543</v>
      </c>
      <c r="C390" s="665" t="s">
        <v>2781</v>
      </c>
      <c r="D390" s="746" t="s">
        <v>4251</v>
      </c>
      <c r="E390" s="747" t="s">
        <v>2795</v>
      </c>
      <c r="F390" s="665" t="s">
        <v>2778</v>
      </c>
      <c r="G390" s="665" t="s">
        <v>3413</v>
      </c>
      <c r="H390" s="665" t="s">
        <v>1411</v>
      </c>
      <c r="I390" s="665" t="s">
        <v>1434</v>
      </c>
      <c r="J390" s="665" t="s">
        <v>2713</v>
      </c>
      <c r="K390" s="665" t="s">
        <v>2714</v>
      </c>
      <c r="L390" s="666">
        <v>0</v>
      </c>
      <c r="M390" s="666">
        <v>0</v>
      </c>
      <c r="N390" s="665">
        <v>1</v>
      </c>
      <c r="O390" s="748">
        <v>1</v>
      </c>
      <c r="P390" s="666"/>
      <c r="Q390" s="681"/>
      <c r="R390" s="665"/>
      <c r="S390" s="681">
        <v>0</v>
      </c>
      <c r="T390" s="748"/>
      <c r="U390" s="704">
        <v>0</v>
      </c>
    </row>
    <row r="391" spans="1:21" ht="14.4" customHeight="1" x14ac:dyDescent="0.3">
      <c r="A391" s="664">
        <v>50</v>
      </c>
      <c r="B391" s="665" t="s">
        <v>543</v>
      </c>
      <c r="C391" s="665" t="s">
        <v>2781</v>
      </c>
      <c r="D391" s="746" t="s">
        <v>4251</v>
      </c>
      <c r="E391" s="747" t="s">
        <v>2797</v>
      </c>
      <c r="F391" s="665" t="s">
        <v>2778</v>
      </c>
      <c r="G391" s="665" t="s">
        <v>2845</v>
      </c>
      <c r="H391" s="665" t="s">
        <v>544</v>
      </c>
      <c r="I391" s="665" t="s">
        <v>3414</v>
      </c>
      <c r="J391" s="665" t="s">
        <v>970</v>
      </c>
      <c r="K391" s="665" t="s">
        <v>2628</v>
      </c>
      <c r="L391" s="666">
        <v>0</v>
      </c>
      <c r="M391" s="666">
        <v>0</v>
      </c>
      <c r="N391" s="665">
        <v>1</v>
      </c>
      <c r="O391" s="748">
        <v>0.5</v>
      </c>
      <c r="P391" s="666"/>
      <c r="Q391" s="681"/>
      <c r="R391" s="665"/>
      <c r="S391" s="681">
        <v>0</v>
      </c>
      <c r="T391" s="748"/>
      <c r="U391" s="704">
        <v>0</v>
      </c>
    </row>
    <row r="392" spans="1:21" ht="14.4" customHeight="1" x14ac:dyDescent="0.3">
      <c r="A392" s="664">
        <v>50</v>
      </c>
      <c r="B392" s="665" t="s">
        <v>543</v>
      </c>
      <c r="C392" s="665" t="s">
        <v>2781</v>
      </c>
      <c r="D392" s="746" t="s">
        <v>4251</v>
      </c>
      <c r="E392" s="747" t="s">
        <v>2797</v>
      </c>
      <c r="F392" s="665" t="s">
        <v>2778</v>
      </c>
      <c r="G392" s="665" t="s">
        <v>2848</v>
      </c>
      <c r="H392" s="665" t="s">
        <v>544</v>
      </c>
      <c r="I392" s="665" t="s">
        <v>3415</v>
      </c>
      <c r="J392" s="665" t="s">
        <v>2850</v>
      </c>
      <c r="K392" s="665" t="s">
        <v>2672</v>
      </c>
      <c r="L392" s="666">
        <v>154.36000000000001</v>
      </c>
      <c r="M392" s="666">
        <v>154.36000000000001</v>
      </c>
      <c r="N392" s="665">
        <v>1</v>
      </c>
      <c r="O392" s="748">
        <v>0.5</v>
      </c>
      <c r="P392" s="666"/>
      <c r="Q392" s="681">
        <v>0</v>
      </c>
      <c r="R392" s="665"/>
      <c r="S392" s="681">
        <v>0</v>
      </c>
      <c r="T392" s="748"/>
      <c r="U392" s="704">
        <v>0</v>
      </c>
    </row>
    <row r="393" spans="1:21" ht="14.4" customHeight="1" x14ac:dyDescent="0.3">
      <c r="A393" s="664">
        <v>50</v>
      </c>
      <c r="B393" s="665" t="s">
        <v>543</v>
      </c>
      <c r="C393" s="665" t="s">
        <v>2781</v>
      </c>
      <c r="D393" s="746" t="s">
        <v>4251</v>
      </c>
      <c r="E393" s="747" t="s">
        <v>2797</v>
      </c>
      <c r="F393" s="665" t="s">
        <v>2778</v>
      </c>
      <c r="G393" s="665" t="s">
        <v>2804</v>
      </c>
      <c r="H393" s="665" t="s">
        <v>1411</v>
      </c>
      <c r="I393" s="665" t="s">
        <v>2852</v>
      </c>
      <c r="J393" s="665" t="s">
        <v>2853</v>
      </c>
      <c r="K393" s="665" t="s">
        <v>2854</v>
      </c>
      <c r="L393" s="666">
        <v>278.64</v>
      </c>
      <c r="M393" s="666">
        <v>278.64</v>
      </c>
      <c r="N393" s="665">
        <v>1</v>
      </c>
      <c r="O393" s="748">
        <v>0.5</v>
      </c>
      <c r="P393" s="666"/>
      <c r="Q393" s="681">
        <v>0</v>
      </c>
      <c r="R393" s="665"/>
      <c r="S393" s="681">
        <v>0</v>
      </c>
      <c r="T393" s="748"/>
      <c r="U393" s="704">
        <v>0</v>
      </c>
    </row>
    <row r="394" spans="1:21" ht="14.4" customHeight="1" x14ac:dyDescent="0.3">
      <c r="A394" s="664">
        <v>50</v>
      </c>
      <c r="B394" s="665" t="s">
        <v>543</v>
      </c>
      <c r="C394" s="665" t="s">
        <v>2781</v>
      </c>
      <c r="D394" s="746" t="s">
        <v>4251</v>
      </c>
      <c r="E394" s="747" t="s">
        <v>2797</v>
      </c>
      <c r="F394" s="665" t="s">
        <v>2778</v>
      </c>
      <c r="G394" s="665" t="s">
        <v>2804</v>
      </c>
      <c r="H394" s="665" t="s">
        <v>1411</v>
      </c>
      <c r="I394" s="665" t="s">
        <v>1562</v>
      </c>
      <c r="J394" s="665" t="s">
        <v>1567</v>
      </c>
      <c r="K394" s="665" t="s">
        <v>2644</v>
      </c>
      <c r="L394" s="666">
        <v>181.13</v>
      </c>
      <c r="M394" s="666">
        <v>905.65</v>
      </c>
      <c r="N394" s="665">
        <v>5</v>
      </c>
      <c r="O394" s="748">
        <v>3</v>
      </c>
      <c r="P394" s="666">
        <v>181.13</v>
      </c>
      <c r="Q394" s="681">
        <v>0.2</v>
      </c>
      <c r="R394" s="665">
        <v>1</v>
      </c>
      <c r="S394" s="681">
        <v>0.2</v>
      </c>
      <c r="T394" s="748">
        <v>1</v>
      </c>
      <c r="U394" s="704">
        <v>0.33333333333333331</v>
      </c>
    </row>
    <row r="395" spans="1:21" ht="14.4" customHeight="1" x14ac:dyDescent="0.3">
      <c r="A395" s="664">
        <v>50</v>
      </c>
      <c r="B395" s="665" t="s">
        <v>543</v>
      </c>
      <c r="C395" s="665" t="s">
        <v>2781</v>
      </c>
      <c r="D395" s="746" t="s">
        <v>4251</v>
      </c>
      <c r="E395" s="747" t="s">
        <v>2797</v>
      </c>
      <c r="F395" s="665" t="s">
        <v>2778</v>
      </c>
      <c r="G395" s="665" t="s">
        <v>2805</v>
      </c>
      <c r="H395" s="665" t="s">
        <v>1411</v>
      </c>
      <c r="I395" s="665" t="s">
        <v>1456</v>
      </c>
      <c r="J395" s="665" t="s">
        <v>1457</v>
      </c>
      <c r="K395" s="665" t="s">
        <v>2611</v>
      </c>
      <c r="L395" s="666">
        <v>35.11</v>
      </c>
      <c r="M395" s="666">
        <v>175.55</v>
      </c>
      <c r="N395" s="665">
        <v>5</v>
      </c>
      <c r="O395" s="748">
        <v>2.5</v>
      </c>
      <c r="P395" s="666">
        <v>70.22</v>
      </c>
      <c r="Q395" s="681">
        <v>0.39999999999999997</v>
      </c>
      <c r="R395" s="665">
        <v>2</v>
      </c>
      <c r="S395" s="681">
        <v>0.4</v>
      </c>
      <c r="T395" s="748">
        <v>1</v>
      </c>
      <c r="U395" s="704">
        <v>0.4</v>
      </c>
    </row>
    <row r="396" spans="1:21" ht="14.4" customHeight="1" x14ac:dyDescent="0.3">
      <c r="A396" s="664">
        <v>50</v>
      </c>
      <c r="B396" s="665" t="s">
        <v>543</v>
      </c>
      <c r="C396" s="665" t="s">
        <v>2781</v>
      </c>
      <c r="D396" s="746" t="s">
        <v>4251</v>
      </c>
      <c r="E396" s="747" t="s">
        <v>2797</v>
      </c>
      <c r="F396" s="665" t="s">
        <v>2778</v>
      </c>
      <c r="G396" s="665" t="s">
        <v>2860</v>
      </c>
      <c r="H396" s="665" t="s">
        <v>544</v>
      </c>
      <c r="I396" s="665" t="s">
        <v>2932</v>
      </c>
      <c r="J396" s="665" t="s">
        <v>2861</v>
      </c>
      <c r="K396" s="665" t="s">
        <v>2933</v>
      </c>
      <c r="L396" s="666">
        <v>0</v>
      </c>
      <c r="M396" s="666">
        <v>0</v>
      </c>
      <c r="N396" s="665">
        <v>1</v>
      </c>
      <c r="O396" s="748">
        <v>0.5</v>
      </c>
      <c r="P396" s="666"/>
      <c r="Q396" s="681"/>
      <c r="R396" s="665"/>
      <c r="S396" s="681">
        <v>0</v>
      </c>
      <c r="T396" s="748"/>
      <c r="U396" s="704">
        <v>0</v>
      </c>
    </row>
    <row r="397" spans="1:21" ht="14.4" customHeight="1" x14ac:dyDescent="0.3">
      <c r="A397" s="664">
        <v>50</v>
      </c>
      <c r="B397" s="665" t="s">
        <v>543</v>
      </c>
      <c r="C397" s="665" t="s">
        <v>2781</v>
      </c>
      <c r="D397" s="746" t="s">
        <v>4251</v>
      </c>
      <c r="E397" s="747" t="s">
        <v>2797</v>
      </c>
      <c r="F397" s="665" t="s">
        <v>2778</v>
      </c>
      <c r="G397" s="665" t="s">
        <v>3009</v>
      </c>
      <c r="H397" s="665" t="s">
        <v>1411</v>
      </c>
      <c r="I397" s="665" t="s">
        <v>3010</v>
      </c>
      <c r="J397" s="665" t="s">
        <v>3011</v>
      </c>
      <c r="K397" s="665" t="s">
        <v>2989</v>
      </c>
      <c r="L397" s="666">
        <v>46.25</v>
      </c>
      <c r="M397" s="666">
        <v>46.25</v>
      </c>
      <c r="N397" s="665">
        <v>1</v>
      </c>
      <c r="O397" s="748">
        <v>0.5</v>
      </c>
      <c r="P397" s="666"/>
      <c r="Q397" s="681">
        <v>0</v>
      </c>
      <c r="R397" s="665"/>
      <c r="S397" s="681">
        <v>0</v>
      </c>
      <c r="T397" s="748"/>
      <c r="U397" s="704">
        <v>0</v>
      </c>
    </row>
    <row r="398" spans="1:21" ht="14.4" customHeight="1" x14ac:dyDescent="0.3">
      <c r="A398" s="664">
        <v>50</v>
      </c>
      <c r="B398" s="665" t="s">
        <v>543</v>
      </c>
      <c r="C398" s="665" t="s">
        <v>2781</v>
      </c>
      <c r="D398" s="746" t="s">
        <v>4251</v>
      </c>
      <c r="E398" s="747" t="s">
        <v>2797</v>
      </c>
      <c r="F398" s="665" t="s">
        <v>2778</v>
      </c>
      <c r="G398" s="665" t="s">
        <v>2934</v>
      </c>
      <c r="H398" s="665" t="s">
        <v>544</v>
      </c>
      <c r="I398" s="665" t="s">
        <v>936</v>
      </c>
      <c r="J398" s="665" t="s">
        <v>937</v>
      </c>
      <c r="K398" s="665" t="s">
        <v>2935</v>
      </c>
      <c r="L398" s="666">
        <v>33</v>
      </c>
      <c r="M398" s="666">
        <v>33</v>
      </c>
      <c r="N398" s="665">
        <v>1</v>
      </c>
      <c r="O398" s="748">
        <v>1</v>
      </c>
      <c r="P398" s="666"/>
      <c r="Q398" s="681">
        <v>0</v>
      </c>
      <c r="R398" s="665"/>
      <c r="S398" s="681">
        <v>0</v>
      </c>
      <c r="T398" s="748"/>
      <c r="U398" s="704">
        <v>0</v>
      </c>
    </row>
    <row r="399" spans="1:21" ht="14.4" customHeight="1" x14ac:dyDescent="0.3">
      <c r="A399" s="664">
        <v>50</v>
      </c>
      <c r="B399" s="665" t="s">
        <v>543</v>
      </c>
      <c r="C399" s="665" t="s">
        <v>2781</v>
      </c>
      <c r="D399" s="746" t="s">
        <v>4251</v>
      </c>
      <c r="E399" s="747" t="s">
        <v>2797</v>
      </c>
      <c r="F399" s="665" t="s">
        <v>2778</v>
      </c>
      <c r="G399" s="665" t="s">
        <v>2821</v>
      </c>
      <c r="H399" s="665" t="s">
        <v>1411</v>
      </c>
      <c r="I399" s="665" t="s">
        <v>1641</v>
      </c>
      <c r="J399" s="665" t="s">
        <v>1642</v>
      </c>
      <c r="K399" s="665" t="s">
        <v>2600</v>
      </c>
      <c r="L399" s="666">
        <v>93.43</v>
      </c>
      <c r="M399" s="666">
        <v>93.43</v>
      </c>
      <c r="N399" s="665">
        <v>1</v>
      </c>
      <c r="O399" s="748">
        <v>0.5</v>
      </c>
      <c r="P399" s="666">
        <v>93.43</v>
      </c>
      <c r="Q399" s="681">
        <v>1</v>
      </c>
      <c r="R399" s="665">
        <v>1</v>
      </c>
      <c r="S399" s="681">
        <v>1</v>
      </c>
      <c r="T399" s="748">
        <v>0.5</v>
      </c>
      <c r="U399" s="704">
        <v>1</v>
      </c>
    </row>
    <row r="400" spans="1:21" ht="14.4" customHeight="1" x14ac:dyDescent="0.3">
      <c r="A400" s="664">
        <v>50</v>
      </c>
      <c r="B400" s="665" t="s">
        <v>543</v>
      </c>
      <c r="C400" s="665" t="s">
        <v>2781</v>
      </c>
      <c r="D400" s="746" t="s">
        <v>4251</v>
      </c>
      <c r="E400" s="747" t="s">
        <v>2797</v>
      </c>
      <c r="F400" s="665" t="s">
        <v>2778</v>
      </c>
      <c r="G400" s="665" t="s">
        <v>2869</v>
      </c>
      <c r="H400" s="665" t="s">
        <v>544</v>
      </c>
      <c r="I400" s="665" t="s">
        <v>2870</v>
      </c>
      <c r="J400" s="665" t="s">
        <v>2871</v>
      </c>
      <c r="K400" s="665" t="s">
        <v>2872</v>
      </c>
      <c r="L400" s="666">
        <v>0</v>
      </c>
      <c r="M400" s="666">
        <v>0</v>
      </c>
      <c r="N400" s="665">
        <v>2</v>
      </c>
      <c r="O400" s="748">
        <v>1.5</v>
      </c>
      <c r="P400" s="666"/>
      <c r="Q400" s="681"/>
      <c r="R400" s="665"/>
      <c r="S400" s="681">
        <v>0</v>
      </c>
      <c r="T400" s="748"/>
      <c r="U400" s="704">
        <v>0</v>
      </c>
    </row>
    <row r="401" spans="1:21" ht="14.4" customHeight="1" x14ac:dyDescent="0.3">
      <c r="A401" s="664">
        <v>50</v>
      </c>
      <c r="B401" s="665" t="s">
        <v>543</v>
      </c>
      <c r="C401" s="665" t="s">
        <v>2781</v>
      </c>
      <c r="D401" s="746" t="s">
        <v>4251</v>
      </c>
      <c r="E401" s="747" t="s">
        <v>2797</v>
      </c>
      <c r="F401" s="665" t="s">
        <v>2778</v>
      </c>
      <c r="G401" s="665" t="s">
        <v>2822</v>
      </c>
      <c r="H401" s="665" t="s">
        <v>544</v>
      </c>
      <c r="I401" s="665" t="s">
        <v>921</v>
      </c>
      <c r="J401" s="665" t="s">
        <v>2824</v>
      </c>
      <c r="K401" s="665" t="s">
        <v>3282</v>
      </c>
      <c r="L401" s="666">
        <v>31.65</v>
      </c>
      <c r="M401" s="666">
        <v>31.65</v>
      </c>
      <c r="N401" s="665">
        <v>1</v>
      </c>
      <c r="O401" s="748">
        <v>0.5</v>
      </c>
      <c r="P401" s="666"/>
      <c r="Q401" s="681">
        <v>0</v>
      </c>
      <c r="R401" s="665"/>
      <c r="S401" s="681">
        <v>0</v>
      </c>
      <c r="T401" s="748"/>
      <c r="U401" s="704">
        <v>0</v>
      </c>
    </row>
    <row r="402" spans="1:21" ht="14.4" customHeight="1" x14ac:dyDescent="0.3">
      <c r="A402" s="664">
        <v>50</v>
      </c>
      <c r="B402" s="665" t="s">
        <v>543</v>
      </c>
      <c r="C402" s="665" t="s">
        <v>2781</v>
      </c>
      <c r="D402" s="746" t="s">
        <v>4251</v>
      </c>
      <c r="E402" s="747" t="s">
        <v>2797</v>
      </c>
      <c r="F402" s="665" t="s">
        <v>2778</v>
      </c>
      <c r="G402" s="665" t="s">
        <v>2822</v>
      </c>
      <c r="H402" s="665" t="s">
        <v>544</v>
      </c>
      <c r="I402" s="665" t="s">
        <v>966</v>
      </c>
      <c r="J402" s="665" t="s">
        <v>957</v>
      </c>
      <c r="K402" s="665" t="s">
        <v>2873</v>
      </c>
      <c r="L402" s="666">
        <v>26.37</v>
      </c>
      <c r="M402" s="666">
        <v>26.37</v>
      </c>
      <c r="N402" s="665">
        <v>1</v>
      </c>
      <c r="O402" s="748">
        <v>0.5</v>
      </c>
      <c r="P402" s="666">
        <v>26.37</v>
      </c>
      <c r="Q402" s="681">
        <v>1</v>
      </c>
      <c r="R402" s="665">
        <v>1</v>
      </c>
      <c r="S402" s="681">
        <v>1</v>
      </c>
      <c r="T402" s="748">
        <v>0.5</v>
      </c>
      <c r="U402" s="704">
        <v>1</v>
      </c>
    </row>
    <row r="403" spans="1:21" ht="14.4" customHeight="1" x14ac:dyDescent="0.3">
      <c r="A403" s="664">
        <v>50</v>
      </c>
      <c r="B403" s="665" t="s">
        <v>543</v>
      </c>
      <c r="C403" s="665" t="s">
        <v>2781</v>
      </c>
      <c r="D403" s="746" t="s">
        <v>4251</v>
      </c>
      <c r="E403" s="747" t="s">
        <v>2797</v>
      </c>
      <c r="F403" s="665" t="s">
        <v>2778</v>
      </c>
      <c r="G403" s="665" t="s">
        <v>3067</v>
      </c>
      <c r="H403" s="665" t="s">
        <v>1411</v>
      </c>
      <c r="I403" s="665" t="s">
        <v>1648</v>
      </c>
      <c r="J403" s="665" t="s">
        <v>1649</v>
      </c>
      <c r="K403" s="665" t="s">
        <v>2581</v>
      </c>
      <c r="L403" s="666">
        <v>86.41</v>
      </c>
      <c r="M403" s="666">
        <v>86.41</v>
      </c>
      <c r="N403" s="665">
        <v>1</v>
      </c>
      <c r="O403" s="748">
        <v>0.5</v>
      </c>
      <c r="P403" s="666"/>
      <c r="Q403" s="681">
        <v>0</v>
      </c>
      <c r="R403" s="665"/>
      <c r="S403" s="681">
        <v>0</v>
      </c>
      <c r="T403" s="748"/>
      <c r="U403" s="704">
        <v>0</v>
      </c>
    </row>
    <row r="404" spans="1:21" ht="14.4" customHeight="1" x14ac:dyDescent="0.3">
      <c r="A404" s="664">
        <v>50</v>
      </c>
      <c r="B404" s="665" t="s">
        <v>543</v>
      </c>
      <c r="C404" s="665" t="s">
        <v>2781</v>
      </c>
      <c r="D404" s="746" t="s">
        <v>4251</v>
      </c>
      <c r="E404" s="747" t="s">
        <v>2797</v>
      </c>
      <c r="F404" s="665" t="s">
        <v>2778</v>
      </c>
      <c r="G404" s="665" t="s">
        <v>2826</v>
      </c>
      <c r="H404" s="665" t="s">
        <v>544</v>
      </c>
      <c r="I404" s="665" t="s">
        <v>2827</v>
      </c>
      <c r="J404" s="665" t="s">
        <v>2828</v>
      </c>
      <c r="K404" s="665" t="s">
        <v>2829</v>
      </c>
      <c r="L404" s="666">
        <v>0</v>
      </c>
      <c r="M404" s="666">
        <v>0</v>
      </c>
      <c r="N404" s="665">
        <v>1</v>
      </c>
      <c r="O404" s="748">
        <v>0.5</v>
      </c>
      <c r="P404" s="666"/>
      <c r="Q404" s="681"/>
      <c r="R404" s="665"/>
      <c r="S404" s="681">
        <v>0</v>
      </c>
      <c r="T404" s="748"/>
      <c r="U404" s="704">
        <v>0</v>
      </c>
    </row>
    <row r="405" spans="1:21" ht="14.4" customHeight="1" x14ac:dyDescent="0.3">
      <c r="A405" s="664">
        <v>50</v>
      </c>
      <c r="B405" s="665" t="s">
        <v>543</v>
      </c>
      <c r="C405" s="665" t="s">
        <v>2781</v>
      </c>
      <c r="D405" s="746" t="s">
        <v>4251</v>
      </c>
      <c r="E405" s="747" t="s">
        <v>2797</v>
      </c>
      <c r="F405" s="665" t="s">
        <v>2778</v>
      </c>
      <c r="G405" s="665" t="s">
        <v>2885</v>
      </c>
      <c r="H405" s="665" t="s">
        <v>1411</v>
      </c>
      <c r="I405" s="665" t="s">
        <v>1581</v>
      </c>
      <c r="J405" s="665" t="s">
        <v>1582</v>
      </c>
      <c r="K405" s="665" t="s">
        <v>2615</v>
      </c>
      <c r="L405" s="666">
        <v>31.09</v>
      </c>
      <c r="M405" s="666">
        <v>31.09</v>
      </c>
      <c r="N405" s="665">
        <v>1</v>
      </c>
      <c r="O405" s="748">
        <v>0.5</v>
      </c>
      <c r="P405" s="666"/>
      <c r="Q405" s="681">
        <v>0</v>
      </c>
      <c r="R405" s="665"/>
      <c r="S405" s="681">
        <v>0</v>
      </c>
      <c r="T405" s="748"/>
      <c r="U405" s="704">
        <v>0</v>
      </c>
    </row>
    <row r="406" spans="1:21" ht="14.4" customHeight="1" x14ac:dyDescent="0.3">
      <c r="A406" s="664">
        <v>50</v>
      </c>
      <c r="B406" s="665" t="s">
        <v>543</v>
      </c>
      <c r="C406" s="665" t="s">
        <v>2781</v>
      </c>
      <c r="D406" s="746" t="s">
        <v>4251</v>
      </c>
      <c r="E406" s="747" t="s">
        <v>2797</v>
      </c>
      <c r="F406" s="665" t="s">
        <v>2778</v>
      </c>
      <c r="G406" s="665" t="s">
        <v>2892</v>
      </c>
      <c r="H406" s="665" t="s">
        <v>1411</v>
      </c>
      <c r="I406" s="665" t="s">
        <v>1459</v>
      </c>
      <c r="J406" s="665" t="s">
        <v>1460</v>
      </c>
      <c r="K406" s="665" t="s">
        <v>2568</v>
      </c>
      <c r="L406" s="666">
        <v>57.64</v>
      </c>
      <c r="M406" s="666">
        <v>57.64</v>
      </c>
      <c r="N406" s="665">
        <v>1</v>
      </c>
      <c r="O406" s="748">
        <v>0.5</v>
      </c>
      <c r="P406" s="666"/>
      <c r="Q406" s="681">
        <v>0</v>
      </c>
      <c r="R406" s="665"/>
      <c r="S406" s="681">
        <v>0</v>
      </c>
      <c r="T406" s="748"/>
      <c r="U406" s="704">
        <v>0</v>
      </c>
    </row>
    <row r="407" spans="1:21" ht="14.4" customHeight="1" x14ac:dyDescent="0.3">
      <c r="A407" s="664">
        <v>50</v>
      </c>
      <c r="B407" s="665" t="s">
        <v>543</v>
      </c>
      <c r="C407" s="665" t="s">
        <v>2781</v>
      </c>
      <c r="D407" s="746" t="s">
        <v>4251</v>
      </c>
      <c r="E407" s="747" t="s">
        <v>2797</v>
      </c>
      <c r="F407" s="665" t="s">
        <v>2778</v>
      </c>
      <c r="G407" s="665" t="s">
        <v>2892</v>
      </c>
      <c r="H407" s="665" t="s">
        <v>1411</v>
      </c>
      <c r="I407" s="665" t="s">
        <v>2893</v>
      </c>
      <c r="J407" s="665" t="s">
        <v>1460</v>
      </c>
      <c r="K407" s="665" t="s">
        <v>2894</v>
      </c>
      <c r="L407" s="666">
        <v>0</v>
      </c>
      <c r="M407" s="666">
        <v>0</v>
      </c>
      <c r="N407" s="665">
        <v>2</v>
      </c>
      <c r="O407" s="748">
        <v>1</v>
      </c>
      <c r="P407" s="666"/>
      <c r="Q407" s="681"/>
      <c r="R407" s="665"/>
      <c r="S407" s="681">
        <v>0</v>
      </c>
      <c r="T407" s="748"/>
      <c r="U407" s="704">
        <v>0</v>
      </c>
    </row>
    <row r="408" spans="1:21" ht="14.4" customHeight="1" x14ac:dyDescent="0.3">
      <c r="A408" s="664">
        <v>50</v>
      </c>
      <c r="B408" s="665" t="s">
        <v>543</v>
      </c>
      <c r="C408" s="665" t="s">
        <v>2781</v>
      </c>
      <c r="D408" s="746" t="s">
        <v>4251</v>
      </c>
      <c r="E408" s="747" t="s">
        <v>2797</v>
      </c>
      <c r="F408" s="665" t="s">
        <v>2778</v>
      </c>
      <c r="G408" s="665" t="s">
        <v>2836</v>
      </c>
      <c r="H408" s="665" t="s">
        <v>1411</v>
      </c>
      <c r="I408" s="665" t="s">
        <v>1438</v>
      </c>
      <c r="J408" s="665" t="s">
        <v>2623</v>
      </c>
      <c r="K408" s="665" t="s">
        <v>2624</v>
      </c>
      <c r="L408" s="666">
        <v>96.53</v>
      </c>
      <c r="M408" s="666">
        <v>96.53</v>
      </c>
      <c r="N408" s="665">
        <v>1</v>
      </c>
      <c r="O408" s="748">
        <v>0.5</v>
      </c>
      <c r="P408" s="666"/>
      <c r="Q408" s="681">
        <v>0</v>
      </c>
      <c r="R408" s="665"/>
      <c r="S408" s="681">
        <v>0</v>
      </c>
      <c r="T408" s="748"/>
      <c r="U408" s="704">
        <v>0</v>
      </c>
    </row>
    <row r="409" spans="1:21" ht="14.4" customHeight="1" x14ac:dyDescent="0.3">
      <c r="A409" s="664">
        <v>50</v>
      </c>
      <c r="B409" s="665" t="s">
        <v>543</v>
      </c>
      <c r="C409" s="665" t="s">
        <v>2781</v>
      </c>
      <c r="D409" s="746" t="s">
        <v>4251</v>
      </c>
      <c r="E409" s="747" t="s">
        <v>2797</v>
      </c>
      <c r="F409" s="665" t="s">
        <v>2778</v>
      </c>
      <c r="G409" s="665" t="s">
        <v>2836</v>
      </c>
      <c r="H409" s="665" t="s">
        <v>1411</v>
      </c>
      <c r="I409" s="665" t="s">
        <v>1470</v>
      </c>
      <c r="J409" s="665" t="s">
        <v>2627</v>
      </c>
      <c r="K409" s="665" t="s">
        <v>2628</v>
      </c>
      <c r="L409" s="666">
        <v>48.27</v>
      </c>
      <c r="M409" s="666">
        <v>144.81</v>
      </c>
      <c r="N409" s="665">
        <v>3</v>
      </c>
      <c r="O409" s="748">
        <v>1.5</v>
      </c>
      <c r="P409" s="666">
        <v>96.54</v>
      </c>
      <c r="Q409" s="681">
        <v>0.66666666666666674</v>
      </c>
      <c r="R409" s="665">
        <v>2</v>
      </c>
      <c r="S409" s="681">
        <v>0.66666666666666663</v>
      </c>
      <c r="T409" s="748">
        <v>1</v>
      </c>
      <c r="U409" s="704">
        <v>0.66666666666666663</v>
      </c>
    </row>
    <row r="410" spans="1:21" ht="14.4" customHeight="1" x14ac:dyDescent="0.3">
      <c r="A410" s="664">
        <v>50</v>
      </c>
      <c r="B410" s="665" t="s">
        <v>543</v>
      </c>
      <c r="C410" s="665" t="s">
        <v>2781</v>
      </c>
      <c r="D410" s="746" t="s">
        <v>4251</v>
      </c>
      <c r="E410" s="747" t="s">
        <v>2797</v>
      </c>
      <c r="F410" s="665" t="s">
        <v>2778</v>
      </c>
      <c r="G410" s="665" t="s">
        <v>3416</v>
      </c>
      <c r="H410" s="665" t="s">
        <v>544</v>
      </c>
      <c r="I410" s="665" t="s">
        <v>1276</v>
      </c>
      <c r="J410" s="665" t="s">
        <v>1277</v>
      </c>
      <c r="K410" s="665" t="s">
        <v>3417</v>
      </c>
      <c r="L410" s="666">
        <v>1765.08</v>
      </c>
      <c r="M410" s="666">
        <v>1765.08</v>
      </c>
      <c r="N410" s="665">
        <v>1</v>
      </c>
      <c r="O410" s="748">
        <v>0.5</v>
      </c>
      <c r="P410" s="666"/>
      <c r="Q410" s="681">
        <v>0</v>
      </c>
      <c r="R410" s="665"/>
      <c r="S410" s="681">
        <v>0</v>
      </c>
      <c r="T410" s="748"/>
      <c r="U410" s="704">
        <v>0</v>
      </c>
    </row>
    <row r="411" spans="1:21" ht="14.4" customHeight="1" x14ac:dyDescent="0.3">
      <c r="A411" s="664">
        <v>50</v>
      </c>
      <c r="B411" s="665" t="s">
        <v>543</v>
      </c>
      <c r="C411" s="665" t="s">
        <v>2781</v>
      </c>
      <c r="D411" s="746" t="s">
        <v>4251</v>
      </c>
      <c r="E411" s="747" t="s">
        <v>2797</v>
      </c>
      <c r="F411" s="665" t="s">
        <v>2778</v>
      </c>
      <c r="G411" s="665" t="s">
        <v>2901</v>
      </c>
      <c r="H411" s="665" t="s">
        <v>544</v>
      </c>
      <c r="I411" s="665" t="s">
        <v>878</v>
      </c>
      <c r="J411" s="665" t="s">
        <v>879</v>
      </c>
      <c r="K411" s="665" t="s">
        <v>3120</v>
      </c>
      <c r="L411" s="666">
        <v>90.53</v>
      </c>
      <c r="M411" s="666">
        <v>90.53</v>
      </c>
      <c r="N411" s="665">
        <v>1</v>
      </c>
      <c r="O411" s="748">
        <v>1</v>
      </c>
      <c r="P411" s="666">
        <v>90.53</v>
      </c>
      <c r="Q411" s="681">
        <v>1</v>
      </c>
      <c r="R411" s="665">
        <v>1</v>
      </c>
      <c r="S411" s="681">
        <v>1</v>
      </c>
      <c r="T411" s="748">
        <v>1</v>
      </c>
      <c r="U411" s="704">
        <v>1</v>
      </c>
    </row>
    <row r="412" spans="1:21" ht="14.4" customHeight="1" x14ac:dyDescent="0.3">
      <c r="A412" s="664">
        <v>50</v>
      </c>
      <c r="B412" s="665" t="s">
        <v>543</v>
      </c>
      <c r="C412" s="665" t="s">
        <v>2781</v>
      </c>
      <c r="D412" s="746" t="s">
        <v>4251</v>
      </c>
      <c r="E412" s="747" t="s">
        <v>2797</v>
      </c>
      <c r="F412" s="665" t="s">
        <v>2778</v>
      </c>
      <c r="G412" s="665" t="s">
        <v>3418</v>
      </c>
      <c r="H412" s="665" t="s">
        <v>544</v>
      </c>
      <c r="I412" s="665" t="s">
        <v>3419</v>
      </c>
      <c r="J412" s="665" t="s">
        <v>3420</v>
      </c>
      <c r="K412" s="665" t="s">
        <v>3421</v>
      </c>
      <c r="L412" s="666">
        <v>240.27</v>
      </c>
      <c r="M412" s="666">
        <v>240.27</v>
      </c>
      <c r="N412" s="665">
        <v>1</v>
      </c>
      <c r="O412" s="748">
        <v>1</v>
      </c>
      <c r="P412" s="666">
        <v>240.27</v>
      </c>
      <c r="Q412" s="681">
        <v>1</v>
      </c>
      <c r="R412" s="665">
        <v>1</v>
      </c>
      <c r="S412" s="681">
        <v>1</v>
      </c>
      <c r="T412" s="748">
        <v>1</v>
      </c>
      <c r="U412" s="704">
        <v>1</v>
      </c>
    </row>
    <row r="413" spans="1:21" ht="14.4" customHeight="1" x14ac:dyDescent="0.3">
      <c r="A413" s="664">
        <v>50</v>
      </c>
      <c r="B413" s="665" t="s">
        <v>543</v>
      </c>
      <c r="C413" s="665" t="s">
        <v>2781</v>
      </c>
      <c r="D413" s="746" t="s">
        <v>4251</v>
      </c>
      <c r="E413" s="747" t="s">
        <v>2797</v>
      </c>
      <c r="F413" s="665" t="s">
        <v>2778</v>
      </c>
      <c r="G413" s="665" t="s">
        <v>2904</v>
      </c>
      <c r="H413" s="665" t="s">
        <v>544</v>
      </c>
      <c r="I413" s="665" t="s">
        <v>682</v>
      </c>
      <c r="J413" s="665" t="s">
        <v>683</v>
      </c>
      <c r="K413" s="665" t="s">
        <v>2906</v>
      </c>
      <c r="L413" s="666">
        <v>42.08</v>
      </c>
      <c r="M413" s="666">
        <v>126.24</v>
      </c>
      <c r="N413" s="665">
        <v>3</v>
      </c>
      <c r="O413" s="748">
        <v>2</v>
      </c>
      <c r="P413" s="666">
        <v>42.08</v>
      </c>
      <c r="Q413" s="681">
        <v>0.33333333333333331</v>
      </c>
      <c r="R413" s="665">
        <v>1</v>
      </c>
      <c r="S413" s="681">
        <v>0.33333333333333331</v>
      </c>
      <c r="T413" s="748">
        <v>0.5</v>
      </c>
      <c r="U413" s="704">
        <v>0.25</v>
      </c>
    </row>
    <row r="414" spans="1:21" ht="14.4" customHeight="1" x14ac:dyDescent="0.3">
      <c r="A414" s="664">
        <v>50</v>
      </c>
      <c r="B414" s="665" t="s">
        <v>543</v>
      </c>
      <c r="C414" s="665" t="s">
        <v>2781</v>
      </c>
      <c r="D414" s="746" t="s">
        <v>4251</v>
      </c>
      <c r="E414" s="747" t="s">
        <v>2797</v>
      </c>
      <c r="F414" s="665" t="s">
        <v>2778</v>
      </c>
      <c r="G414" s="665" t="s">
        <v>2907</v>
      </c>
      <c r="H414" s="665" t="s">
        <v>544</v>
      </c>
      <c r="I414" s="665" t="s">
        <v>1732</v>
      </c>
      <c r="J414" s="665" t="s">
        <v>1733</v>
      </c>
      <c r="K414" s="665" t="s">
        <v>2909</v>
      </c>
      <c r="L414" s="666">
        <v>22.44</v>
      </c>
      <c r="M414" s="666">
        <v>22.44</v>
      </c>
      <c r="N414" s="665">
        <v>1</v>
      </c>
      <c r="O414" s="748">
        <v>1</v>
      </c>
      <c r="P414" s="666"/>
      <c r="Q414" s="681">
        <v>0</v>
      </c>
      <c r="R414" s="665"/>
      <c r="S414" s="681">
        <v>0</v>
      </c>
      <c r="T414" s="748"/>
      <c r="U414" s="704">
        <v>0</v>
      </c>
    </row>
    <row r="415" spans="1:21" ht="14.4" customHeight="1" x14ac:dyDescent="0.3">
      <c r="A415" s="664">
        <v>50</v>
      </c>
      <c r="B415" s="665" t="s">
        <v>543</v>
      </c>
      <c r="C415" s="665" t="s">
        <v>2781</v>
      </c>
      <c r="D415" s="746" t="s">
        <v>4251</v>
      </c>
      <c r="E415" s="747" t="s">
        <v>2797</v>
      </c>
      <c r="F415" s="665" t="s">
        <v>2778</v>
      </c>
      <c r="G415" s="665" t="s">
        <v>2939</v>
      </c>
      <c r="H415" s="665" t="s">
        <v>544</v>
      </c>
      <c r="I415" s="665" t="s">
        <v>3378</v>
      </c>
      <c r="J415" s="665" t="s">
        <v>3131</v>
      </c>
      <c r="K415" s="665" t="s">
        <v>3379</v>
      </c>
      <c r="L415" s="666">
        <v>149.69</v>
      </c>
      <c r="M415" s="666">
        <v>149.69</v>
      </c>
      <c r="N415" s="665">
        <v>1</v>
      </c>
      <c r="O415" s="748">
        <v>0.5</v>
      </c>
      <c r="P415" s="666"/>
      <c r="Q415" s="681">
        <v>0</v>
      </c>
      <c r="R415" s="665"/>
      <c r="S415" s="681">
        <v>0</v>
      </c>
      <c r="T415" s="748"/>
      <c r="U415" s="704">
        <v>0</v>
      </c>
    </row>
    <row r="416" spans="1:21" ht="14.4" customHeight="1" x14ac:dyDescent="0.3">
      <c r="A416" s="664">
        <v>50</v>
      </c>
      <c r="B416" s="665" t="s">
        <v>543</v>
      </c>
      <c r="C416" s="665" t="s">
        <v>2781</v>
      </c>
      <c r="D416" s="746" t="s">
        <v>4251</v>
      </c>
      <c r="E416" s="747" t="s">
        <v>2797</v>
      </c>
      <c r="F416" s="665" t="s">
        <v>2778</v>
      </c>
      <c r="G416" s="665" t="s">
        <v>2939</v>
      </c>
      <c r="H416" s="665" t="s">
        <v>544</v>
      </c>
      <c r="I416" s="665" t="s">
        <v>3422</v>
      </c>
      <c r="J416" s="665" t="s">
        <v>3423</v>
      </c>
      <c r="K416" s="665" t="s">
        <v>3424</v>
      </c>
      <c r="L416" s="666">
        <v>171.09</v>
      </c>
      <c r="M416" s="666">
        <v>171.09</v>
      </c>
      <c r="N416" s="665">
        <v>1</v>
      </c>
      <c r="O416" s="748">
        <v>0.5</v>
      </c>
      <c r="P416" s="666">
        <v>171.09</v>
      </c>
      <c r="Q416" s="681">
        <v>1</v>
      </c>
      <c r="R416" s="665">
        <v>1</v>
      </c>
      <c r="S416" s="681">
        <v>1</v>
      </c>
      <c r="T416" s="748">
        <v>0.5</v>
      </c>
      <c r="U416" s="704">
        <v>1</v>
      </c>
    </row>
    <row r="417" spans="1:21" ht="14.4" customHeight="1" x14ac:dyDescent="0.3">
      <c r="A417" s="664">
        <v>50</v>
      </c>
      <c r="B417" s="665" t="s">
        <v>543</v>
      </c>
      <c r="C417" s="665" t="s">
        <v>2781</v>
      </c>
      <c r="D417" s="746" t="s">
        <v>4251</v>
      </c>
      <c r="E417" s="747" t="s">
        <v>2797</v>
      </c>
      <c r="F417" s="665" t="s">
        <v>2778</v>
      </c>
      <c r="G417" s="665" t="s">
        <v>3133</v>
      </c>
      <c r="H417" s="665" t="s">
        <v>544</v>
      </c>
      <c r="I417" s="665" t="s">
        <v>2238</v>
      </c>
      <c r="J417" s="665" t="s">
        <v>2239</v>
      </c>
      <c r="K417" s="665" t="s">
        <v>3425</v>
      </c>
      <c r="L417" s="666">
        <v>80.959999999999994</v>
      </c>
      <c r="M417" s="666">
        <v>80.959999999999994</v>
      </c>
      <c r="N417" s="665">
        <v>1</v>
      </c>
      <c r="O417" s="748">
        <v>0.5</v>
      </c>
      <c r="P417" s="666"/>
      <c r="Q417" s="681">
        <v>0</v>
      </c>
      <c r="R417" s="665"/>
      <c r="S417" s="681">
        <v>0</v>
      </c>
      <c r="T417" s="748"/>
      <c r="U417" s="704">
        <v>0</v>
      </c>
    </row>
    <row r="418" spans="1:21" ht="14.4" customHeight="1" x14ac:dyDescent="0.3">
      <c r="A418" s="664">
        <v>50</v>
      </c>
      <c r="B418" s="665" t="s">
        <v>543</v>
      </c>
      <c r="C418" s="665" t="s">
        <v>2781</v>
      </c>
      <c r="D418" s="746" t="s">
        <v>4251</v>
      </c>
      <c r="E418" s="747" t="s">
        <v>2797</v>
      </c>
      <c r="F418" s="665" t="s">
        <v>2778</v>
      </c>
      <c r="G418" s="665" t="s">
        <v>3426</v>
      </c>
      <c r="H418" s="665" t="s">
        <v>544</v>
      </c>
      <c r="I418" s="665" t="s">
        <v>776</v>
      </c>
      <c r="J418" s="665" t="s">
        <v>777</v>
      </c>
      <c r="K418" s="665" t="s">
        <v>2844</v>
      </c>
      <c r="L418" s="666">
        <v>122.73</v>
      </c>
      <c r="M418" s="666">
        <v>122.73</v>
      </c>
      <c r="N418" s="665">
        <v>1</v>
      </c>
      <c r="O418" s="748">
        <v>1</v>
      </c>
      <c r="P418" s="666"/>
      <c r="Q418" s="681">
        <v>0</v>
      </c>
      <c r="R418" s="665"/>
      <c r="S418" s="681">
        <v>0</v>
      </c>
      <c r="T418" s="748"/>
      <c r="U418" s="704">
        <v>0</v>
      </c>
    </row>
    <row r="419" spans="1:21" ht="14.4" customHeight="1" x14ac:dyDescent="0.3">
      <c r="A419" s="664">
        <v>50</v>
      </c>
      <c r="B419" s="665" t="s">
        <v>543</v>
      </c>
      <c r="C419" s="665" t="s">
        <v>2781</v>
      </c>
      <c r="D419" s="746" t="s">
        <v>4251</v>
      </c>
      <c r="E419" s="747" t="s">
        <v>2797</v>
      </c>
      <c r="F419" s="665" t="s">
        <v>2778</v>
      </c>
      <c r="G419" s="665" t="s">
        <v>2917</v>
      </c>
      <c r="H419" s="665" t="s">
        <v>544</v>
      </c>
      <c r="I419" s="665" t="s">
        <v>2918</v>
      </c>
      <c r="J419" s="665" t="s">
        <v>2919</v>
      </c>
      <c r="K419" s="665" t="s">
        <v>2920</v>
      </c>
      <c r="L419" s="666">
        <v>150.19</v>
      </c>
      <c r="M419" s="666">
        <v>150.19</v>
      </c>
      <c r="N419" s="665">
        <v>1</v>
      </c>
      <c r="O419" s="748">
        <v>0.5</v>
      </c>
      <c r="P419" s="666"/>
      <c r="Q419" s="681">
        <v>0</v>
      </c>
      <c r="R419" s="665"/>
      <c r="S419" s="681">
        <v>0</v>
      </c>
      <c r="T419" s="748"/>
      <c r="U419" s="704">
        <v>0</v>
      </c>
    </row>
    <row r="420" spans="1:21" ht="14.4" customHeight="1" x14ac:dyDescent="0.3">
      <c r="A420" s="664">
        <v>50</v>
      </c>
      <c r="B420" s="665" t="s">
        <v>543</v>
      </c>
      <c r="C420" s="665" t="s">
        <v>2781</v>
      </c>
      <c r="D420" s="746" t="s">
        <v>4251</v>
      </c>
      <c r="E420" s="747" t="s">
        <v>2797</v>
      </c>
      <c r="F420" s="665" t="s">
        <v>2778</v>
      </c>
      <c r="G420" s="665" t="s">
        <v>2917</v>
      </c>
      <c r="H420" s="665" t="s">
        <v>544</v>
      </c>
      <c r="I420" s="665" t="s">
        <v>3427</v>
      </c>
      <c r="J420" s="665" t="s">
        <v>2919</v>
      </c>
      <c r="K420" s="665" t="s">
        <v>3428</v>
      </c>
      <c r="L420" s="666">
        <v>393.94</v>
      </c>
      <c r="M420" s="666">
        <v>393.94</v>
      </c>
      <c r="N420" s="665">
        <v>1</v>
      </c>
      <c r="O420" s="748">
        <v>0.5</v>
      </c>
      <c r="P420" s="666">
        <v>393.94</v>
      </c>
      <c r="Q420" s="681">
        <v>1</v>
      </c>
      <c r="R420" s="665">
        <v>1</v>
      </c>
      <c r="S420" s="681">
        <v>1</v>
      </c>
      <c r="T420" s="748">
        <v>0.5</v>
      </c>
      <c r="U420" s="704">
        <v>1</v>
      </c>
    </row>
    <row r="421" spans="1:21" ht="14.4" customHeight="1" x14ac:dyDescent="0.3">
      <c r="A421" s="664">
        <v>50</v>
      </c>
      <c r="B421" s="665" t="s">
        <v>543</v>
      </c>
      <c r="C421" s="665" t="s">
        <v>2781</v>
      </c>
      <c r="D421" s="746" t="s">
        <v>4251</v>
      </c>
      <c r="E421" s="747" t="s">
        <v>2797</v>
      </c>
      <c r="F421" s="665" t="s">
        <v>2778</v>
      </c>
      <c r="G421" s="665" t="s">
        <v>3429</v>
      </c>
      <c r="H421" s="665" t="s">
        <v>544</v>
      </c>
      <c r="I421" s="665" t="s">
        <v>928</v>
      </c>
      <c r="J421" s="665" t="s">
        <v>929</v>
      </c>
      <c r="K421" s="665" t="s">
        <v>3430</v>
      </c>
      <c r="L421" s="666">
        <v>87.23</v>
      </c>
      <c r="M421" s="666">
        <v>87.23</v>
      </c>
      <c r="N421" s="665">
        <v>1</v>
      </c>
      <c r="O421" s="748">
        <v>0.5</v>
      </c>
      <c r="P421" s="666"/>
      <c r="Q421" s="681">
        <v>0</v>
      </c>
      <c r="R421" s="665"/>
      <c r="S421" s="681">
        <v>0</v>
      </c>
      <c r="T421" s="748"/>
      <c r="U421" s="704">
        <v>0</v>
      </c>
    </row>
    <row r="422" spans="1:21" ht="14.4" customHeight="1" x14ac:dyDescent="0.3">
      <c r="A422" s="664">
        <v>50</v>
      </c>
      <c r="B422" s="665" t="s">
        <v>543</v>
      </c>
      <c r="C422" s="665" t="s">
        <v>2781</v>
      </c>
      <c r="D422" s="746" t="s">
        <v>4251</v>
      </c>
      <c r="E422" s="747" t="s">
        <v>2797</v>
      </c>
      <c r="F422" s="665" t="s">
        <v>2778</v>
      </c>
      <c r="G422" s="665" t="s">
        <v>2924</v>
      </c>
      <c r="H422" s="665" t="s">
        <v>1411</v>
      </c>
      <c r="I422" s="665" t="s">
        <v>1617</v>
      </c>
      <c r="J422" s="665" t="s">
        <v>1618</v>
      </c>
      <c r="K422" s="665" t="s">
        <v>2618</v>
      </c>
      <c r="L422" s="666">
        <v>251.52</v>
      </c>
      <c r="M422" s="666">
        <v>251.52</v>
      </c>
      <c r="N422" s="665">
        <v>1</v>
      </c>
      <c r="O422" s="748">
        <v>0.5</v>
      </c>
      <c r="P422" s="666">
        <v>251.52</v>
      </c>
      <c r="Q422" s="681">
        <v>1</v>
      </c>
      <c r="R422" s="665">
        <v>1</v>
      </c>
      <c r="S422" s="681">
        <v>1</v>
      </c>
      <c r="T422" s="748">
        <v>0.5</v>
      </c>
      <c r="U422" s="704">
        <v>1</v>
      </c>
    </row>
    <row r="423" spans="1:21" ht="14.4" customHeight="1" x14ac:dyDescent="0.3">
      <c r="A423" s="664">
        <v>50</v>
      </c>
      <c r="B423" s="665" t="s">
        <v>543</v>
      </c>
      <c r="C423" s="665" t="s">
        <v>2781</v>
      </c>
      <c r="D423" s="746" t="s">
        <v>4251</v>
      </c>
      <c r="E423" s="747" t="s">
        <v>2797</v>
      </c>
      <c r="F423" s="665" t="s">
        <v>2778</v>
      </c>
      <c r="G423" s="665" t="s">
        <v>2925</v>
      </c>
      <c r="H423" s="665" t="s">
        <v>1411</v>
      </c>
      <c r="I423" s="665" t="s">
        <v>3431</v>
      </c>
      <c r="J423" s="665" t="s">
        <v>3432</v>
      </c>
      <c r="K423" s="665" t="s">
        <v>3433</v>
      </c>
      <c r="L423" s="666">
        <v>1906.97</v>
      </c>
      <c r="M423" s="666">
        <v>1906.97</v>
      </c>
      <c r="N423" s="665">
        <v>1</v>
      </c>
      <c r="O423" s="748">
        <v>1</v>
      </c>
      <c r="P423" s="666">
        <v>1906.97</v>
      </c>
      <c r="Q423" s="681">
        <v>1</v>
      </c>
      <c r="R423" s="665">
        <v>1</v>
      </c>
      <c r="S423" s="681">
        <v>1</v>
      </c>
      <c r="T423" s="748">
        <v>1</v>
      </c>
      <c r="U423" s="704">
        <v>1</v>
      </c>
    </row>
    <row r="424" spans="1:21" ht="14.4" customHeight="1" x14ac:dyDescent="0.3">
      <c r="A424" s="664">
        <v>50</v>
      </c>
      <c r="B424" s="665" t="s">
        <v>543</v>
      </c>
      <c r="C424" s="665" t="s">
        <v>2781</v>
      </c>
      <c r="D424" s="746" t="s">
        <v>4251</v>
      </c>
      <c r="E424" s="747" t="s">
        <v>2798</v>
      </c>
      <c r="F424" s="665" t="s">
        <v>2778</v>
      </c>
      <c r="G424" s="665" t="s">
        <v>2803</v>
      </c>
      <c r="H424" s="665" t="s">
        <v>1411</v>
      </c>
      <c r="I424" s="665" t="s">
        <v>1427</v>
      </c>
      <c r="J424" s="665" t="s">
        <v>1424</v>
      </c>
      <c r="K424" s="665" t="s">
        <v>2605</v>
      </c>
      <c r="L424" s="666">
        <v>144.01</v>
      </c>
      <c r="M424" s="666">
        <v>144.01</v>
      </c>
      <c r="N424" s="665">
        <v>1</v>
      </c>
      <c r="O424" s="748">
        <v>1</v>
      </c>
      <c r="P424" s="666"/>
      <c r="Q424" s="681">
        <v>0</v>
      </c>
      <c r="R424" s="665"/>
      <c r="S424" s="681">
        <v>0</v>
      </c>
      <c r="T424" s="748"/>
      <c r="U424" s="704">
        <v>0</v>
      </c>
    </row>
    <row r="425" spans="1:21" ht="14.4" customHeight="1" x14ac:dyDescent="0.3">
      <c r="A425" s="664">
        <v>50</v>
      </c>
      <c r="B425" s="665" t="s">
        <v>543</v>
      </c>
      <c r="C425" s="665" t="s">
        <v>2781</v>
      </c>
      <c r="D425" s="746" t="s">
        <v>4251</v>
      </c>
      <c r="E425" s="747" t="s">
        <v>2798</v>
      </c>
      <c r="F425" s="665" t="s">
        <v>2778</v>
      </c>
      <c r="G425" s="665" t="s">
        <v>2804</v>
      </c>
      <c r="H425" s="665" t="s">
        <v>1411</v>
      </c>
      <c r="I425" s="665" t="s">
        <v>1566</v>
      </c>
      <c r="J425" s="665" t="s">
        <v>1567</v>
      </c>
      <c r="K425" s="665" t="s">
        <v>2645</v>
      </c>
      <c r="L425" s="666">
        <v>603.73</v>
      </c>
      <c r="M425" s="666">
        <v>603.73</v>
      </c>
      <c r="N425" s="665">
        <v>1</v>
      </c>
      <c r="O425" s="748">
        <v>0.5</v>
      </c>
      <c r="P425" s="666"/>
      <c r="Q425" s="681">
        <v>0</v>
      </c>
      <c r="R425" s="665"/>
      <c r="S425" s="681">
        <v>0</v>
      </c>
      <c r="T425" s="748"/>
      <c r="U425" s="704">
        <v>0</v>
      </c>
    </row>
    <row r="426" spans="1:21" ht="14.4" customHeight="1" x14ac:dyDescent="0.3">
      <c r="A426" s="664">
        <v>50</v>
      </c>
      <c r="B426" s="665" t="s">
        <v>543</v>
      </c>
      <c r="C426" s="665" t="s">
        <v>2781</v>
      </c>
      <c r="D426" s="746" t="s">
        <v>4251</v>
      </c>
      <c r="E426" s="747" t="s">
        <v>2798</v>
      </c>
      <c r="F426" s="665" t="s">
        <v>2778</v>
      </c>
      <c r="G426" s="665" t="s">
        <v>2805</v>
      </c>
      <c r="H426" s="665" t="s">
        <v>1411</v>
      </c>
      <c r="I426" s="665" t="s">
        <v>1655</v>
      </c>
      <c r="J426" s="665" t="s">
        <v>1457</v>
      </c>
      <c r="K426" s="665" t="s">
        <v>2620</v>
      </c>
      <c r="L426" s="666">
        <v>105.32</v>
      </c>
      <c r="M426" s="666">
        <v>421.28</v>
      </c>
      <c r="N426" s="665">
        <v>4</v>
      </c>
      <c r="O426" s="748">
        <v>2.5</v>
      </c>
      <c r="P426" s="666">
        <v>105.32</v>
      </c>
      <c r="Q426" s="681">
        <v>0.25</v>
      </c>
      <c r="R426" s="665">
        <v>1</v>
      </c>
      <c r="S426" s="681">
        <v>0.25</v>
      </c>
      <c r="T426" s="748">
        <v>0.5</v>
      </c>
      <c r="U426" s="704">
        <v>0.2</v>
      </c>
    </row>
    <row r="427" spans="1:21" ht="14.4" customHeight="1" x14ac:dyDescent="0.3">
      <c r="A427" s="664">
        <v>50</v>
      </c>
      <c r="B427" s="665" t="s">
        <v>543</v>
      </c>
      <c r="C427" s="665" t="s">
        <v>2781</v>
      </c>
      <c r="D427" s="746" t="s">
        <v>4251</v>
      </c>
      <c r="E427" s="747" t="s">
        <v>2798</v>
      </c>
      <c r="F427" s="665" t="s">
        <v>2778</v>
      </c>
      <c r="G427" s="665" t="s">
        <v>2821</v>
      </c>
      <c r="H427" s="665" t="s">
        <v>1411</v>
      </c>
      <c r="I427" s="665" t="s">
        <v>1662</v>
      </c>
      <c r="J427" s="665" t="s">
        <v>1642</v>
      </c>
      <c r="K427" s="665" t="s">
        <v>2601</v>
      </c>
      <c r="L427" s="666">
        <v>186.87</v>
      </c>
      <c r="M427" s="666">
        <v>373.74</v>
      </c>
      <c r="N427" s="665">
        <v>2</v>
      </c>
      <c r="O427" s="748">
        <v>1</v>
      </c>
      <c r="P427" s="666">
        <v>373.74</v>
      </c>
      <c r="Q427" s="681">
        <v>1</v>
      </c>
      <c r="R427" s="665">
        <v>2</v>
      </c>
      <c r="S427" s="681">
        <v>1</v>
      </c>
      <c r="T427" s="748">
        <v>1</v>
      </c>
      <c r="U427" s="704">
        <v>1</v>
      </c>
    </row>
    <row r="428" spans="1:21" ht="14.4" customHeight="1" x14ac:dyDescent="0.3">
      <c r="A428" s="664">
        <v>50</v>
      </c>
      <c r="B428" s="665" t="s">
        <v>543</v>
      </c>
      <c r="C428" s="665" t="s">
        <v>2781</v>
      </c>
      <c r="D428" s="746" t="s">
        <v>4251</v>
      </c>
      <c r="E428" s="747" t="s">
        <v>2798</v>
      </c>
      <c r="F428" s="665" t="s">
        <v>2778</v>
      </c>
      <c r="G428" s="665" t="s">
        <v>3434</v>
      </c>
      <c r="H428" s="665" t="s">
        <v>544</v>
      </c>
      <c r="I428" s="665" t="s">
        <v>3435</v>
      </c>
      <c r="J428" s="665" t="s">
        <v>3436</v>
      </c>
      <c r="K428" s="665" t="s">
        <v>3437</v>
      </c>
      <c r="L428" s="666">
        <v>0</v>
      </c>
      <c r="M428" s="666">
        <v>0</v>
      </c>
      <c r="N428" s="665">
        <v>1</v>
      </c>
      <c r="O428" s="748">
        <v>0.5</v>
      </c>
      <c r="P428" s="666"/>
      <c r="Q428" s="681"/>
      <c r="R428" s="665"/>
      <c r="S428" s="681">
        <v>0</v>
      </c>
      <c r="T428" s="748"/>
      <c r="U428" s="704">
        <v>0</v>
      </c>
    </row>
    <row r="429" spans="1:21" ht="14.4" customHeight="1" x14ac:dyDescent="0.3">
      <c r="A429" s="664">
        <v>50</v>
      </c>
      <c r="B429" s="665" t="s">
        <v>543</v>
      </c>
      <c r="C429" s="665" t="s">
        <v>2781</v>
      </c>
      <c r="D429" s="746" t="s">
        <v>4251</v>
      </c>
      <c r="E429" s="747" t="s">
        <v>2798</v>
      </c>
      <c r="F429" s="665" t="s">
        <v>2778</v>
      </c>
      <c r="G429" s="665" t="s">
        <v>2822</v>
      </c>
      <c r="H429" s="665" t="s">
        <v>544</v>
      </c>
      <c r="I429" s="665" t="s">
        <v>2823</v>
      </c>
      <c r="J429" s="665" t="s">
        <v>2824</v>
      </c>
      <c r="K429" s="665" t="s">
        <v>2825</v>
      </c>
      <c r="L429" s="666">
        <v>0</v>
      </c>
      <c r="M429" s="666">
        <v>0</v>
      </c>
      <c r="N429" s="665">
        <v>3</v>
      </c>
      <c r="O429" s="748">
        <v>1</v>
      </c>
      <c r="P429" s="666">
        <v>0</v>
      </c>
      <c r="Q429" s="681"/>
      <c r="R429" s="665">
        <v>3</v>
      </c>
      <c r="S429" s="681">
        <v>1</v>
      </c>
      <c r="T429" s="748">
        <v>1</v>
      </c>
      <c r="U429" s="704">
        <v>1</v>
      </c>
    </row>
    <row r="430" spans="1:21" ht="14.4" customHeight="1" x14ac:dyDescent="0.3">
      <c r="A430" s="664">
        <v>50</v>
      </c>
      <c r="B430" s="665" t="s">
        <v>543</v>
      </c>
      <c r="C430" s="665" t="s">
        <v>2781</v>
      </c>
      <c r="D430" s="746" t="s">
        <v>4251</v>
      </c>
      <c r="E430" s="747" t="s">
        <v>2798</v>
      </c>
      <c r="F430" s="665" t="s">
        <v>2778</v>
      </c>
      <c r="G430" s="665" t="s">
        <v>2892</v>
      </c>
      <c r="H430" s="665" t="s">
        <v>1411</v>
      </c>
      <c r="I430" s="665" t="s">
        <v>3438</v>
      </c>
      <c r="J430" s="665" t="s">
        <v>1686</v>
      </c>
      <c r="K430" s="665" t="s">
        <v>3439</v>
      </c>
      <c r="L430" s="666">
        <v>0</v>
      </c>
      <c r="M430" s="666">
        <v>0</v>
      </c>
      <c r="N430" s="665">
        <v>1</v>
      </c>
      <c r="O430" s="748">
        <v>0.5</v>
      </c>
      <c r="P430" s="666"/>
      <c r="Q430" s="681"/>
      <c r="R430" s="665"/>
      <c r="S430" s="681">
        <v>0</v>
      </c>
      <c r="T430" s="748"/>
      <c r="U430" s="704">
        <v>0</v>
      </c>
    </row>
    <row r="431" spans="1:21" ht="14.4" customHeight="1" x14ac:dyDescent="0.3">
      <c r="A431" s="664">
        <v>50</v>
      </c>
      <c r="B431" s="665" t="s">
        <v>543</v>
      </c>
      <c r="C431" s="665" t="s">
        <v>2781</v>
      </c>
      <c r="D431" s="746" t="s">
        <v>4251</v>
      </c>
      <c r="E431" s="747" t="s">
        <v>2798</v>
      </c>
      <c r="F431" s="665" t="s">
        <v>2778</v>
      </c>
      <c r="G431" s="665" t="s">
        <v>2892</v>
      </c>
      <c r="H431" s="665" t="s">
        <v>1411</v>
      </c>
      <c r="I431" s="665" t="s">
        <v>3440</v>
      </c>
      <c r="J431" s="665" t="s">
        <v>1686</v>
      </c>
      <c r="K431" s="665" t="s">
        <v>2567</v>
      </c>
      <c r="L431" s="666">
        <v>102.93</v>
      </c>
      <c r="M431" s="666">
        <v>102.93</v>
      </c>
      <c r="N431" s="665">
        <v>1</v>
      </c>
      <c r="O431" s="748">
        <v>0.5</v>
      </c>
      <c r="P431" s="666"/>
      <c r="Q431" s="681">
        <v>0</v>
      </c>
      <c r="R431" s="665"/>
      <c r="S431" s="681">
        <v>0</v>
      </c>
      <c r="T431" s="748"/>
      <c r="U431" s="704">
        <v>0</v>
      </c>
    </row>
    <row r="432" spans="1:21" ht="14.4" customHeight="1" x14ac:dyDescent="0.3">
      <c r="A432" s="664">
        <v>50</v>
      </c>
      <c r="B432" s="665" t="s">
        <v>543</v>
      </c>
      <c r="C432" s="665" t="s">
        <v>2781</v>
      </c>
      <c r="D432" s="746" t="s">
        <v>4251</v>
      </c>
      <c r="E432" s="747" t="s">
        <v>2798</v>
      </c>
      <c r="F432" s="665" t="s">
        <v>2778</v>
      </c>
      <c r="G432" s="665" t="s">
        <v>2892</v>
      </c>
      <c r="H432" s="665" t="s">
        <v>1411</v>
      </c>
      <c r="I432" s="665" t="s">
        <v>3441</v>
      </c>
      <c r="J432" s="665" t="s">
        <v>1460</v>
      </c>
      <c r="K432" s="665" t="s">
        <v>3442</v>
      </c>
      <c r="L432" s="666">
        <v>0</v>
      </c>
      <c r="M432" s="666">
        <v>0</v>
      </c>
      <c r="N432" s="665">
        <v>1</v>
      </c>
      <c r="O432" s="748">
        <v>1</v>
      </c>
      <c r="P432" s="666"/>
      <c r="Q432" s="681"/>
      <c r="R432" s="665"/>
      <c r="S432" s="681">
        <v>0</v>
      </c>
      <c r="T432" s="748"/>
      <c r="U432" s="704">
        <v>0</v>
      </c>
    </row>
    <row r="433" spans="1:21" ht="14.4" customHeight="1" x14ac:dyDescent="0.3">
      <c r="A433" s="664">
        <v>50</v>
      </c>
      <c r="B433" s="665" t="s">
        <v>543</v>
      </c>
      <c r="C433" s="665" t="s">
        <v>2781</v>
      </c>
      <c r="D433" s="746" t="s">
        <v>4251</v>
      </c>
      <c r="E433" s="747" t="s">
        <v>2798</v>
      </c>
      <c r="F433" s="665" t="s">
        <v>2778</v>
      </c>
      <c r="G433" s="665" t="s">
        <v>2830</v>
      </c>
      <c r="H433" s="665" t="s">
        <v>1411</v>
      </c>
      <c r="I433" s="665" t="s">
        <v>3105</v>
      </c>
      <c r="J433" s="665" t="s">
        <v>1591</v>
      </c>
      <c r="K433" s="665" t="s">
        <v>2718</v>
      </c>
      <c r="L433" s="666">
        <v>96.53</v>
      </c>
      <c r="M433" s="666">
        <v>96.53</v>
      </c>
      <c r="N433" s="665">
        <v>1</v>
      </c>
      <c r="O433" s="748">
        <v>0.5</v>
      </c>
      <c r="P433" s="666">
        <v>96.53</v>
      </c>
      <c r="Q433" s="681">
        <v>1</v>
      </c>
      <c r="R433" s="665">
        <v>1</v>
      </c>
      <c r="S433" s="681">
        <v>1</v>
      </c>
      <c r="T433" s="748">
        <v>0.5</v>
      </c>
      <c r="U433" s="704">
        <v>1</v>
      </c>
    </row>
    <row r="434" spans="1:21" ht="14.4" customHeight="1" x14ac:dyDescent="0.3">
      <c r="A434" s="664">
        <v>50</v>
      </c>
      <c r="B434" s="665" t="s">
        <v>543</v>
      </c>
      <c r="C434" s="665" t="s">
        <v>2781</v>
      </c>
      <c r="D434" s="746" t="s">
        <v>4251</v>
      </c>
      <c r="E434" s="747" t="s">
        <v>2798</v>
      </c>
      <c r="F434" s="665" t="s">
        <v>2778</v>
      </c>
      <c r="G434" s="665" t="s">
        <v>2895</v>
      </c>
      <c r="H434" s="665" t="s">
        <v>544</v>
      </c>
      <c r="I434" s="665" t="s">
        <v>1126</v>
      </c>
      <c r="J434" s="665" t="s">
        <v>2896</v>
      </c>
      <c r="K434" s="665" t="s">
        <v>2887</v>
      </c>
      <c r="L434" s="666">
        <v>99.11</v>
      </c>
      <c r="M434" s="666">
        <v>99.11</v>
      </c>
      <c r="N434" s="665">
        <v>1</v>
      </c>
      <c r="O434" s="748">
        <v>0.5</v>
      </c>
      <c r="P434" s="666"/>
      <c r="Q434" s="681">
        <v>0</v>
      </c>
      <c r="R434" s="665"/>
      <c r="S434" s="681">
        <v>0</v>
      </c>
      <c r="T434" s="748"/>
      <c r="U434" s="704">
        <v>0</v>
      </c>
    </row>
    <row r="435" spans="1:21" ht="14.4" customHeight="1" x14ac:dyDescent="0.3">
      <c r="A435" s="664">
        <v>50</v>
      </c>
      <c r="B435" s="665" t="s">
        <v>543</v>
      </c>
      <c r="C435" s="665" t="s">
        <v>2781</v>
      </c>
      <c r="D435" s="746" t="s">
        <v>4251</v>
      </c>
      <c r="E435" s="747" t="s">
        <v>2798</v>
      </c>
      <c r="F435" s="665" t="s">
        <v>2778</v>
      </c>
      <c r="G435" s="665" t="s">
        <v>2836</v>
      </c>
      <c r="H435" s="665" t="s">
        <v>1411</v>
      </c>
      <c r="I435" s="665" t="s">
        <v>1438</v>
      </c>
      <c r="J435" s="665" t="s">
        <v>2623</v>
      </c>
      <c r="K435" s="665" t="s">
        <v>2624</v>
      </c>
      <c r="L435" s="666">
        <v>96.53</v>
      </c>
      <c r="M435" s="666">
        <v>289.59000000000003</v>
      </c>
      <c r="N435" s="665">
        <v>3</v>
      </c>
      <c r="O435" s="748">
        <v>0.5</v>
      </c>
      <c r="P435" s="666"/>
      <c r="Q435" s="681">
        <v>0</v>
      </c>
      <c r="R435" s="665"/>
      <c r="S435" s="681">
        <v>0</v>
      </c>
      <c r="T435" s="748"/>
      <c r="U435" s="704">
        <v>0</v>
      </c>
    </row>
    <row r="436" spans="1:21" ht="14.4" customHeight="1" x14ac:dyDescent="0.3">
      <c r="A436" s="664">
        <v>50</v>
      </c>
      <c r="B436" s="665" t="s">
        <v>543</v>
      </c>
      <c r="C436" s="665" t="s">
        <v>2781</v>
      </c>
      <c r="D436" s="746" t="s">
        <v>4251</v>
      </c>
      <c r="E436" s="747" t="s">
        <v>2798</v>
      </c>
      <c r="F436" s="665" t="s">
        <v>2778</v>
      </c>
      <c r="G436" s="665" t="s">
        <v>2836</v>
      </c>
      <c r="H436" s="665" t="s">
        <v>1411</v>
      </c>
      <c r="I436" s="665" t="s">
        <v>3443</v>
      </c>
      <c r="J436" s="665" t="s">
        <v>2627</v>
      </c>
      <c r="K436" s="665" t="s">
        <v>3444</v>
      </c>
      <c r="L436" s="666">
        <v>0</v>
      </c>
      <c r="M436" s="666">
        <v>0</v>
      </c>
      <c r="N436" s="665">
        <v>1</v>
      </c>
      <c r="O436" s="748">
        <v>0.5</v>
      </c>
      <c r="P436" s="666"/>
      <c r="Q436" s="681"/>
      <c r="R436" s="665"/>
      <c r="S436" s="681">
        <v>0</v>
      </c>
      <c r="T436" s="748"/>
      <c r="U436" s="704">
        <v>0</v>
      </c>
    </row>
    <row r="437" spans="1:21" ht="14.4" customHeight="1" x14ac:dyDescent="0.3">
      <c r="A437" s="664">
        <v>50</v>
      </c>
      <c r="B437" s="665" t="s">
        <v>543</v>
      </c>
      <c r="C437" s="665" t="s">
        <v>2781</v>
      </c>
      <c r="D437" s="746" t="s">
        <v>4251</v>
      </c>
      <c r="E437" s="747" t="s">
        <v>2798</v>
      </c>
      <c r="F437" s="665" t="s">
        <v>2778</v>
      </c>
      <c r="G437" s="665" t="s">
        <v>2901</v>
      </c>
      <c r="H437" s="665" t="s">
        <v>544</v>
      </c>
      <c r="I437" s="665" t="s">
        <v>2902</v>
      </c>
      <c r="J437" s="665" t="s">
        <v>879</v>
      </c>
      <c r="K437" s="665" t="s">
        <v>2903</v>
      </c>
      <c r="L437" s="666">
        <v>128.69999999999999</v>
      </c>
      <c r="M437" s="666">
        <v>128.69999999999999</v>
      </c>
      <c r="N437" s="665">
        <v>1</v>
      </c>
      <c r="O437" s="748">
        <v>0.5</v>
      </c>
      <c r="P437" s="666"/>
      <c r="Q437" s="681">
        <v>0</v>
      </c>
      <c r="R437" s="665"/>
      <c r="S437" s="681">
        <v>0</v>
      </c>
      <c r="T437" s="748"/>
      <c r="U437" s="704">
        <v>0</v>
      </c>
    </row>
    <row r="438" spans="1:21" ht="14.4" customHeight="1" x14ac:dyDescent="0.3">
      <c r="A438" s="664">
        <v>50</v>
      </c>
      <c r="B438" s="665" t="s">
        <v>543</v>
      </c>
      <c r="C438" s="665" t="s">
        <v>2781</v>
      </c>
      <c r="D438" s="746" t="s">
        <v>4251</v>
      </c>
      <c r="E438" s="747" t="s">
        <v>2798</v>
      </c>
      <c r="F438" s="665" t="s">
        <v>2778</v>
      </c>
      <c r="G438" s="665" t="s">
        <v>3383</v>
      </c>
      <c r="H438" s="665" t="s">
        <v>544</v>
      </c>
      <c r="I438" s="665" t="s">
        <v>1103</v>
      </c>
      <c r="J438" s="665" t="s">
        <v>1104</v>
      </c>
      <c r="K438" s="665" t="s">
        <v>3445</v>
      </c>
      <c r="L438" s="666">
        <v>50.32</v>
      </c>
      <c r="M438" s="666">
        <v>50.32</v>
      </c>
      <c r="N438" s="665">
        <v>1</v>
      </c>
      <c r="O438" s="748">
        <v>0.5</v>
      </c>
      <c r="P438" s="666"/>
      <c r="Q438" s="681">
        <v>0</v>
      </c>
      <c r="R438" s="665"/>
      <c r="S438" s="681">
        <v>0</v>
      </c>
      <c r="T438" s="748"/>
      <c r="U438" s="704">
        <v>0</v>
      </c>
    </row>
    <row r="439" spans="1:21" ht="14.4" customHeight="1" x14ac:dyDescent="0.3">
      <c r="A439" s="664">
        <v>50</v>
      </c>
      <c r="B439" s="665" t="s">
        <v>543</v>
      </c>
      <c r="C439" s="665" t="s">
        <v>2781</v>
      </c>
      <c r="D439" s="746" t="s">
        <v>4251</v>
      </c>
      <c r="E439" s="747" t="s">
        <v>2798</v>
      </c>
      <c r="F439" s="665" t="s">
        <v>2778</v>
      </c>
      <c r="G439" s="665" t="s">
        <v>3429</v>
      </c>
      <c r="H439" s="665" t="s">
        <v>544</v>
      </c>
      <c r="I439" s="665" t="s">
        <v>3446</v>
      </c>
      <c r="J439" s="665" t="s">
        <v>929</v>
      </c>
      <c r="K439" s="665" t="s">
        <v>3447</v>
      </c>
      <c r="L439" s="666">
        <v>0</v>
      </c>
      <c r="M439" s="666">
        <v>0</v>
      </c>
      <c r="N439" s="665">
        <v>1</v>
      </c>
      <c r="O439" s="748">
        <v>1</v>
      </c>
      <c r="P439" s="666"/>
      <c r="Q439" s="681"/>
      <c r="R439" s="665"/>
      <c r="S439" s="681">
        <v>0</v>
      </c>
      <c r="T439" s="748"/>
      <c r="U439" s="704">
        <v>0</v>
      </c>
    </row>
    <row r="440" spans="1:21" ht="14.4" customHeight="1" x14ac:dyDescent="0.3">
      <c r="A440" s="664">
        <v>50</v>
      </c>
      <c r="B440" s="665" t="s">
        <v>543</v>
      </c>
      <c r="C440" s="665" t="s">
        <v>2781</v>
      </c>
      <c r="D440" s="746" t="s">
        <v>4251</v>
      </c>
      <c r="E440" s="747" t="s">
        <v>2798</v>
      </c>
      <c r="F440" s="665" t="s">
        <v>2778</v>
      </c>
      <c r="G440" s="665" t="s">
        <v>2837</v>
      </c>
      <c r="H440" s="665" t="s">
        <v>1411</v>
      </c>
      <c r="I440" s="665" t="s">
        <v>3394</v>
      </c>
      <c r="J440" s="665" t="s">
        <v>3395</v>
      </c>
      <c r="K440" s="665" t="s">
        <v>3396</v>
      </c>
      <c r="L440" s="666">
        <v>0</v>
      </c>
      <c r="M440" s="666">
        <v>0</v>
      </c>
      <c r="N440" s="665">
        <v>1</v>
      </c>
      <c r="O440" s="748">
        <v>0.5</v>
      </c>
      <c r="P440" s="666"/>
      <c r="Q440" s="681"/>
      <c r="R440" s="665"/>
      <c r="S440" s="681">
        <v>0</v>
      </c>
      <c r="T440" s="748"/>
      <c r="U440" s="704">
        <v>0</v>
      </c>
    </row>
    <row r="441" spans="1:21" ht="14.4" customHeight="1" x14ac:dyDescent="0.3">
      <c r="A441" s="664">
        <v>50</v>
      </c>
      <c r="B441" s="665" t="s">
        <v>543</v>
      </c>
      <c r="C441" s="665" t="s">
        <v>2781</v>
      </c>
      <c r="D441" s="746" t="s">
        <v>4251</v>
      </c>
      <c r="E441" s="747" t="s">
        <v>2798</v>
      </c>
      <c r="F441" s="665" t="s">
        <v>2778</v>
      </c>
      <c r="G441" s="665" t="s">
        <v>2837</v>
      </c>
      <c r="H441" s="665" t="s">
        <v>1411</v>
      </c>
      <c r="I441" s="665" t="s">
        <v>1570</v>
      </c>
      <c r="J441" s="665" t="s">
        <v>2586</v>
      </c>
      <c r="K441" s="665" t="s">
        <v>2587</v>
      </c>
      <c r="L441" s="666">
        <v>120.61</v>
      </c>
      <c r="M441" s="666">
        <v>120.61</v>
      </c>
      <c r="N441" s="665">
        <v>1</v>
      </c>
      <c r="O441" s="748">
        <v>0.5</v>
      </c>
      <c r="P441" s="666"/>
      <c r="Q441" s="681">
        <v>0</v>
      </c>
      <c r="R441" s="665"/>
      <c r="S441" s="681">
        <v>0</v>
      </c>
      <c r="T441" s="748"/>
      <c r="U441" s="704">
        <v>0</v>
      </c>
    </row>
    <row r="442" spans="1:21" ht="14.4" customHeight="1" x14ac:dyDescent="0.3">
      <c r="A442" s="664">
        <v>50</v>
      </c>
      <c r="B442" s="665" t="s">
        <v>543</v>
      </c>
      <c r="C442" s="665" t="s">
        <v>2781</v>
      </c>
      <c r="D442" s="746" t="s">
        <v>4251</v>
      </c>
      <c r="E442" s="747" t="s">
        <v>2798</v>
      </c>
      <c r="F442" s="665" t="s">
        <v>2778</v>
      </c>
      <c r="G442" s="665" t="s">
        <v>2837</v>
      </c>
      <c r="H442" s="665" t="s">
        <v>1411</v>
      </c>
      <c r="I442" s="665" t="s">
        <v>1510</v>
      </c>
      <c r="J442" s="665" t="s">
        <v>2588</v>
      </c>
      <c r="K442" s="665" t="s">
        <v>2589</v>
      </c>
      <c r="L442" s="666">
        <v>184.74</v>
      </c>
      <c r="M442" s="666">
        <v>554.22</v>
      </c>
      <c r="N442" s="665">
        <v>3</v>
      </c>
      <c r="O442" s="748">
        <v>2</v>
      </c>
      <c r="P442" s="666">
        <v>184.74</v>
      </c>
      <c r="Q442" s="681">
        <v>0.33333333333333331</v>
      </c>
      <c r="R442" s="665">
        <v>1</v>
      </c>
      <c r="S442" s="681">
        <v>0.33333333333333331</v>
      </c>
      <c r="T442" s="748">
        <v>1</v>
      </c>
      <c r="U442" s="704">
        <v>0.5</v>
      </c>
    </row>
    <row r="443" spans="1:21" ht="14.4" customHeight="1" x14ac:dyDescent="0.3">
      <c r="A443" s="664">
        <v>50</v>
      </c>
      <c r="B443" s="665" t="s">
        <v>543</v>
      </c>
      <c r="C443" s="665" t="s">
        <v>2781</v>
      </c>
      <c r="D443" s="746" t="s">
        <v>4251</v>
      </c>
      <c r="E443" s="747" t="s">
        <v>2798</v>
      </c>
      <c r="F443" s="665" t="s">
        <v>2778</v>
      </c>
      <c r="G443" s="665" t="s">
        <v>2929</v>
      </c>
      <c r="H443" s="665" t="s">
        <v>544</v>
      </c>
      <c r="I443" s="665" t="s">
        <v>3448</v>
      </c>
      <c r="J443" s="665" t="s">
        <v>1319</v>
      </c>
      <c r="K443" s="665" t="s">
        <v>3449</v>
      </c>
      <c r="L443" s="666">
        <v>0</v>
      </c>
      <c r="M443" s="666">
        <v>0</v>
      </c>
      <c r="N443" s="665">
        <v>1</v>
      </c>
      <c r="O443" s="748">
        <v>0.5</v>
      </c>
      <c r="P443" s="666"/>
      <c r="Q443" s="681"/>
      <c r="R443" s="665"/>
      <c r="S443" s="681">
        <v>0</v>
      </c>
      <c r="T443" s="748"/>
      <c r="U443" s="704">
        <v>0</v>
      </c>
    </row>
    <row r="444" spans="1:21" ht="14.4" customHeight="1" x14ac:dyDescent="0.3">
      <c r="A444" s="664">
        <v>50</v>
      </c>
      <c r="B444" s="665" t="s">
        <v>543</v>
      </c>
      <c r="C444" s="665" t="s">
        <v>2781</v>
      </c>
      <c r="D444" s="746" t="s">
        <v>4251</v>
      </c>
      <c r="E444" s="747" t="s">
        <v>2799</v>
      </c>
      <c r="F444" s="665" t="s">
        <v>2778</v>
      </c>
      <c r="G444" s="665" t="s">
        <v>2842</v>
      </c>
      <c r="H444" s="665" t="s">
        <v>544</v>
      </c>
      <c r="I444" s="665" t="s">
        <v>666</v>
      </c>
      <c r="J444" s="665" t="s">
        <v>2843</v>
      </c>
      <c r="K444" s="665" t="s">
        <v>2844</v>
      </c>
      <c r="L444" s="666">
        <v>36.270000000000003</v>
      </c>
      <c r="M444" s="666">
        <v>36.270000000000003</v>
      </c>
      <c r="N444" s="665">
        <v>1</v>
      </c>
      <c r="O444" s="748">
        <v>0.5</v>
      </c>
      <c r="P444" s="666"/>
      <c r="Q444" s="681">
        <v>0</v>
      </c>
      <c r="R444" s="665"/>
      <c r="S444" s="681">
        <v>0</v>
      </c>
      <c r="T444" s="748"/>
      <c r="U444" s="704">
        <v>0</v>
      </c>
    </row>
    <row r="445" spans="1:21" ht="14.4" customHeight="1" x14ac:dyDescent="0.3">
      <c r="A445" s="664">
        <v>50</v>
      </c>
      <c r="B445" s="665" t="s">
        <v>543</v>
      </c>
      <c r="C445" s="665" t="s">
        <v>2781</v>
      </c>
      <c r="D445" s="746" t="s">
        <v>4251</v>
      </c>
      <c r="E445" s="747" t="s">
        <v>2799</v>
      </c>
      <c r="F445" s="665" t="s">
        <v>2778</v>
      </c>
      <c r="G445" s="665" t="s">
        <v>2803</v>
      </c>
      <c r="H445" s="665" t="s">
        <v>1411</v>
      </c>
      <c r="I445" s="665" t="s">
        <v>1423</v>
      </c>
      <c r="J445" s="665" t="s">
        <v>1424</v>
      </c>
      <c r="K445" s="665" t="s">
        <v>2604</v>
      </c>
      <c r="L445" s="666">
        <v>72</v>
      </c>
      <c r="M445" s="666">
        <v>432</v>
      </c>
      <c r="N445" s="665">
        <v>6</v>
      </c>
      <c r="O445" s="748">
        <v>4</v>
      </c>
      <c r="P445" s="666">
        <v>144</v>
      </c>
      <c r="Q445" s="681">
        <v>0.33333333333333331</v>
      </c>
      <c r="R445" s="665">
        <v>2</v>
      </c>
      <c r="S445" s="681">
        <v>0.33333333333333331</v>
      </c>
      <c r="T445" s="748">
        <v>1</v>
      </c>
      <c r="U445" s="704">
        <v>0.25</v>
      </c>
    </row>
    <row r="446" spans="1:21" ht="14.4" customHeight="1" x14ac:dyDescent="0.3">
      <c r="A446" s="664">
        <v>50</v>
      </c>
      <c r="B446" s="665" t="s">
        <v>543</v>
      </c>
      <c r="C446" s="665" t="s">
        <v>2781</v>
      </c>
      <c r="D446" s="746" t="s">
        <v>4251</v>
      </c>
      <c r="E446" s="747" t="s">
        <v>2799</v>
      </c>
      <c r="F446" s="665" t="s">
        <v>2778</v>
      </c>
      <c r="G446" s="665" t="s">
        <v>2848</v>
      </c>
      <c r="H446" s="665" t="s">
        <v>1411</v>
      </c>
      <c r="I446" s="665" t="s">
        <v>1841</v>
      </c>
      <c r="J446" s="665" t="s">
        <v>1660</v>
      </c>
      <c r="K446" s="665" t="s">
        <v>2672</v>
      </c>
      <c r="L446" s="666">
        <v>154.36000000000001</v>
      </c>
      <c r="M446" s="666">
        <v>154.36000000000001</v>
      </c>
      <c r="N446" s="665">
        <v>1</v>
      </c>
      <c r="O446" s="748">
        <v>0.5</v>
      </c>
      <c r="P446" s="666">
        <v>154.36000000000001</v>
      </c>
      <c r="Q446" s="681">
        <v>1</v>
      </c>
      <c r="R446" s="665">
        <v>1</v>
      </c>
      <c r="S446" s="681">
        <v>1</v>
      </c>
      <c r="T446" s="748">
        <v>0.5</v>
      </c>
      <c r="U446" s="704">
        <v>1</v>
      </c>
    </row>
    <row r="447" spans="1:21" ht="14.4" customHeight="1" x14ac:dyDescent="0.3">
      <c r="A447" s="664">
        <v>50</v>
      </c>
      <c r="B447" s="665" t="s">
        <v>543</v>
      </c>
      <c r="C447" s="665" t="s">
        <v>2781</v>
      </c>
      <c r="D447" s="746" t="s">
        <v>4251</v>
      </c>
      <c r="E447" s="747" t="s">
        <v>2799</v>
      </c>
      <c r="F447" s="665" t="s">
        <v>2778</v>
      </c>
      <c r="G447" s="665" t="s">
        <v>3450</v>
      </c>
      <c r="H447" s="665" t="s">
        <v>544</v>
      </c>
      <c r="I447" s="665" t="s">
        <v>1399</v>
      </c>
      <c r="J447" s="665" t="s">
        <v>1400</v>
      </c>
      <c r="K447" s="665" t="s">
        <v>3451</v>
      </c>
      <c r="L447" s="666">
        <v>386.77</v>
      </c>
      <c r="M447" s="666">
        <v>386.77</v>
      </c>
      <c r="N447" s="665">
        <v>1</v>
      </c>
      <c r="O447" s="748">
        <v>0.5</v>
      </c>
      <c r="P447" s="666">
        <v>386.77</v>
      </c>
      <c r="Q447" s="681">
        <v>1</v>
      </c>
      <c r="R447" s="665">
        <v>1</v>
      </c>
      <c r="S447" s="681">
        <v>1</v>
      </c>
      <c r="T447" s="748">
        <v>0.5</v>
      </c>
      <c r="U447" s="704">
        <v>1</v>
      </c>
    </row>
    <row r="448" spans="1:21" ht="14.4" customHeight="1" x14ac:dyDescent="0.3">
      <c r="A448" s="664">
        <v>50</v>
      </c>
      <c r="B448" s="665" t="s">
        <v>543</v>
      </c>
      <c r="C448" s="665" t="s">
        <v>2781</v>
      </c>
      <c r="D448" s="746" t="s">
        <v>4251</v>
      </c>
      <c r="E448" s="747" t="s">
        <v>2799</v>
      </c>
      <c r="F448" s="665" t="s">
        <v>2778</v>
      </c>
      <c r="G448" s="665" t="s">
        <v>2804</v>
      </c>
      <c r="H448" s="665" t="s">
        <v>1411</v>
      </c>
      <c r="I448" s="665" t="s">
        <v>2852</v>
      </c>
      <c r="J448" s="665" t="s">
        <v>2853</v>
      </c>
      <c r="K448" s="665" t="s">
        <v>2854</v>
      </c>
      <c r="L448" s="666">
        <v>278.64</v>
      </c>
      <c r="M448" s="666">
        <v>278.64</v>
      </c>
      <c r="N448" s="665">
        <v>1</v>
      </c>
      <c r="O448" s="748">
        <v>0.5</v>
      </c>
      <c r="P448" s="666">
        <v>278.64</v>
      </c>
      <c r="Q448" s="681">
        <v>1</v>
      </c>
      <c r="R448" s="665">
        <v>1</v>
      </c>
      <c r="S448" s="681">
        <v>1</v>
      </c>
      <c r="T448" s="748">
        <v>0.5</v>
      </c>
      <c r="U448" s="704">
        <v>1</v>
      </c>
    </row>
    <row r="449" spans="1:21" ht="14.4" customHeight="1" x14ac:dyDescent="0.3">
      <c r="A449" s="664">
        <v>50</v>
      </c>
      <c r="B449" s="665" t="s">
        <v>543</v>
      </c>
      <c r="C449" s="665" t="s">
        <v>2781</v>
      </c>
      <c r="D449" s="746" t="s">
        <v>4251</v>
      </c>
      <c r="E449" s="747" t="s">
        <v>2799</v>
      </c>
      <c r="F449" s="665" t="s">
        <v>2778</v>
      </c>
      <c r="G449" s="665" t="s">
        <v>2804</v>
      </c>
      <c r="H449" s="665" t="s">
        <v>1411</v>
      </c>
      <c r="I449" s="665" t="s">
        <v>3184</v>
      </c>
      <c r="J449" s="665" t="s">
        <v>3185</v>
      </c>
      <c r="K449" s="665" t="s">
        <v>2718</v>
      </c>
      <c r="L449" s="666">
        <v>58.86</v>
      </c>
      <c r="M449" s="666">
        <v>58.86</v>
      </c>
      <c r="N449" s="665">
        <v>1</v>
      </c>
      <c r="O449" s="748">
        <v>0.5</v>
      </c>
      <c r="P449" s="666">
        <v>58.86</v>
      </c>
      <c r="Q449" s="681">
        <v>1</v>
      </c>
      <c r="R449" s="665">
        <v>1</v>
      </c>
      <c r="S449" s="681">
        <v>1</v>
      </c>
      <c r="T449" s="748">
        <v>0.5</v>
      </c>
      <c r="U449" s="704">
        <v>1</v>
      </c>
    </row>
    <row r="450" spans="1:21" ht="14.4" customHeight="1" x14ac:dyDescent="0.3">
      <c r="A450" s="664">
        <v>50</v>
      </c>
      <c r="B450" s="665" t="s">
        <v>543</v>
      </c>
      <c r="C450" s="665" t="s">
        <v>2781</v>
      </c>
      <c r="D450" s="746" t="s">
        <v>4251</v>
      </c>
      <c r="E450" s="747" t="s">
        <v>2799</v>
      </c>
      <c r="F450" s="665" t="s">
        <v>2778</v>
      </c>
      <c r="G450" s="665" t="s">
        <v>2804</v>
      </c>
      <c r="H450" s="665" t="s">
        <v>1411</v>
      </c>
      <c r="I450" s="665" t="s">
        <v>1502</v>
      </c>
      <c r="J450" s="665" t="s">
        <v>1507</v>
      </c>
      <c r="K450" s="665" t="s">
        <v>2642</v>
      </c>
      <c r="L450" s="666">
        <v>117.73</v>
      </c>
      <c r="M450" s="666">
        <v>235.46</v>
      </c>
      <c r="N450" s="665">
        <v>2</v>
      </c>
      <c r="O450" s="748">
        <v>1</v>
      </c>
      <c r="P450" s="666">
        <v>117.73</v>
      </c>
      <c r="Q450" s="681">
        <v>0.5</v>
      </c>
      <c r="R450" s="665">
        <v>1</v>
      </c>
      <c r="S450" s="681">
        <v>0.5</v>
      </c>
      <c r="T450" s="748">
        <v>0.5</v>
      </c>
      <c r="U450" s="704">
        <v>0.5</v>
      </c>
    </row>
    <row r="451" spans="1:21" ht="14.4" customHeight="1" x14ac:dyDescent="0.3">
      <c r="A451" s="664">
        <v>50</v>
      </c>
      <c r="B451" s="665" t="s">
        <v>543</v>
      </c>
      <c r="C451" s="665" t="s">
        <v>2781</v>
      </c>
      <c r="D451" s="746" t="s">
        <v>4251</v>
      </c>
      <c r="E451" s="747" t="s">
        <v>2799</v>
      </c>
      <c r="F451" s="665" t="s">
        <v>2778</v>
      </c>
      <c r="G451" s="665" t="s">
        <v>2804</v>
      </c>
      <c r="H451" s="665" t="s">
        <v>1411</v>
      </c>
      <c r="I451" s="665" t="s">
        <v>1562</v>
      </c>
      <c r="J451" s="665" t="s">
        <v>1567</v>
      </c>
      <c r="K451" s="665" t="s">
        <v>2644</v>
      </c>
      <c r="L451" s="666">
        <v>181.13</v>
      </c>
      <c r="M451" s="666">
        <v>362.26</v>
      </c>
      <c r="N451" s="665">
        <v>2</v>
      </c>
      <c r="O451" s="748">
        <v>1.5</v>
      </c>
      <c r="P451" s="666"/>
      <c r="Q451" s="681">
        <v>0</v>
      </c>
      <c r="R451" s="665"/>
      <c r="S451" s="681">
        <v>0</v>
      </c>
      <c r="T451" s="748"/>
      <c r="U451" s="704">
        <v>0</v>
      </c>
    </row>
    <row r="452" spans="1:21" ht="14.4" customHeight="1" x14ac:dyDescent="0.3">
      <c r="A452" s="664">
        <v>50</v>
      </c>
      <c r="B452" s="665" t="s">
        <v>543</v>
      </c>
      <c r="C452" s="665" t="s">
        <v>2781</v>
      </c>
      <c r="D452" s="746" t="s">
        <v>4251</v>
      </c>
      <c r="E452" s="747" t="s">
        <v>2799</v>
      </c>
      <c r="F452" s="665" t="s">
        <v>2778</v>
      </c>
      <c r="G452" s="665" t="s">
        <v>2805</v>
      </c>
      <c r="H452" s="665" t="s">
        <v>1411</v>
      </c>
      <c r="I452" s="665" t="s">
        <v>1456</v>
      </c>
      <c r="J452" s="665" t="s">
        <v>1457</v>
      </c>
      <c r="K452" s="665" t="s">
        <v>2611</v>
      </c>
      <c r="L452" s="666">
        <v>35.11</v>
      </c>
      <c r="M452" s="666">
        <v>245.76999999999998</v>
      </c>
      <c r="N452" s="665">
        <v>7</v>
      </c>
      <c r="O452" s="748">
        <v>4</v>
      </c>
      <c r="P452" s="666">
        <v>140.44</v>
      </c>
      <c r="Q452" s="681">
        <v>0.57142857142857151</v>
      </c>
      <c r="R452" s="665">
        <v>4</v>
      </c>
      <c r="S452" s="681">
        <v>0.5714285714285714</v>
      </c>
      <c r="T452" s="748">
        <v>2</v>
      </c>
      <c r="U452" s="704">
        <v>0.5</v>
      </c>
    </row>
    <row r="453" spans="1:21" ht="14.4" customHeight="1" x14ac:dyDescent="0.3">
      <c r="A453" s="664">
        <v>50</v>
      </c>
      <c r="B453" s="665" t="s">
        <v>543</v>
      </c>
      <c r="C453" s="665" t="s">
        <v>2781</v>
      </c>
      <c r="D453" s="746" t="s">
        <v>4251</v>
      </c>
      <c r="E453" s="747" t="s">
        <v>2799</v>
      </c>
      <c r="F453" s="665" t="s">
        <v>2778</v>
      </c>
      <c r="G453" s="665" t="s">
        <v>2805</v>
      </c>
      <c r="H453" s="665" t="s">
        <v>1411</v>
      </c>
      <c r="I453" s="665" t="s">
        <v>2809</v>
      </c>
      <c r="J453" s="665" t="s">
        <v>2810</v>
      </c>
      <c r="K453" s="665" t="s">
        <v>2718</v>
      </c>
      <c r="L453" s="666">
        <v>70.23</v>
      </c>
      <c r="M453" s="666">
        <v>70.23</v>
      </c>
      <c r="N453" s="665">
        <v>1</v>
      </c>
      <c r="O453" s="748">
        <v>0.5</v>
      </c>
      <c r="P453" s="666">
        <v>70.23</v>
      </c>
      <c r="Q453" s="681">
        <v>1</v>
      </c>
      <c r="R453" s="665">
        <v>1</v>
      </c>
      <c r="S453" s="681">
        <v>1</v>
      </c>
      <c r="T453" s="748">
        <v>0.5</v>
      </c>
      <c r="U453" s="704">
        <v>1</v>
      </c>
    </row>
    <row r="454" spans="1:21" ht="14.4" customHeight="1" x14ac:dyDescent="0.3">
      <c r="A454" s="664">
        <v>50</v>
      </c>
      <c r="B454" s="665" t="s">
        <v>543</v>
      </c>
      <c r="C454" s="665" t="s">
        <v>2781</v>
      </c>
      <c r="D454" s="746" t="s">
        <v>4251</v>
      </c>
      <c r="E454" s="747" t="s">
        <v>2799</v>
      </c>
      <c r="F454" s="665" t="s">
        <v>2778</v>
      </c>
      <c r="G454" s="665" t="s">
        <v>2993</v>
      </c>
      <c r="H454" s="665" t="s">
        <v>1411</v>
      </c>
      <c r="I454" s="665" t="s">
        <v>1536</v>
      </c>
      <c r="J454" s="665" t="s">
        <v>1537</v>
      </c>
      <c r="K454" s="665" t="s">
        <v>2718</v>
      </c>
      <c r="L454" s="666">
        <v>65.989999999999995</v>
      </c>
      <c r="M454" s="666">
        <v>65.989999999999995</v>
      </c>
      <c r="N454" s="665">
        <v>1</v>
      </c>
      <c r="O454" s="748">
        <v>0.5</v>
      </c>
      <c r="P454" s="666"/>
      <c r="Q454" s="681">
        <v>0</v>
      </c>
      <c r="R454" s="665"/>
      <c r="S454" s="681">
        <v>0</v>
      </c>
      <c r="T454" s="748"/>
      <c r="U454" s="704">
        <v>0</v>
      </c>
    </row>
    <row r="455" spans="1:21" ht="14.4" customHeight="1" x14ac:dyDescent="0.3">
      <c r="A455" s="664">
        <v>50</v>
      </c>
      <c r="B455" s="665" t="s">
        <v>543</v>
      </c>
      <c r="C455" s="665" t="s">
        <v>2781</v>
      </c>
      <c r="D455" s="746" t="s">
        <v>4251</v>
      </c>
      <c r="E455" s="747" t="s">
        <v>2799</v>
      </c>
      <c r="F455" s="665" t="s">
        <v>2778</v>
      </c>
      <c r="G455" s="665" t="s">
        <v>3212</v>
      </c>
      <c r="H455" s="665" t="s">
        <v>544</v>
      </c>
      <c r="I455" s="665" t="s">
        <v>3213</v>
      </c>
      <c r="J455" s="665" t="s">
        <v>897</v>
      </c>
      <c r="K455" s="665" t="s">
        <v>3214</v>
      </c>
      <c r="L455" s="666">
        <v>0</v>
      </c>
      <c r="M455" s="666">
        <v>0</v>
      </c>
      <c r="N455" s="665">
        <v>1</v>
      </c>
      <c r="O455" s="748">
        <v>0.5</v>
      </c>
      <c r="P455" s="666"/>
      <c r="Q455" s="681"/>
      <c r="R455" s="665"/>
      <c r="S455" s="681">
        <v>0</v>
      </c>
      <c r="T455" s="748"/>
      <c r="U455" s="704">
        <v>0</v>
      </c>
    </row>
    <row r="456" spans="1:21" ht="14.4" customHeight="1" x14ac:dyDescent="0.3">
      <c r="A456" s="664">
        <v>50</v>
      </c>
      <c r="B456" s="665" t="s">
        <v>543</v>
      </c>
      <c r="C456" s="665" t="s">
        <v>2781</v>
      </c>
      <c r="D456" s="746" t="s">
        <v>4251</v>
      </c>
      <c r="E456" s="747" t="s">
        <v>2799</v>
      </c>
      <c r="F456" s="665" t="s">
        <v>2778</v>
      </c>
      <c r="G456" s="665" t="s">
        <v>3452</v>
      </c>
      <c r="H456" s="665" t="s">
        <v>1411</v>
      </c>
      <c r="I456" s="665" t="s">
        <v>3453</v>
      </c>
      <c r="J456" s="665" t="s">
        <v>3454</v>
      </c>
      <c r="K456" s="665" t="s">
        <v>3455</v>
      </c>
      <c r="L456" s="666">
        <v>0</v>
      </c>
      <c r="M456" s="666">
        <v>0</v>
      </c>
      <c r="N456" s="665">
        <v>1</v>
      </c>
      <c r="O456" s="748">
        <v>0.5</v>
      </c>
      <c r="P456" s="666"/>
      <c r="Q456" s="681"/>
      <c r="R456" s="665"/>
      <c r="S456" s="681">
        <v>0</v>
      </c>
      <c r="T456" s="748"/>
      <c r="U456" s="704">
        <v>0</v>
      </c>
    </row>
    <row r="457" spans="1:21" ht="14.4" customHeight="1" x14ac:dyDescent="0.3">
      <c r="A457" s="664">
        <v>50</v>
      </c>
      <c r="B457" s="665" t="s">
        <v>543</v>
      </c>
      <c r="C457" s="665" t="s">
        <v>2781</v>
      </c>
      <c r="D457" s="746" t="s">
        <v>4251</v>
      </c>
      <c r="E457" s="747" t="s">
        <v>2799</v>
      </c>
      <c r="F457" s="665" t="s">
        <v>2778</v>
      </c>
      <c r="G457" s="665" t="s">
        <v>2860</v>
      </c>
      <c r="H457" s="665" t="s">
        <v>544</v>
      </c>
      <c r="I457" s="665" t="s">
        <v>2932</v>
      </c>
      <c r="J457" s="665" t="s">
        <v>2861</v>
      </c>
      <c r="K457" s="665" t="s">
        <v>2933</v>
      </c>
      <c r="L457" s="666">
        <v>0</v>
      </c>
      <c r="M457" s="666">
        <v>0</v>
      </c>
      <c r="N457" s="665">
        <v>4</v>
      </c>
      <c r="O457" s="748">
        <v>2</v>
      </c>
      <c r="P457" s="666">
        <v>0</v>
      </c>
      <c r="Q457" s="681"/>
      <c r="R457" s="665">
        <v>1</v>
      </c>
      <c r="S457" s="681">
        <v>0.25</v>
      </c>
      <c r="T457" s="748">
        <v>0.5</v>
      </c>
      <c r="U457" s="704">
        <v>0.25</v>
      </c>
    </row>
    <row r="458" spans="1:21" ht="14.4" customHeight="1" x14ac:dyDescent="0.3">
      <c r="A458" s="664">
        <v>50</v>
      </c>
      <c r="B458" s="665" t="s">
        <v>543</v>
      </c>
      <c r="C458" s="665" t="s">
        <v>2781</v>
      </c>
      <c r="D458" s="746" t="s">
        <v>4251</v>
      </c>
      <c r="E458" s="747" t="s">
        <v>2799</v>
      </c>
      <c r="F458" s="665" t="s">
        <v>2778</v>
      </c>
      <c r="G458" s="665" t="s">
        <v>3226</v>
      </c>
      <c r="H458" s="665" t="s">
        <v>544</v>
      </c>
      <c r="I458" s="665" t="s">
        <v>3456</v>
      </c>
      <c r="J458" s="665" t="s">
        <v>3234</v>
      </c>
      <c r="K458" s="665" t="s">
        <v>3228</v>
      </c>
      <c r="L458" s="666">
        <v>0</v>
      </c>
      <c r="M458" s="666">
        <v>0</v>
      </c>
      <c r="N458" s="665">
        <v>1</v>
      </c>
      <c r="O458" s="748">
        <v>0.5</v>
      </c>
      <c r="P458" s="666"/>
      <c r="Q458" s="681"/>
      <c r="R458" s="665"/>
      <c r="S458" s="681">
        <v>0</v>
      </c>
      <c r="T458" s="748"/>
      <c r="U458" s="704">
        <v>0</v>
      </c>
    </row>
    <row r="459" spans="1:21" ht="14.4" customHeight="1" x14ac:dyDescent="0.3">
      <c r="A459" s="664">
        <v>50</v>
      </c>
      <c r="B459" s="665" t="s">
        <v>543</v>
      </c>
      <c r="C459" s="665" t="s">
        <v>2781</v>
      </c>
      <c r="D459" s="746" t="s">
        <v>4251</v>
      </c>
      <c r="E459" s="747" t="s">
        <v>2799</v>
      </c>
      <c r="F459" s="665" t="s">
        <v>2778</v>
      </c>
      <c r="G459" s="665" t="s">
        <v>2934</v>
      </c>
      <c r="H459" s="665" t="s">
        <v>544</v>
      </c>
      <c r="I459" s="665" t="s">
        <v>936</v>
      </c>
      <c r="J459" s="665" t="s">
        <v>937</v>
      </c>
      <c r="K459" s="665" t="s">
        <v>2935</v>
      </c>
      <c r="L459" s="666">
        <v>33</v>
      </c>
      <c r="M459" s="666">
        <v>33</v>
      </c>
      <c r="N459" s="665">
        <v>1</v>
      </c>
      <c r="O459" s="748">
        <v>0.5</v>
      </c>
      <c r="P459" s="666">
        <v>33</v>
      </c>
      <c r="Q459" s="681">
        <v>1</v>
      </c>
      <c r="R459" s="665">
        <v>1</v>
      </c>
      <c r="S459" s="681">
        <v>1</v>
      </c>
      <c r="T459" s="748">
        <v>0.5</v>
      </c>
      <c r="U459" s="704">
        <v>1</v>
      </c>
    </row>
    <row r="460" spans="1:21" ht="14.4" customHeight="1" x14ac:dyDescent="0.3">
      <c r="A460" s="664">
        <v>50</v>
      </c>
      <c r="B460" s="665" t="s">
        <v>543</v>
      </c>
      <c r="C460" s="665" t="s">
        <v>2781</v>
      </c>
      <c r="D460" s="746" t="s">
        <v>4251</v>
      </c>
      <c r="E460" s="747" t="s">
        <v>2799</v>
      </c>
      <c r="F460" s="665" t="s">
        <v>2778</v>
      </c>
      <c r="G460" s="665" t="s">
        <v>3457</v>
      </c>
      <c r="H460" s="665" t="s">
        <v>544</v>
      </c>
      <c r="I460" s="665" t="s">
        <v>1145</v>
      </c>
      <c r="J460" s="665" t="s">
        <v>1146</v>
      </c>
      <c r="K460" s="665" t="s">
        <v>2584</v>
      </c>
      <c r="L460" s="666">
        <v>37.369999999999997</v>
      </c>
      <c r="M460" s="666">
        <v>37.369999999999997</v>
      </c>
      <c r="N460" s="665">
        <v>1</v>
      </c>
      <c r="O460" s="748">
        <v>0.5</v>
      </c>
      <c r="P460" s="666"/>
      <c r="Q460" s="681">
        <v>0</v>
      </c>
      <c r="R460" s="665"/>
      <c r="S460" s="681">
        <v>0</v>
      </c>
      <c r="T460" s="748"/>
      <c r="U460" s="704">
        <v>0</v>
      </c>
    </row>
    <row r="461" spans="1:21" ht="14.4" customHeight="1" x14ac:dyDescent="0.3">
      <c r="A461" s="664">
        <v>50</v>
      </c>
      <c r="B461" s="665" t="s">
        <v>543</v>
      </c>
      <c r="C461" s="665" t="s">
        <v>2781</v>
      </c>
      <c r="D461" s="746" t="s">
        <v>4251</v>
      </c>
      <c r="E461" s="747" t="s">
        <v>2799</v>
      </c>
      <c r="F461" s="665" t="s">
        <v>2778</v>
      </c>
      <c r="G461" s="665" t="s">
        <v>2821</v>
      </c>
      <c r="H461" s="665" t="s">
        <v>1411</v>
      </c>
      <c r="I461" s="665" t="s">
        <v>1641</v>
      </c>
      <c r="J461" s="665" t="s">
        <v>1642</v>
      </c>
      <c r="K461" s="665" t="s">
        <v>2600</v>
      </c>
      <c r="L461" s="666">
        <v>93.43</v>
      </c>
      <c r="M461" s="666">
        <v>373.72</v>
      </c>
      <c r="N461" s="665">
        <v>4</v>
      </c>
      <c r="O461" s="748">
        <v>2</v>
      </c>
      <c r="P461" s="666">
        <v>93.43</v>
      </c>
      <c r="Q461" s="681">
        <v>0.25</v>
      </c>
      <c r="R461" s="665">
        <v>1</v>
      </c>
      <c r="S461" s="681">
        <v>0.25</v>
      </c>
      <c r="T461" s="748">
        <v>0.5</v>
      </c>
      <c r="U461" s="704">
        <v>0.25</v>
      </c>
    </row>
    <row r="462" spans="1:21" ht="14.4" customHeight="1" x14ac:dyDescent="0.3">
      <c r="A462" s="664">
        <v>50</v>
      </c>
      <c r="B462" s="665" t="s">
        <v>543</v>
      </c>
      <c r="C462" s="665" t="s">
        <v>2781</v>
      </c>
      <c r="D462" s="746" t="s">
        <v>4251</v>
      </c>
      <c r="E462" s="747" t="s">
        <v>2799</v>
      </c>
      <c r="F462" s="665" t="s">
        <v>2778</v>
      </c>
      <c r="G462" s="665" t="s">
        <v>2822</v>
      </c>
      <c r="H462" s="665" t="s">
        <v>544</v>
      </c>
      <c r="I462" s="665" t="s">
        <v>956</v>
      </c>
      <c r="J462" s="665" t="s">
        <v>957</v>
      </c>
      <c r="K462" s="665" t="s">
        <v>3458</v>
      </c>
      <c r="L462" s="666">
        <v>52.75</v>
      </c>
      <c r="M462" s="666">
        <v>52.75</v>
      </c>
      <c r="N462" s="665">
        <v>1</v>
      </c>
      <c r="O462" s="748">
        <v>0.5</v>
      </c>
      <c r="P462" s="666"/>
      <c r="Q462" s="681">
        <v>0</v>
      </c>
      <c r="R462" s="665"/>
      <c r="S462" s="681">
        <v>0</v>
      </c>
      <c r="T462" s="748"/>
      <c r="U462" s="704">
        <v>0</v>
      </c>
    </row>
    <row r="463" spans="1:21" ht="14.4" customHeight="1" x14ac:dyDescent="0.3">
      <c r="A463" s="664">
        <v>50</v>
      </c>
      <c r="B463" s="665" t="s">
        <v>543</v>
      </c>
      <c r="C463" s="665" t="s">
        <v>2781</v>
      </c>
      <c r="D463" s="746" t="s">
        <v>4251</v>
      </c>
      <c r="E463" s="747" t="s">
        <v>2799</v>
      </c>
      <c r="F463" s="665" t="s">
        <v>2778</v>
      </c>
      <c r="G463" s="665" t="s">
        <v>2822</v>
      </c>
      <c r="H463" s="665" t="s">
        <v>544</v>
      </c>
      <c r="I463" s="665" t="s">
        <v>3459</v>
      </c>
      <c r="J463" s="665" t="s">
        <v>3460</v>
      </c>
      <c r="K463" s="665" t="s">
        <v>3461</v>
      </c>
      <c r="L463" s="666">
        <v>0</v>
      </c>
      <c r="M463" s="666">
        <v>0</v>
      </c>
      <c r="N463" s="665">
        <v>1</v>
      </c>
      <c r="O463" s="748">
        <v>1</v>
      </c>
      <c r="P463" s="666"/>
      <c r="Q463" s="681"/>
      <c r="R463" s="665"/>
      <c r="S463" s="681">
        <v>0</v>
      </c>
      <c r="T463" s="748"/>
      <c r="U463" s="704">
        <v>0</v>
      </c>
    </row>
    <row r="464" spans="1:21" ht="14.4" customHeight="1" x14ac:dyDescent="0.3">
      <c r="A464" s="664">
        <v>50</v>
      </c>
      <c r="B464" s="665" t="s">
        <v>543</v>
      </c>
      <c r="C464" s="665" t="s">
        <v>2781</v>
      </c>
      <c r="D464" s="746" t="s">
        <v>4251</v>
      </c>
      <c r="E464" s="747" t="s">
        <v>2799</v>
      </c>
      <c r="F464" s="665" t="s">
        <v>2778</v>
      </c>
      <c r="G464" s="665" t="s">
        <v>2822</v>
      </c>
      <c r="H464" s="665" t="s">
        <v>544</v>
      </c>
      <c r="I464" s="665" t="s">
        <v>889</v>
      </c>
      <c r="J464" s="665" t="s">
        <v>2824</v>
      </c>
      <c r="K464" s="665" t="s">
        <v>3285</v>
      </c>
      <c r="L464" s="666">
        <v>10.55</v>
      </c>
      <c r="M464" s="666">
        <v>10.55</v>
      </c>
      <c r="N464" s="665">
        <v>1</v>
      </c>
      <c r="O464" s="748">
        <v>0.5</v>
      </c>
      <c r="P464" s="666"/>
      <c r="Q464" s="681">
        <v>0</v>
      </c>
      <c r="R464" s="665"/>
      <c r="S464" s="681">
        <v>0</v>
      </c>
      <c r="T464" s="748"/>
      <c r="U464" s="704">
        <v>0</v>
      </c>
    </row>
    <row r="465" spans="1:21" ht="14.4" customHeight="1" x14ac:dyDescent="0.3">
      <c r="A465" s="664">
        <v>50</v>
      </c>
      <c r="B465" s="665" t="s">
        <v>543</v>
      </c>
      <c r="C465" s="665" t="s">
        <v>2781</v>
      </c>
      <c r="D465" s="746" t="s">
        <v>4251</v>
      </c>
      <c r="E465" s="747" t="s">
        <v>2799</v>
      </c>
      <c r="F465" s="665" t="s">
        <v>2778</v>
      </c>
      <c r="G465" s="665" t="s">
        <v>2822</v>
      </c>
      <c r="H465" s="665" t="s">
        <v>544</v>
      </c>
      <c r="I465" s="665" t="s">
        <v>3037</v>
      </c>
      <c r="J465" s="665" t="s">
        <v>957</v>
      </c>
      <c r="K465" s="665" t="s">
        <v>3038</v>
      </c>
      <c r="L465" s="666">
        <v>10.55</v>
      </c>
      <c r="M465" s="666">
        <v>21.1</v>
      </c>
      <c r="N465" s="665">
        <v>2</v>
      </c>
      <c r="O465" s="748">
        <v>1</v>
      </c>
      <c r="P465" s="666">
        <v>21.1</v>
      </c>
      <c r="Q465" s="681">
        <v>1</v>
      </c>
      <c r="R465" s="665">
        <v>2</v>
      </c>
      <c r="S465" s="681">
        <v>1</v>
      </c>
      <c r="T465" s="748">
        <v>1</v>
      </c>
      <c r="U465" s="704">
        <v>1</v>
      </c>
    </row>
    <row r="466" spans="1:21" ht="14.4" customHeight="1" x14ac:dyDescent="0.3">
      <c r="A466" s="664">
        <v>50</v>
      </c>
      <c r="B466" s="665" t="s">
        <v>543</v>
      </c>
      <c r="C466" s="665" t="s">
        <v>2781</v>
      </c>
      <c r="D466" s="746" t="s">
        <v>4251</v>
      </c>
      <c r="E466" s="747" t="s">
        <v>2799</v>
      </c>
      <c r="F466" s="665" t="s">
        <v>2778</v>
      </c>
      <c r="G466" s="665" t="s">
        <v>2822</v>
      </c>
      <c r="H466" s="665" t="s">
        <v>544</v>
      </c>
      <c r="I466" s="665" t="s">
        <v>3462</v>
      </c>
      <c r="J466" s="665" t="s">
        <v>2824</v>
      </c>
      <c r="K466" s="665" t="s">
        <v>3463</v>
      </c>
      <c r="L466" s="666">
        <v>58.62</v>
      </c>
      <c r="M466" s="666">
        <v>58.62</v>
      </c>
      <c r="N466" s="665">
        <v>1</v>
      </c>
      <c r="O466" s="748">
        <v>0.5</v>
      </c>
      <c r="P466" s="666"/>
      <c r="Q466" s="681">
        <v>0</v>
      </c>
      <c r="R466" s="665"/>
      <c r="S466" s="681">
        <v>0</v>
      </c>
      <c r="T466" s="748"/>
      <c r="U466" s="704">
        <v>0</v>
      </c>
    </row>
    <row r="467" spans="1:21" ht="14.4" customHeight="1" x14ac:dyDescent="0.3">
      <c r="A467" s="664">
        <v>50</v>
      </c>
      <c r="B467" s="665" t="s">
        <v>543</v>
      </c>
      <c r="C467" s="665" t="s">
        <v>2781</v>
      </c>
      <c r="D467" s="746" t="s">
        <v>4251</v>
      </c>
      <c r="E467" s="747" t="s">
        <v>2799</v>
      </c>
      <c r="F467" s="665" t="s">
        <v>2778</v>
      </c>
      <c r="G467" s="665" t="s">
        <v>3048</v>
      </c>
      <c r="H467" s="665" t="s">
        <v>1411</v>
      </c>
      <c r="I467" s="665" t="s">
        <v>3464</v>
      </c>
      <c r="J467" s="665" t="s">
        <v>3465</v>
      </c>
      <c r="K467" s="665" t="s">
        <v>3466</v>
      </c>
      <c r="L467" s="666">
        <v>59.27</v>
      </c>
      <c r="M467" s="666">
        <v>59.27</v>
      </c>
      <c r="N467" s="665">
        <v>1</v>
      </c>
      <c r="O467" s="748">
        <v>0.5</v>
      </c>
      <c r="P467" s="666"/>
      <c r="Q467" s="681">
        <v>0</v>
      </c>
      <c r="R467" s="665"/>
      <c r="S467" s="681">
        <v>0</v>
      </c>
      <c r="T467" s="748"/>
      <c r="U467" s="704">
        <v>0</v>
      </c>
    </row>
    <row r="468" spans="1:21" ht="14.4" customHeight="1" x14ac:dyDescent="0.3">
      <c r="A468" s="664">
        <v>50</v>
      </c>
      <c r="B468" s="665" t="s">
        <v>543</v>
      </c>
      <c r="C468" s="665" t="s">
        <v>2781</v>
      </c>
      <c r="D468" s="746" t="s">
        <v>4251</v>
      </c>
      <c r="E468" s="747" t="s">
        <v>2799</v>
      </c>
      <c r="F468" s="665" t="s">
        <v>2778</v>
      </c>
      <c r="G468" s="665" t="s">
        <v>3048</v>
      </c>
      <c r="H468" s="665" t="s">
        <v>544</v>
      </c>
      <c r="I468" s="665" t="s">
        <v>3467</v>
      </c>
      <c r="J468" s="665" t="s">
        <v>3468</v>
      </c>
      <c r="K468" s="665" t="s">
        <v>3469</v>
      </c>
      <c r="L468" s="666">
        <v>0</v>
      </c>
      <c r="M468" s="666">
        <v>0</v>
      </c>
      <c r="N468" s="665">
        <v>1</v>
      </c>
      <c r="O468" s="748">
        <v>0.5</v>
      </c>
      <c r="P468" s="666">
        <v>0</v>
      </c>
      <c r="Q468" s="681"/>
      <c r="R468" s="665">
        <v>1</v>
      </c>
      <c r="S468" s="681">
        <v>1</v>
      </c>
      <c r="T468" s="748">
        <v>0.5</v>
      </c>
      <c r="U468" s="704">
        <v>1</v>
      </c>
    </row>
    <row r="469" spans="1:21" ht="14.4" customHeight="1" x14ac:dyDescent="0.3">
      <c r="A469" s="664">
        <v>50</v>
      </c>
      <c r="B469" s="665" t="s">
        <v>543</v>
      </c>
      <c r="C469" s="665" t="s">
        <v>2781</v>
      </c>
      <c r="D469" s="746" t="s">
        <v>4251</v>
      </c>
      <c r="E469" s="747" t="s">
        <v>2799</v>
      </c>
      <c r="F469" s="665" t="s">
        <v>2778</v>
      </c>
      <c r="G469" s="665" t="s">
        <v>3060</v>
      </c>
      <c r="H469" s="665" t="s">
        <v>1411</v>
      </c>
      <c r="I469" s="665" t="s">
        <v>3470</v>
      </c>
      <c r="J469" s="665" t="s">
        <v>1638</v>
      </c>
      <c r="K469" s="665" t="s">
        <v>3471</v>
      </c>
      <c r="L469" s="666">
        <v>46.73</v>
      </c>
      <c r="M469" s="666">
        <v>46.73</v>
      </c>
      <c r="N469" s="665">
        <v>1</v>
      </c>
      <c r="O469" s="748">
        <v>0.5</v>
      </c>
      <c r="P469" s="666"/>
      <c r="Q469" s="681">
        <v>0</v>
      </c>
      <c r="R469" s="665"/>
      <c r="S469" s="681">
        <v>0</v>
      </c>
      <c r="T469" s="748"/>
      <c r="U469" s="704">
        <v>0</v>
      </c>
    </row>
    <row r="470" spans="1:21" ht="14.4" customHeight="1" x14ac:dyDescent="0.3">
      <c r="A470" s="664">
        <v>50</v>
      </c>
      <c r="B470" s="665" t="s">
        <v>543</v>
      </c>
      <c r="C470" s="665" t="s">
        <v>2781</v>
      </c>
      <c r="D470" s="746" t="s">
        <v>4251</v>
      </c>
      <c r="E470" s="747" t="s">
        <v>2799</v>
      </c>
      <c r="F470" s="665" t="s">
        <v>2778</v>
      </c>
      <c r="G470" s="665" t="s">
        <v>3067</v>
      </c>
      <c r="H470" s="665" t="s">
        <v>544</v>
      </c>
      <c r="I470" s="665" t="s">
        <v>3472</v>
      </c>
      <c r="J470" s="665" t="s">
        <v>3473</v>
      </c>
      <c r="K470" s="665" t="s">
        <v>3307</v>
      </c>
      <c r="L470" s="666">
        <v>36.729999999999997</v>
      </c>
      <c r="M470" s="666">
        <v>36.729999999999997</v>
      </c>
      <c r="N470" s="665">
        <v>1</v>
      </c>
      <c r="O470" s="748">
        <v>0.5</v>
      </c>
      <c r="P470" s="666">
        <v>36.729999999999997</v>
      </c>
      <c r="Q470" s="681">
        <v>1</v>
      </c>
      <c r="R470" s="665">
        <v>1</v>
      </c>
      <c r="S470" s="681">
        <v>1</v>
      </c>
      <c r="T470" s="748">
        <v>0.5</v>
      </c>
      <c r="U470" s="704">
        <v>1</v>
      </c>
    </row>
    <row r="471" spans="1:21" ht="14.4" customHeight="1" x14ac:dyDescent="0.3">
      <c r="A471" s="664">
        <v>50</v>
      </c>
      <c r="B471" s="665" t="s">
        <v>543</v>
      </c>
      <c r="C471" s="665" t="s">
        <v>2781</v>
      </c>
      <c r="D471" s="746" t="s">
        <v>4251</v>
      </c>
      <c r="E471" s="747" t="s">
        <v>2799</v>
      </c>
      <c r="F471" s="665" t="s">
        <v>2778</v>
      </c>
      <c r="G471" s="665" t="s">
        <v>3067</v>
      </c>
      <c r="H471" s="665" t="s">
        <v>544</v>
      </c>
      <c r="I471" s="665" t="s">
        <v>3474</v>
      </c>
      <c r="J471" s="665" t="s">
        <v>3475</v>
      </c>
      <c r="K471" s="665" t="s">
        <v>3307</v>
      </c>
      <c r="L471" s="666">
        <v>36.729999999999997</v>
      </c>
      <c r="M471" s="666">
        <v>36.729999999999997</v>
      </c>
      <c r="N471" s="665">
        <v>1</v>
      </c>
      <c r="O471" s="748">
        <v>0.5</v>
      </c>
      <c r="P471" s="666"/>
      <c r="Q471" s="681">
        <v>0</v>
      </c>
      <c r="R471" s="665"/>
      <c r="S471" s="681">
        <v>0</v>
      </c>
      <c r="T471" s="748"/>
      <c r="U471" s="704">
        <v>0</v>
      </c>
    </row>
    <row r="472" spans="1:21" ht="14.4" customHeight="1" x14ac:dyDescent="0.3">
      <c r="A472" s="664">
        <v>50</v>
      </c>
      <c r="B472" s="665" t="s">
        <v>543</v>
      </c>
      <c r="C472" s="665" t="s">
        <v>2781</v>
      </c>
      <c r="D472" s="746" t="s">
        <v>4251</v>
      </c>
      <c r="E472" s="747" t="s">
        <v>2799</v>
      </c>
      <c r="F472" s="665" t="s">
        <v>2778</v>
      </c>
      <c r="G472" s="665" t="s">
        <v>2826</v>
      </c>
      <c r="H472" s="665" t="s">
        <v>544</v>
      </c>
      <c r="I472" s="665" t="s">
        <v>806</v>
      </c>
      <c r="J472" s="665" t="s">
        <v>2828</v>
      </c>
      <c r="K472" s="665" t="s">
        <v>3476</v>
      </c>
      <c r="L472" s="666">
        <v>17.559999999999999</v>
      </c>
      <c r="M472" s="666">
        <v>17.559999999999999</v>
      </c>
      <c r="N472" s="665">
        <v>1</v>
      </c>
      <c r="O472" s="748">
        <v>0.5</v>
      </c>
      <c r="P472" s="666"/>
      <c r="Q472" s="681">
        <v>0</v>
      </c>
      <c r="R472" s="665"/>
      <c r="S472" s="681">
        <v>0</v>
      </c>
      <c r="T472" s="748"/>
      <c r="U472" s="704">
        <v>0</v>
      </c>
    </row>
    <row r="473" spans="1:21" ht="14.4" customHeight="1" x14ac:dyDescent="0.3">
      <c r="A473" s="664">
        <v>50</v>
      </c>
      <c r="B473" s="665" t="s">
        <v>543</v>
      </c>
      <c r="C473" s="665" t="s">
        <v>2781</v>
      </c>
      <c r="D473" s="746" t="s">
        <v>4251</v>
      </c>
      <c r="E473" s="747" t="s">
        <v>2799</v>
      </c>
      <c r="F473" s="665" t="s">
        <v>2778</v>
      </c>
      <c r="G473" s="665" t="s">
        <v>3094</v>
      </c>
      <c r="H473" s="665" t="s">
        <v>544</v>
      </c>
      <c r="I473" s="665" t="s">
        <v>1002</v>
      </c>
      <c r="J473" s="665" t="s">
        <v>1003</v>
      </c>
      <c r="K473" s="665" t="s">
        <v>3095</v>
      </c>
      <c r="L473" s="666">
        <v>32.76</v>
      </c>
      <c r="M473" s="666">
        <v>65.52</v>
      </c>
      <c r="N473" s="665">
        <v>2</v>
      </c>
      <c r="O473" s="748">
        <v>1</v>
      </c>
      <c r="P473" s="666">
        <v>32.76</v>
      </c>
      <c r="Q473" s="681">
        <v>0.5</v>
      </c>
      <c r="R473" s="665">
        <v>1</v>
      </c>
      <c r="S473" s="681">
        <v>0.5</v>
      </c>
      <c r="T473" s="748">
        <v>0.5</v>
      </c>
      <c r="U473" s="704">
        <v>0.5</v>
      </c>
    </row>
    <row r="474" spans="1:21" ht="14.4" customHeight="1" x14ac:dyDescent="0.3">
      <c r="A474" s="664">
        <v>50</v>
      </c>
      <c r="B474" s="665" t="s">
        <v>543</v>
      </c>
      <c r="C474" s="665" t="s">
        <v>2781</v>
      </c>
      <c r="D474" s="746" t="s">
        <v>4251</v>
      </c>
      <c r="E474" s="747" t="s">
        <v>2799</v>
      </c>
      <c r="F474" s="665" t="s">
        <v>2778</v>
      </c>
      <c r="G474" s="665" t="s">
        <v>2885</v>
      </c>
      <c r="H474" s="665" t="s">
        <v>1411</v>
      </c>
      <c r="I474" s="665" t="s">
        <v>1581</v>
      </c>
      <c r="J474" s="665" t="s">
        <v>1582</v>
      </c>
      <c r="K474" s="665" t="s">
        <v>2615</v>
      </c>
      <c r="L474" s="666">
        <v>31.09</v>
      </c>
      <c r="M474" s="666">
        <v>62.18</v>
      </c>
      <c r="N474" s="665">
        <v>2</v>
      </c>
      <c r="O474" s="748">
        <v>1</v>
      </c>
      <c r="P474" s="666">
        <v>31.09</v>
      </c>
      <c r="Q474" s="681">
        <v>0.5</v>
      </c>
      <c r="R474" s="665">
        <v>1</v>
      </c>
      <c r="S474" s="681">
        <v>0.5</v>
      </c>
      <c r="T474" s="748">
        <v>0.5</v>
      </c>
      <c r="U474" s="704">
        <v>0.5</v>
      </c>
    </row>
    <row r="475" spans="1:21" ht="14.4" customHeight="1" x14ac:dyDescent="0.3">
      <c r="A475" s="664">
        <v>50</v>
      </c>
      <c r="B475" s="665" t="s">
        <v>543</v>
      </c>
      <c r="C475" s="665" t="s">
        <v>2781</v>
      </c>
      <c r="D475" s="746" t="s">
        <v>4251</v>
      </c>
      <c r="E475" s="747" t="s">
        <v>2799</v>
      </c>
      <c r="F475" s="665" t="s">
        <v>2778</v>
      </c>
      <c r="G475" s="665" t="s">
        <v>2888</v>
      </c>
      <c r="H475" s="665" t="s">
        <v>544</v>
      </c>
      <c r="I475" s="665" t="s">
        <v>2889</v>
      </c>
      <c r="J475" s="665" t="s">
        <v>2890</v>
      </c>
      <c r="K475" s="665" t="s">
        <v>2891</v>
      </c>
      <c r="L475" s="666">
        <v>146.84</v>
      </c>
      <c r="M475" s="666">
        <v>146.84</v>
      </c>
      <c r="N475" s="665">
        <v>1</v>
      </c>
      <c r="O475" s="748">
        <v>0.5</v>
      </c>
      <c r="P475" s="666"/>
      <c r="Q475" s="681">
        <v>0</v>
      </c>
      <c r="R475" s="665"/>
      <c r="S475" s="681">
        <v>0</v>
      </c>
      <c r="T475" s="748"/>
      <c r="U475" s="704">
        <v>0</v>
      </c>
    </row>
    <row r="476" spans="1:21" ht="14.4" customHeight="1" x14ac:dyDescent="0.3">
      <c r="A476" s="664">
        <v>50</v>
      </c>
      <c r="B476" s="665" t="s">
        <v>543</v>
      </c>
      <c r="C476" s="665" t="s">
        <v>2781</v>
      </c>
      <c r="D476" s="746" t="s">
        <v>4251</v>
      </c>
      <c r="E476" s="747" t="s">
        <v>2799</v>
      </c>
      <c r="F476" s="665" t="s">
        <v>2778</v>
      </c>
      <c r="G476" s="665" t="s">
        <v>2830</v>
      </c>
      <c r="H476" s="665" t="s">
        <v>1411</v>
      </c>
      <c r="I476" s="665" t="s">
        <v>2831</v>
      </c>
      <c r="J476" s="665" t="s">
        <v>1515</v>
      </c>
      <c r="K476" s="665" t="s">
        <v>2611</v>
      </c>
      <c r="L476" s="666">
        <v>48.27</v>
      </c>
      <c r="M476" s="666">
        <v>144.81</v>
      </c>
      <c r="N476" s="665">
        <v>3</v>
      </c>
      <c r="O476" s="748">
        <v>1.5</v>
      </c>
      <c r="P476" s="666">
        <v>96.54</v>
      </c>
      <c r="Q476" s="681">
        <v>0.66666666666666674</v>
      </c>
      <c r="R476" s="665">
        <v>2</v>
      </c>
      <c r="S476" s="681">
        <v>0.66666666666666663</v>
      </c>
      <c r="T476" s="748">
        <v>1</v>
      </c>
      <c r="U476" s="704">
        <v>0.66666666666666663</v>
      </c>
    </row>
    <row r="477" spans="1:21" ht="14.4" customHeight="1" x14ac:dyDescent="0.3">
      <c r="A477" s="664">
        <v>50</v>
      </c>
      <c r="B477" s="665" t="s">
        <v>543</v>
      </c>
      <c r="C477" s="665" t="s">
        <v>2781</v>
      </c>
      <c r="D477" s="746" t="s">
        <v>4251</v>
      </c>
      <c r="E477" s="747" t="s">
        <v>2799</v>
      </c>
      <c r="F477" s="665" t="s">
        <v>2778</v>
      </c>
      <c r="G477" s="665" t="s">
        <v>2830</v>
      </c>
      <c r="H477" s="665" t="s">
        <v>1411</v>
      </c>
      <c r="I477" s="665" t="s">
        <v>3105</v>
      </c>
      <c r="J477" s="665" t="s">
        <v>1591</v>
      </c>
      <c r="K477" s="665" t="s">
        <v>2718</v>
      </c>
      <c r="L477" s="666">
        <v>96.53</v>
      </c>
      <c r="M477" s="666">
        <v>96.53</v>
      </c>
      <c r="N477" s="665">
        <v>1</v>
      </c>
      <c r="O477" s="748">
        <v>0.5</v>
      </c>
      <c r="P477" s="666"/>
      <c r="Q477" s="681">
        <v>0</v>
      </c>
      <c r="R477" s="665"/>
      <c r="S477" s="681">
        <v>0</v>
      </c>
      <c r="T477" s="748"/>
      <c r="U477" s="704">
        <v>0</v>
      </c>
    </row>
    <row r="478" spans="1:21" ht="14.4" customHeight="1" x14ac:dyDescent="0.3">
      <c r="A478" s="664">
        <v>50</v>
      </c>
      <c r="B478" s="665" t="s">
        <v>543</v>
      </c>
      <c r="C478" s="665" t="s">
        <v>2781</v>
      </c>
      <c r="D478" s="746" t="s">
        <v>4251</v>
      </c>
      <c r="E478" s="747" t="s">
        <v>2799</v>
      </c>
      <c r="F478" s="665" t="s">
        <v>2778</v>
      </c>
      <c r="G478" s="665" t="s">
        <v>2832</v>
      </c>
      <c r="H478" s="665" t="s">
        <v>1411</v>
      </c>
      <c r="I478" s="665" t="s">
        <v>3477</v>
      </c>
      <c r="J478" s="665" t="s">
        <v>3478</v>
      </c>
      <c r="K478" s="665" t="s">
        <v>3479</v>
      </c>
      <c r="L478" s="666">
        <v>87.41</v>
      </c>
      <c r="M478" s="666">
        <v>87.41</v>
      </c>
      <c r="N478" s="665">
        <v>1</v>
      </c>
      <c r="O478" s="748">
        <v>0.5</v>
      </c>
      <c r="P478" s="666">
        <v>87.41</v>
      </c>
      <c r="Q478" s="681">
        <v>1</v>
      </c>
      <c r="R478" s="665">
        <v>1</v>
      </c>
      <c r="S478" s="681">
        <v>1</v>
      </c>
      <c r="T478" s="748">
        <v>0.5</v>
      </c>
      <c r="U478" s="704">
        <v>1</v>
      </c>
    </row>
    <row r="479" spans="1:21" ht="14.4" customHeight="1" x14ac:dyDescent="0.3">
      <c r="A479" s="664">
        <v>50</v>
      </c>
      <c r="B479" s="665" t="s">
        <v>543</v>
      </c>
      <c r="C479" s="665" t="s">
        <v>2781</v>
      </c>
      <c r="D479" s="746" t="s">
        <v>4251</v>
      </c>
      <c r="E479" s="747" t="s">
        <v>2799</v>
      </c>
      <c r="F479" s="665" t="s">
        <v>2778</v>
      </c>
      <c r="G479" s="665" t="s">
        <v>2832</v>
      </c>
      <c r="H479" s="665" t="s">
        <v>1411</v>
      </c>
      <c r="I479" s="665" t="s">
        <v>2833</v>
      </c>
      <c r="J479" s="665" t="s">
        <v>2834</v>
      </c>
      <c r="K479" s="665" t="s">
        <v>2835</v>
      </c>
      <c r="L479" s="666">
        <v>174.81</v>
      </c>
      <c r="M479" s="666">
        <v>524.43000000000006</v>
      </c>
      <c r="N479" s="665">
        <v>3</v>
      </c>
      <c r="O479" s="748">
        <v>1.5</v>
      </c>
      <c r="P479" s="666"/>
      <c r="Q479" s="681">
        <v>0</v>
      </c>
      <c r="R479" s="665"/>
      <c r="S479" s="681">
        <v>0</v>
      </c>
      <c r="T479" s="748"/>
      <c r="U479" s="704">
        <v>0</v>
      </c>
    </row>
    <row r="480" spans="1:21" ht="14.4" customHeight="1" x14ac:dyDescent="0.3">
      <c r="A480" s="664">
        <v>50</v>
      </c>
      <c r="B480" s="665" t="s">
        <v>543</v>
      </c>
      <c r="C480" s="665" t="s">
        <v>2781</v>
      </c>
      <c r="D480" s="746" t="s">
        <v>4251</v>
      </c>
      <c r="E480" s="747" t="s">
        <v>2799</v>
      </c>
      <c r="F480" s="665" t="s">
        <v>2778</v>
      </c>
      <c r="G480" s="665" t="s">
        <v>2836</v>
      </c>
      <c r="H480" s="665" t="s">
        <v>1411</v>
      </c>
      <c r="I480" s="665" t="s">
        <v>2897</v>
      </c>
      <c r="J480" s="665" t="s">
        <v>1413</v>
      </c>
      <c r="K480" s="665" t="s">
        <v>2898</v>
      </c>
      <c r="L480" s="666">
        <v>0</v>
      </c>
      <c r="M480" s="666">
        <v>0</v>
      </c>
      <c r="N480" s="665">
        <v>1</v>
      </c>
      <c r="O480" s="748">
        <v>0.5</v>
      </c>
      <c r="P480" s="666">
        <v>0</v>
      </c>
      <c r="Q480" s="681"/>
      <c r="R480" s="665">
        <v>1</v>
      </c>
      <c r="S480" s="681">
        <v>1</v>
      </c>
      <c r="T480" s="748">
        <v>0.5</v>
      </c>
      <c r="U480" s="704">
        <v>1</v>
      </c>
    </row>
    <row r="481" spans="1:21" ht="14.4" customHeight="1" x14ac:dyDescent="0.3">
      <c r="A481" s="664">
        <v>50</v>
      </c>
      <c r="B481" s="665" t="s">
        <v>543</v>
      </c>
      <c r="C481" s="665" t="s">
        <v>2781</v>
      </c>
      <c r="D481" s="746" t="s">
        <v>4251</v>
      </c>
      <c r="E481" s="747" t="s">
        <v>2799</v>
      </c>
      <c r="F481" s="665" t="s">
        <v>2778</v>
      </c>
      <c r="G481" s="665" t="s">
        <v>2836</v>
      </c>
      <c r="H481" s="665" t="s">
        <v>1411</v>
      </c>
      <c r="I481" s="665" t="s">
        <v>1470</v>
      </c>
      <c r="J481" s="665" t="s">
        <v>2627</v>
      </c>
      <c r="K481" s="665" t="s">
        <v>2628</v>
      </c>
      <c r="L481" s="666">
        <v>48.27</v>
      </c>
      <c r="M481" s="666">
        <v>48.27</v>
      </c>
      <c r="N481" s="665">
        <v>1</v>
      </c>
      <c r="O481" s="748">
        <v>0.5</v>
      </c>
      <c r="P481" s="666"/>
      <c r="Q481" s="681">
        <v>0</v>
      </c>
      <c r="R481" s="665"/>
      <c r="S481" s="681">
        <v>0</v>
      </c>
      <c r="T481" s="748"/>
      <c r="U481" s="704">
        <v>0</v>
      </c>
    </row>
    <row r="482" spans="1:21" ht="14.4" customHeight="1" x14ac:dyDescent="0.3">
      <c r="A482" s="664">
        <v>50</v>
      </c>
      <c r="B482" s="665" t="s">
        <v>543</v>
      </c>
      <c r="C482" s="665" t="s">
        <v>2781</v>
      </c>
      <c r="D482" s="746" t="s">
        <v>4251</v>
      </c>
      <c r="E482" s="747" t="s">
        <v>2799</v>
      </c>
      <c r="F482" s="665" t="s">
        <v>2778</v>
      </c>
      <c r="G482" s="665" t="s">
        <v>3112</v>
      </c>
      <c r="H482" s="665" t="s">
        <v>1411</v>
      </c>
      <c r="I482" s="665" t="s">
        <v>3113</v>
      </c>
      <c r="J482" s="665" t="s">
        <v>1525</v>
      </c>
      <c r="K482" s="665" t="s">
        <v>2642</v>
      </c>
      <c r="L482" s="666">
        <v>181.13</v>
      </c>
      <c r="M482" s="666">
        <v>181.13</v>
      </c>
      <c r="N482" s="665">
        <v>1</v>
      </c>
      <c r="O482" s="748">
        <v>1</v>
      </c>
      <c r="P482" s="666"/>
      <c r="Q482" s="681">
        <v>0</v>
      </c>
      <c r="R482" s="665"/>
      <c r="S482" s="681">
        <v>0</v>
      </c>
      <c r="T482" s="748"/>
      <c r="U482" s="704">
        <v>0</v>
      </c>
    </row>
    <row r="483" spans="1:21" ht="14.4" customHeight="1" x14ac:dyDescent="0.3">
      <c r="A483" s="664">
        <v>50</v>
      </c>
      <c r="B483" s="665" t="s">
        <v>543</v>
      </c>
      <c r="C483" s="665" t="s">
        <v>2781</v>
      </c>
      <c r="D483" s="746" t="s">
        <v>4251</v>
      </c>
      <c r="E483" s="747" t="s">
        <v>2799</v>
      </c>
      <c r="F483" s="665" t="s">
        <v>2778</v>
      </c>
      <c r="G483" s="665" t="s">
        <v>2901</v>
      </c>
      <c r="H483" s="665" t="s">
        <v>544</v>
      </c>
      <c r="I483" s="665" t="s">
        <v>878</v>
      </c>
      <c r="J483" s="665" t="s">
        <v>879</v>
      </c>
      <c r="K483" s="665" t="s">
        <v>3120</v>
      </c>
      <c r="L483" s="666">
        <v>90.53</v>
      </c>
      <c r="M483" s="666">
        <v>362.12</v>
      </c>
      <c r="N483" s="665">
        <v>4</v>
      </c>
      <c r="O483" s="748">
        <v>2.5</v>
      </c>
      <c r="P483" s="666">
        <v>90.53</v>
      </c>
      <c r="Q483" s="681">
        <v>0.25</v>
      </c>
      <c r="R483" s="665">
        <v>1</v>
      </c>
      <c r="S483" s="681">
        <v>0.25</v>
      </c>
      <c r="T483" s="748">
        <v>1</v>
      </c>
      <c r="U483" s="704">
        <v>0.4</v>
      </c>
    </row>
    <row r="484" spans="1:21" ht="14.4" customHeight="1" x14ac:dyDescent="0.3">
      <c r="A484" s="664">
        <v>50</v>
      </c>
      <c r="B484" s="665" t="s">
        <v>543</v>
      </c>
      <c r="C484" s="665" t="s">
        <v>2781</v>
      </c>
      <c r="D484" s="746" t="s">
        <v>4251</v>
      </c>
      <c r="E484" s="747" t="s">
        <v>2799</v>
      </c>
      <c r="F484" s="665" t="s">
        <v>2778</v>
      </c>
      <c r="G484" s="665" t="s">
        <v>2904</v>
      </c>
      <c r="H484" s="665" t="s">
        <v>544</v>
      </c>
      <c r="I484" s="665" t="s">
        <v>682</v>
      </c>
      <c r="J484" s="665" t="s">
        <v>683</v>
      </c>
      <c r="K484" s="665" t="s">
        <v>2906</v>
      </c>
      <c r="L484" s="666">
        <v>42.08</v>
      </c>
      <c r="M484" s="666">
        <v>84.16</v>
      </c>
      <c r="N484" s="665">
        <v>2</v>
      </c>
      <c r="O484" s="748">
        <v>1</v>
      </c>
      <c r="P484" s="666">
        <v>42.08</v>
      </c>
      <c r="Q484" s="681">
        <v>0.5</v>
      </c>
      <c r="R484" s="665">
        <v>1</v>
      </c>
      <c r="S484" s="681">
        <v>0.5</v>
      </c>
      <c r="T484" s="748">
        <v>0.5</v>
      </c>
      <c r="U484" s="704">
        <v>0.5</v>
      </c>
    </row>
    <row r="485" spans="1:21" ht="14.4" customHeight="1" x14ac:dyDescent="0.3">
      <c r="A485" s="664">
        <v>50</v>
      </c>
      <c r="B485" s="665" t="s">
        <v>543</v>
      </c>
      <c r="C485" s="665" t="s">
        <v>2781</v>
      </c>
      <c r="D485" s="746" t="s">
        <v>4251</v>
      </c>
      <c r="E485" s="747" t="s">
        <v>2799</v>
      </c>
      <c r="F485" s="665" t="s">
        <v>2778</v>
      </c>
      <c r="G485" s="665" t="s">
        <v>2904</v>
      </c>
      <c r="H485" s="665" t="s">
        <v>544</v>
      </c>
      <c r="I485" s="665" t="s">
        <v>3480</v>
      </c>
      <c r="J485" s="665" t="s">
        <v>3481</v>
      </c>
      <c r="K485" s="665" t="s">
        <v>3482</v>
      </c>
      <c r="L485" s="666">
        <v>126.23</v>
      </c>
      <c r="M485" s="666">
        <v>126.23</v>
      </c>
      <c r="N485" s="665">
        <v>1</v>
      </c>
      <c r="O485" s="748">
        <v>0.5</v>
      </c>
      <c r="P485" s="666"/>
      <c r="Q485" s="681">
        <v>0</v>
      </c>
      <c r="R485" s="665"/>
      <c r="S485" s="681">
        <v>0</v>
      </c>
      <c r="T485" s="748"/>
      <c r="U485" s="704">
        <v>0</v>
      </c>
    </row>
    <row r="486" spans="1:21" ht="14.4" customHeight="1" x14ac:dyDescent="0.3">
      <c r="A486" s="664">
        <v>50</v>
      </c>
      <c r="B486" s="665" t="s">
        <v>543</v>
      </c>
      <c r="C486" s="665" t="s">
        <v>2781</v>
      </c>
      <c r="D486" s="746" t="s">
        <v>4251</v>
      </c>
      <c r="E486" s="747" t="s">
        <v>2799</v>
      </c>
      <c r="F486" s="665" t="s">
        <v>2778</v>
      </c>
      <c r="G486" s="665" t="s">
        <v>2912</v>
      </c>
      <c r="H486" s="665" t="s">
        <v>1411</v>
      </c>
      <c r="I486" s="665" t="s">
        <v>1430</v>
      </c>
      <c r="J486" s="665" t="s">
        <v>1431</v>
      </c>
      <c r="K486" s="665" t="s">
        <v>2649</v>
      </c>
      <c r="L486" s="666">
        <v>131.54</v>
      </c>
      <c r="M486" s="666">
        <v>131.54</v>
      </c>
      <c r="N486" s="665">
        <v>1</v>
      </c>
      <c r="O486" s="748">
        <v>0.5</v>
      </c>
      <c r="P486" s="666">
        <v>131.54</v>
      </c>
      <c r="Q486" s="681">
        <v>1</v>
      </c>
      <c r="R486" s="665">
        <v>1</v>
      </c>
      <c r="S486" s="681">
        <v>1</v>
      </c>
      <c r="T486" s="748">
        <v>0.5</v>
      </c>
      <c r="U486" s="704">
        <v>1</v>
      </c>
    </row>
    <row r="487" spans="1:21" ht="14.4" customHeight="1" x14ac:dyDescent="0.3">
      <c r="A487" s="664">
        <v>50</v>
      </c>
      <c r="B487" s="665" t="s">
        <v>543</v>
      </c>
      <c r="C487" s="665" t="s">
        <v>2781</v>
      </c>
      <c r="D487" s="746" t="s">
        <v>4251</v>
      </c>
      <c r="E487" s="747" t="s">
        <v>2799</v>
      </c>
      <c r="F487" s="665" t="s">
        <v>2778</v>
      </c>
      <c r="G487" s="665" t="s">
        <v>2916</v>
      </c>
      <c r="H487" s="665" t="s">
        <v>1411</v>
      </c>
      <c r="I487" s="665" t="s">
        <v>1554</v>
      </c>
      <c r="J487" s="665" t="s">
        <v>1555</v>
      </c>
      <c r="K487" s="665" t="s">
        <v>2639</v>
      </c>
      <c r="L487" s="666">
        <v>93.46</v>
      </c>
      <c r="M487" s="666">
        <v>93.46</v>
      </c>
      <c r="N487" s="665">
        <v>1</v>
      </c>
      <c r="O487" s="748">
        <v>0.5</v>
      </c>
      <c r="P487" s="666">
        <v>93.46</v>
      </c>
      <c r="Q487" s="681">
        <v>1</v>
      </c>
      <c r="R487" s="665">
        <v>1</v>
      </c>
      <c r="S487" s="681">
        <v>1</v>
      </c>
      <c r="T487" s="748">
        <v>0.5</v>
      </c>
      <c r="U487" s="704">
        <v>1</v>
      </c>
    </row>
    <row r="488" spans="1:21" ht="14.4" customHeight="1" x14ac:dyDescent="0.3">
      <c r="A488" s="664">
        <v>50</v>
      </c>
      <c r="B488" s="665" t="s">
        <v>543</v>
      </c>
      <c r="C488" s="665" t="s">
        <v>2781</v>
      </c>
      <c r="D488" s="746" t="s">
        <v>4251</v>
      </c>
      <c r="E488" s="747" t="s">
        <v>2799</v>
      </c>
      <c r="F488" s="665" t="s">
        <v>2778</v>
      </c>
      <c r="G488" s="665" t="s">
        <v>3143</v>
      </c>
      <c r="H488" s="665" t="s">
        <v>544</v>
      </c>
      <c r="I488" s="665" t="s">
        <v>3483</v>
      </c>
      <c r="J488" s="665" t="s">
        <v>1388</v>
      </c>
      <c r="K488" s="665" t="s">
        <v>3484</v>
      </c>
      <c r="L488" s="666">
        <v>45.05</v>
      </c>
      <c r="M488" s="666">
        <v>45.05</v>
      </c>
      <c r="N488" s="665">
        <v>1</v>
      </c>
      <c r="O488" s="748">
        <v>0.5</v>
      </c>
      <c r="P488" s="666">
        <v>45.05</v>
      </c>
      <c r="Q488" s="681">
        <v>1</v>
      </c>
      <c r="R488" s="665">
        <v>1</v>
      </c>
      <c r="S488" s="681">
        <v>1</v>
      </c>
      <c r="T488" s="748">
        <v>0.5</v>
      </c>
      <c r="U488" s="704">
        <v>1</v>
      </c>
    </row>
    <row r="489" spans="1:21" ht="14.4" customHeight="1" x14ac:dyDescent="0.3">
      <c r="A489" s="664">
        <v>50</v>
      </c>
      <c r="B489" s="665" t="s">
        <v>543</v>
      </c>
      <c r="C489" s="665" t="s">
        <v>2781</v>
      </c>
      <c r="D489" s="746" t="s">
        <v>4251</v>
      </c>
      <c r="E489" s="747" t="s">
        <v>2799</v>
      </c>
      <c r="F489" s="665" t="s">
        <v>2778</v>
      </c>
      <c r="G489" s="665" t="s">
        <v>2921</v>
      </c>
      <c r="H489" s="665" t="s">
        <v>544</v>
      </c>
      <c r="I489" s="665" t="s">
        <v>3485</v>
      </c>
      <c r="J489" s="665" t="s">
        <v>1349</v>
      </c>
      <c r="K489" s="665" t="s">
        <v>3486</v>
      </c>
      <c r="L489" s="666">
        <v>0</v>
      </c>
      <c r="M489" s="666">
        <v>0</v>
      </c>
      <c r="N489" s="665">
        <v>1</v>
      </c>
      <c r="O489" s="748">
        <v>0.5</v>
      </c>
      <c r="P489" s="666"/>
      <c r="Q489" s="681"/>
      <c r="R489" s="665"/>
      <c r="S489" s="681">
        <v>0</v>
      </c>
      <c r="T489" s="748"/>
      <c r="U489" s="704">
        <v>0</v>
      </c>
    </row>
    <row r="490" spans="1:21" ht="14.4" customHeight="1" x14ac:dyDescent="0.3">
      <c r="A490" s="664">
        <v>50</v>
      </c>
      <c r="B490" s="665" t="s">
        <v>543</v>
      </c>
      <c r="C490" s="665" t="s">
        <v>2781</v>
      </c>
      <c r="D490" s="746" t="s">
        <v>4251</v>
      </c>
      <c r="E490" s="747" t="s">
        <v>2799</v>
      </c>
      <c r="F490" s="665" t="s">
        <v>2778</v>
      </c>
      <c r="G490" s="665" t="s">
        <v>2921</v>
      </c>
      <c r="H490" s="665" t="s">
        <v>544</v>
      </c>
      <c r="I490" s="665" t="s">
        <v>3487</v>
      </c>
      <c r="J490" s="665" t="s">
        <v>1349</v>
      </c>
      <c r="K490" s="665" t="s">
        <v>3488</v>
      </c>
      <c r="L490" s="666">
        <v>43.94</v>
      </c>
      <c r="M490" s="666">
        <v>43.94</v>
      </c>
      <c r="N490" s="665">
        <v>1</v>
      </c>
      <c r="O490" s="748">
        <v>0.5</v>
      </c>
      <c r="P490" s="666"/>
      <c r="Q490" s="681">
        <v>0</v>
      </c>
      <c r="R490" s="665"/>
      <c r="S490" s="681">
        <v>0</v>
      </c>
      <c r="T490" s="748"/>
      <c r="U490" s="704">
        <v>0</v>
      </c>
    </row>
    <row r="491" spans="1:21" ht="14.4" customHeight="1" x14ac:dyDescent="0.3">
      <c r="A491" s="664">
        <v>50</v>
      </c>
      <c r="B491" s="665" t="s">
        <v>543</v>
      </c>
      <c r="C491" s="665" t="s">
        <v>2781</v>
      </c>
      <c r="D491" s="746" t="s">
        <v>4251</v>
      </c>
      <c r="E491" s="747" t="s">
        <v>2799</v>
      </c>
      <c r="F491" s="665" t="s">
        <v>2778</v>
      </c>
      <c r="G491" s="665" t="s">
        <v>2837</v>
      </c>
      <c r="H491" s="665" t="s">
        <v>1411</v>
      </c>
      <c r="I491" s="665" t="s">
        <v>1570</v>
      </c>
      <c r="J491" s="665" t="s">
        <v>2586</v>
      </c>
      <c r="K491" s="665" t="s">
        <v>2587</v>
      </c>
      <c r="L491" s="666">
        <v>120.61</v>
      </c>
      <c r="M491" s="666">
        <v>241.22</v>
      </c>
      <c r="N491" s="665">
        <v>2</v>
      </c>
      <c r="O491" s="748">
        <v>1</v>
      </c>
      <c r="P491" s="666"/>
      <c r="Q491" s="681">
        <v>0</v>
      </c>
      <c r="R491" s="665"/>
      <c r="S491" s="681">
        <v>0</v>
      </c>
      <c r="T491" s="748"/>
      <c r="U491" s="704">
        <v>0</v>
      </c>
    </row>
    <row r="492" spans="1:21" ht="14.4" customHeight="1" x14ac:dyDescent="0.3">
      <c r="A492" s="664">
        <v>50</v>
      </c>
      <c r="B492" s="665" t="s">
        <v>543</v>
      </c>
      <c r="C492" s="665" t="s">
        <v>2781</v>
      </c>
      <c r="D492" s="746" t="s">
        <v>4251</v>
      </c>
      <c r="E492" s="747" t="s">
        <v>2799</v>
      </c>
      <c r="F492" s="665" t="s">
        <v>2778</v>
      </c>
      <c r="G492" s="665" t="s">
        <v>2837</v>
      </c>
      <c r="H492" s="665" t="s">
        <v>1411</v>
      </c>
      <c r="I492" s="665" t="s">
        <v>1510</v>
      </c>
      <c r="J492" s="665" t="s">
        <v>2588</v>
      </c>
      <c r="K492" s="665" t="s">
        <v>2589</v>
      </c>
      <c r="L492" s="666">
        <v>184.74</v>
      </c>
      <c r="M492" s="666">
        <v>923.7</v>
      </c>
      <c r="N492" s="665">
        <v>5</v>
      </c>
      <c r="O492" s="748">
        <v>2.5</v>
      </c>
      <c r="P492" s="666"/>
      <c r="Q492" s="681">
        <v>0</v>
      </c>
      <c r="R492" s="665"/>
      <c r="S492" s="681">
        <v>0</v>
      </c>
      <c r="T492" s="748"/>
      <c r="U492" s="704">
        <v>0</v>
      </c>
    </row>
    <row r="493" spans="1:21" ht="14.4" customHeight="1" x14ac:dyDescent="0.3">
      <c r="A493" s="664">
        <v>50</v>
      </c>
      <c r="B493" s="665" t="s">
        <v>543</v>
      </c>
      <c r="C493" s="665" t="s">
        <v>2781</v>
      </c>
      <c r="D493" s="746" t="s">
        <v>4251</v>
      </c>
      <c r="E493" s="747" t="s">
        <v>2799</v>
      </c>
      <c r="F493" s="665" t="s">
        <v>2778</v>
      </c>
      <c r="G493" s="665" t="s">
        <v>3489</v>
      </c>
      <c r="H493" s="665" t="s">
        <v>544</v>
      </c>
      <c r="I493" s="665" t="s">
        <v>3490</v>
      </c>
      <c r="J493" s="665" t="s">
        <v>1391</v>
      </c>
      <c r="K493" s="665" t="s">
        <v>3491</v>
      </c>
      <c r="L493" s="666">
        <v>55.54</v>
      </c>
      <c r="M493" s="666">
        <v>55.54</v>
      </c>
      <c r="N493" s="665">
        <v>1</v>
      </c>
      <c r="O493" s="748">
        <v>0.5</v>
      </c>
      <c r="P493" s="666">
        <v>55.54</v>
      </c>
      <c r="Q493" s="681">
        <v>1</v>
      </c>
      <c r="R493" s="665">
        <v>1</v>
      </c>
      <c r="S493" s="681">
        <v>1</v>
      </c>
      <c r="T493" s="748">
        <v>0.5</v>
      </c>
      <c r="U493" s="704">
        <v>1</v>
      </c>
    </row>
    <row r="494" spans="1:21" ht="14.4" customHeight="1" x14ac:dyDescent="0.3">
      <c r="A494" s="664">
        <v>50</v>
      </c>
      <c r="B494" s="665" t="s">
        <v>543</v>
      </c>
      <c r="C494" s="665" t="s">
        <v>2781</v>
      </c>
      <c r="D494" s="746" t="s">
        <v>4251</v>
      </c>
      <c r="E494" s="747" t="s">
        <v>2799</v>
      </c>
      <c r="F494" s="665" t="s">
        <v>2778</v>
      </c>
      <c r="G494" s="665" t="s">
        <v>2838</v>
      </c>
      <c r="H494" s="665" t="s">
        <v>544</v>
      </c>
      <c r="I494" s="665" t="s">
        <v>3492</v>
      </c>
      <c r="J494" s="665" t="s">
        <v>2840</v>
      </c>
      <c r="K494" s="665" t="s">
        <v>3493</v>
      </c>
      <c r="L494" s="666">
        <v>0</v>
      </c>
      <c r="M494" s="666">
        <v>0</v>
      </c>
      <c r="N494" s="665">
        <v>1</v>
      </c>
      <c r="O494" s="748">
        <v>0.5</v>
      </c>
      <c r="P494" s="666"/>
      <c r="Q494" s="681"/>
      <c r="R494" s="665"/>
      <c r="S494" s="681">
        <v>0</v>
      </c>
      <c r="T494" s="748"/>
      <c r="U494" s="704">
        <v>0</v>
      </c>
    </row>
    <row r="495" spans="1:21" ht="14.4" customHeight="1" x14ac:dyDescent="0.3">
      <c r="A495" s="664">
        <v>50</v>
      </c>
      <c r="B495" s="665" t="s">
        <v>543</v>
      </c>
      <c r="C495" s="665" t="s">
        <v>2781</v>
      </c>
      <c r="D495" s="746" t="s">
        <v>4251</v>
      </c>
      <c r="E495" s="747" t="s">
        <v>2799</v>
      </c>
      <c r="F495" s="665" t="s">
        <v>2778</v>
      </c>
      <c r="G495" s="665" t="s">
        <v>2929</v>
      </c>
      <c r="H495" s="665" t="s">
        <v>544</v>
      </c>
      <c r="I495" s="665" t="s">
        <v>1318</v>
      </c>
      <c r="J495" s="665" t="s">
        <v>1319</v>
      </c>
      <c r="K495" s="665" t="s">
        <v>2930</v>
      </c>
      <c r="L495" s="666">
        <v>280.77</v>
      </c>
      <c r="M495" s="666">
        <v>280.77</v>
      </c>
      <c r="N495" s="665">
        <v>1</v>
      </c>
      <c r="O495" s="748">
        <v>0.5</v>
      </c>
      <c r="P495" s="666"/>
      <c r="Q495" s="681">
        <v>0</v>
      </c>
      <c r="R495" s="665"/>
      <c r="S495" s="681">
        <v>0</v>
      </c>
      <c r="T495" s="748"/>
      <c r="U495" s="704">
        <v>0</v>
      </c>
    </row>
    <row r="496" spans="1:21" ht="14.4" customHeight="1" x14ac:dyDescent="0.3">
      <c r="A496" s="664">
        <v>50</v>
      </c>
      <c r="B496" s="665" t="s">
        <v>543</v>
      </c>
      <c r="C496" s="665" t="s">
        <v>2781</v>
      </c>
      <c r="D496" s="746" t="s">
        <v>4251</v>
      </c>
      <c r="E496" s="747" t="s">
        <v>2800</v>
      </c>
      <c r="F496" s="665" t="s">
        <v>2778</v>
      </c>
      <c r="G496" s="665" t="s">
        <v>3494</v>
      </c>
      <c r="H496" s="665" t="s">
        <v>544</v>
      </c>
      <c r="I496" s="665" t="s">
        <v>3495</v>
      </c>
      <c r="J496" s="665" t="s">
        <v>3496</v>
      </c>
      <c r="K496" s="665" t="s">
        <v>3497</v>
      </c>
      <c r="L496" s="666">
        <v>35.11</v>
      </c>
      <c r="M496" s="666">
        <v>35.11</v>
      </c>
      <c r="N496" s="665">
        <v>1</v>
      </c>
      <c r="O496" s="748">
        <v>0.5</v>
      </c>
      <c r="P496" s="666"/>
      <c r="Q496" s="681">
        <v>0</v>
      </c>
      <c r="R496" s="665"/>
      <c r="S496" s="681">
        <v>0</v>
      </c>
      <c r="T496" s="748"/>
      <c r="U496" s="704">
        <v>0</v>
      </c>
    </row>
    <row r="497" spans="1:21" ht="14.4" customHeight="1" x14ac:dyDescent="0.3">
      <c r="A497" s="664">
        <v>50</v>
      </c>
      <c r="B497" s="665" t="s">
        <v>543</v>
      </c>
      <c r="C497" s="665" t="s">
        <v>2781</v>
      </c>
      <c r="D497" s="746" t="s">
        <v>4251</v>
      </c>
      <c r="E497" s="747" t="s">
        <v>2800</v>
      </c>
      <c r="F497" s="665" t="s">
        <v>2778</v>
      </c>
      <c r="G497" s="665" t="s">
        <v>2804</v>
      </c>
      <c r="H497" s="665" t="s">
        <v>1411</v>
      </c>
      <c r="I497" s="665" t="s">
        <v>1562</v>
      </c>
      <c r="J497" s="665" t="s">
        <v>1567</v>
      </c>
      <c r="K497" s="665" t="s">
        <v>2644</v>
      </c>
      <c r="L497" s="666">
        <v>181.13</v>
      </c>
      <c r="M497" s="666">
        <v>181.13</v>
      </c>
      <c r="N497" s="665">
        <v>1</v>
      </c>
      <c r="O497" s="748">
        <v>0.5</v>
      </c>
      <c r="P497" s="666">
        <v>181.13</v>
      </c>
      <c r="Q497" s="681">
        <v>1</v>
      </c>
      <c r="R497" s="665">
        <v>1</v>
      </c>
      <c r="S497" s="681">
        <v>1</v>
      </c>
      <c r="T497" s="748">
        <v>0.5</v>
      </c>
      <c r="U497" s="704">
        <v>1</v>
      </c>
    </row>
    <row r="498" spans="1:21" ht="14.4" customHeight="1" x14ac:dyDescent="0.3">
      <c r="A498" s="664">
        <v>50</v>
      </c>
      <c r="B498" s="665" t="s">
        <v>543</v>
      </c>
      <c r="C498" s="665" t="s">
        <v>2781</v>
      </c>
      <c r="D498" s="746" t="s">
        <v>4251</v>
      </c>
      <c r="E498" s="747" t="s">
        <v>2800</v>
      </c>
      <c r="F498" s="665" t="s">
        <v>2778</v>
      </c>
      <c r="G498" s="665" t="s">
        <v>2860</v>
      </c>
      <c r="H498" s="665" t="s">
        <v>544</v>
      </c>
      <c r="I498" s="665" t="s">
        <v>2932</v>
      </c>
      <c r="J498" s="665" t="s">
        <v>2861</v>
      </c>
      <c r="K498" s="665" t="s">
        <v>2933</v>
      </c>
      <c r="L498" s="666">
        <v>0</v>
      </c>
      <c r="M498" s="666">
        <v>0</v>
      </c>
      <c r="N498" s="665">
        <v>1</v>
      </c>
      <c r="O498" s="748">
        <v>1</v>
      </c>
      <c r="P498" s="666"/>
      <c r="Q498" s="681"/>
      <c r="R498" s="665"/>
      <c r="S498" s="681">
        <v>0</v>
      </c>
      <c r="T498" s="748"/>
      <c r="U498" s="704">
        <v>0</v>
      </c>
    </row>
    <row r="499" spans="1:21" ht="14.4" customHeight="1" x14ac:dyDescent="0.3">
      <c r="A499" s="664">
        <v>50</v>
      </c>
      <c r="B499" s="665" t="s">
        <v>543</v>
      </c>
      <c r="C499" s="665" t="s">
        <v>2781</v>
      </c>
      <c r="D499" s="746" t="s">
        <v>4251</v>
      </c>
      <c r="E499" s="747" t="s">
        <v>2800</v>
      </c>
      <c r="F499" s="665" t="s">
        <v>2778</v>
      </c>
      <c r="G499" s="665" t="s">
        <v>3032</v>
      </c>
      <c r="H499" s="665" t="s">
        <v>544</v>
      </c>
      <c r="I499" s="665" t="s">
        <v>3498</v>
      </c>
      <c r="J499" s="665" t="s">
        <v>1760</v>
      </c>
      <c r="K499" s="665" t="s">
        <v>3499</v>
      </c>
      <c r="L499" s="666">
        <v>0</v>
      </c>
      <c r="M499" s="666">
        <v>0</v>
      </c>
      <c r="N499" s="665">
        <v>1</v>
      </c>
      <c r="O499" s="748">
        <v>1</v>
      </c>
      <c r="P499" s="666"/>
      <c r="Q499" s="681"/>
      <c r="R499" s="665"/>
      <c r="S499" s="681">
        <v>0</v>
      </c>
      <c r="T499" s="748"/>
      <c r="U499" s="704">
        <v>0</v>
      </c>
    </row>
    <row r="500" spans="1:21" ht="14.4" customHeight="1" x14ac:dyDescent="0.3">
      <c r="A500" s="664">
        <v>50</v>
      </c>
      <c r="B500" s="665" t="s">
        <v>543</v>
      </c>
      <c r="C500" s="665" t="s">
        <v>2781</v>
      </c>
      <c r="D500" s="746" t="s">
        <v>4251</v>
      </c>
      <c r="E500" s="747" t="s">
        <v>2800</v>
      </c>
      <c r="F500" s="665" t="s">
        <v>2778</v>
      </c>
      <c r="G500" s="665" t="s">
        <v>2821</v>
      </c>
      <c r="H500" s="665" t="s">
        <v>1411</v>
      </c>
      <c r="I500" s="665" t="s">
        <v>1641</v>
      </c>
      <c r="J500" s="665" t="s">
        <v>1642</v>
      </c>
      <c r="K500" s="665" t="s">
        <v>2600</v>
      </c>
      <c r="L500" s="666">
        <v>93.43</v>
      </c>
      <c r="M500" s="666">
        <v>93.43</v>
      </c>
      <c r="N500" s="665">
        <v>1</v>
      </c>
      <c r="O500" s="748">
        <v>0.5</v>
      </c>
      <c r="P500" s="666">
        <v>93.43</v>
      </c>
      <c r="Q500" s="681">
        <v>1</v>
      </c>
      <c r="R500" s="665">
        <v>1</v>
      </c>
      <c r="S500" s="681">
        <v>1</v>
      </c>
      <c r="T500" s="748">
        <v>0.5</v>
      </c>
      <c r="U500" s="704">
        <v>1</v>
      </c>
    </row>
    <row r="501" spans="1:21" ht="14.4" customHeight="1" x14ac:dyDescent="0.3">
      <c r="A501" s="664">
        <v>50</v>
      </c>
      <c r="B501" s="665" t="s">
        <v>543</v>
      </c>
      <c r="C501" s="665" t="s">
        <v>2781</v>
      </c>
      <c r="D501" s="746" t="s">
        <v>4251</v>
      </c>
      <c r="E501" s="747" t="s">
        <v>2800</v>
      </c>
      <c r="F501" s="665" t="s">
        <v>2778</v>
      </c>
      <c r="G501" s="665" t="s">
        <v>2822</v>
      </c>
      <c r="H501" s="665" t="s">
        <v>544</v>
      </c>
      <c r="I501" s="665" t="s">
        <v>3283</v>
      </c>
      <c r="J501" s="665" t="s">
        <v>2824</v>
      </c>
      <c r="K501" s="665" t="s">
        <v>3284</v>
      </c>
      <c r="L501" s="666">
        <v>0</v>
      </c>
      <c r="M501" s="666">
        <v>0</v>
      </c>
      <c r="N501" s="665">
        <v>2</v>
      </c>
      <c r="O501" s="748">
        <v>1</v>
      </c>
      <c r="P501" s="666">
        <v>0</v>
      </c>
      <c r="Q501" s="681"/>
      <c r="R501" s="665">
        <v>1</v>
      </c>
      <c r="S501" s="681">
        <v>0.5</v>
      </c>
      <c r="T501" s="748">
        <v>0.5</v>
      </c>
      <c r="U501" s="704">
        <v>0.5</v>
      </c>
    </row>
    <row r="502" spans="1:21" ht="14.4" customHeight="1" x14ac:dyDescent="0.3">
      <c r="A502" s="664">
        <v>50</v>
      </c>
      <c r="B502" s="665" t="s">
        <v>543</v>
      </c>
      <c r="C502" s="665" t="s">
        <v>2781</v>
      </c>
      <c r="D502" s="746" t="s">
        <v>4251</v>
      </c>
      <c r="E502" s="747" t="s">
        <v>2800</v>
      </c>
      <c r="F502" s="665" t="s">
        <v>2778</v>
      </c>
      <c r="G502" s="665" t="s">
        <v>3094</v>
      </c>
      <c r="H502" s="665" t="s">
        <v>544</v>
      </c>
      <c r="I502" s="665" t="s">
        <v>3500</v>
      </c>
      <c r="J502" s="665" t="s">
        <v>1003</v>
      </c>
      <c r="K502" s="665" t="s">
        <v>3501</v>
      </c>
      <c r="L502" s="666">
        <v>0</v>
      </c>
      <c r="M502" s="666">
        <v>0</v>
      </c>
      <c r="N502" s="665">
        <v>1</v>
      </c>
      <c r="O502" s="748">
        <v>0.5</v>
      </c>
      <c r="P502" s="666">
        <v>0</v>
      </c>
      <c r="Q502" s="681"/>
      <c r="R502" s="665">
        <v>1</v>
      </c>
      <c r="S502" s="681">
        <v>1</v>
      </c>
      <c r="T502" s="748">
        <v>0.5</v>
      </c>
      <c r="U502" s="704">
        <v>1</v>
      </c>
    </row>
    <row r="503" spans="1:21" ht="14.4" customHeight="1" x14ac:dyDescent="0.3">
      <c r="A503" s="664">
        <v>50</v>
      </c>
      <c r="B503" s="665" t="s">
        <v>543</v>
      </c>
      <c r="C503" s="665" t="s">
        <v>2781</v>
      </c>
      <c r="D503" s="746" t="s">
        <v>4251</v>
      </c>
      <c r="E503" s="747" t="s">
        <v>2800</v>
      </c>
      <c r="F503" s="665" t="s">
        <v>2778</v>
      </c>
      <c r="G503" s="665" t="s">
        <v>2892</v>
      </c>
      <c r="H503" s="665" t="s">
        <v>1411</v>
      </c>
      <c r="I503" s="665" t="s">
        <v>3335</v>
      </c>
      <c r="J503" s="665" t="s">
        <v>1686</v>
      </c>
      <c r="K503" s="665" t="s">
        <v>3336</v>
      </c>
      <c r="L503" s="666">
        <v>23.42</v>
      </c>
      <c r="M503" s="666">
        <v>23.42</v>
      </c>
      <c r="N503" s="665">
        <v>1</v>
      </c>
      <c r="O503" s="748">
        <v>0.5</v>
      </c>
      <c r="P503" s="666">
        <v>23.42</v>
      </c>
      <c r="Q503" s="681">
        <v>1</v>
      </c>
      <c r="R503" s="665">
        <v>1</v>
      </c>
      <c r="S503" s="681">
        <v>1</v>
      </c>
      <c r="T503" s="748">
        <v>0.5</v>
      </c>
      <c r="U503" s="704">
        <v>1</v>
      </c>
    </row>
    <row r="504" spans="1:21" ht="14.4" customHeight="1" x14ac:dyDescent="0.3">
      <c r="A504" s="664">
        <v>50</v>
      </c>
      <c r="B504" s="665" t="s">
        <v>543</v>
      </c>
      <c r="C504" s="665" t="s">
        <v>2781</v>
      </c>
      <c r="D504" s="746" t="s">
        <v>4251</v>
      </c>
      <c r="E504" s="747" t="s">
        <v>2800</v>
      </c>
      <c r="F504" s="665" t="s">
        <v>2778</v>
      </c>
      <c r="G504" s="665" t="s">
        <v>2832</v>
      </c>
      <c r="H504" s="665" t="s">
        <v>1411</v>
      </c>
      <c r="I504" s="665" t="s">
        <v>1518</v>
      </c>
      <c r="J504" s="665" t="s">
        <v>2630</v>
      </c>
      <c r="K504" s="665" t="s">
        <v>2631</v>
      </c>
      <c r="L504" s="666">
        <v>87.41</v>
      </c>
      <c r="M504" s="666">
        <v>87.41</v>
      </c>
      <c r="N504" s="665">
        <v>1</v>
      </c>
      <c r="O504" s="748">
        <v>0.5</v>
      </c>
      <c r="P504" s="666"/>
      <c r="Q504" s="681">
        <v>0</v>
      </c>
      <c r="R504" s="665"/>
      <c r="S504" s="681">
        <v>0</v>
      </c>
      <c r="T504" s="748"/>
      <c r="U504" s="704">
        <v>0</v>
      </c>
    </row>
    <row r="505" spans="1:21" ht="14.4" customHeight="1" x14ac:dyDescent="0.3">
      <c r="A505" s="664">
        <v>50</v>
      </c>
      <c r="B505" s="665" t="s">
        <v>543</v>
      </c>
      <c r="C505" s="665" t="s">
        <v>2781</v>
      </c>
      <c r="D505" s="746" t="s">
        <v>4251</v>
      </c>
      <c r="E505" s="747" t="s">
        <v>2800</v>
      </c>
      <c r="F505" s="665" t="s">
        <v>2778</v>
      </c>
      <c r="G505" s="665" t="s">
        <v>3345</v>
      </c>
      <c r="H505" s="665" t="s">
        <v>544</v>
      </c>
      <c r="I505" s="665" t="s">
        <v>3502</v>
      </c>
      <c r="J505" s="665" t="s">
        <v>1339</v>
      </c>
      <c r="K505" s="665" t="s">
        <v>3503</v>
      </c>
      <c r="L505" s="666">
        <v>0</v>
      </c>
      <c r="M505" s="666">
        <v>0</v>
      </c>
      <c r="N505" s="665">
        <v>1</v>
      </c>
      <c r="O505" s="748">
        <v>0.5</v>
      </c>
      <c r="P505" s="666"/>
      <c r="Q505" s="681"/>
      <c r="R505" s="665"/>
      <c r="S505" s="681">
        <v>0</v>
      </c>
      <c r="T505" s="748"/>
      <c r="U505" s="704">
        <v>0</v>
      </c>
    </row>
    <row r="506" spans="1:21" ht="14.4" customHeight="1" x14ac:dyDescent="0.3">
      <c r="A506" s="664">
        <v>50</v>
      </c>
      <c r="B506" s="665" t="s">
        <v>543</v>
      </c>
      <c r="C506" s="665" t="s">
        <v>2781</v>
      </c>
      <c r="D506" s="746" t="s">
        <v>4251</v>
      </c>
      <c r="E506" s="747" t="s">
        <v>2800</v>
      </c>
      <c r="F506" s="665" t="s">
        <v>2778</v>
      </c>
      <c r="G506" s="665" t="s">
        <v>2836</v>
      </c>
      <c r="H506" s="665" t="s">
        <v>544</v>
      </c>
      <c r="I506" s="665" t="s">
        <v>3504</v>
      </c>
      <c r="J506" s="665" t="s">
        <v>3505</v>
      </c>
      <c r="K506" s="665" t="s">
        <v>2624</v>
      </c>
      <c r="L506" s="666">
        <v>96.53</v>
      </c>
      <c r="M506" s="666">
        <v>96.53</v>
      </c>
      <c r="N506" s="665">
        <v>1</v>
      </c>
      <c r="O506" s="748">
        <v>0.5</v>
      </c>
      <c r="P506" s="666">
        <v>96.53</v>
      </c>
      <c r="Q506" s="681">
        <v>1</v>
      </c>
      <c r="R506" s="665">
        <v>1</v>
      </c>
      <c r="S506" s="681">
        <v>1</v>
      </c>
      <c r="T506" s="748">
        <v>0.5</v>
      </c>
      <c r="U506" s="704">
        <v>1</v>
      </c>
    </row>
    <row r="507" spans="1:21" ht="14.4" customHeight="1" x14ac:dyDescent="0.3">
      <c r="A507" s="664">
        <v>50</v>
      </c>
      <c r="B507" s="665" t="s">
        <v>543</v>
      </c>
      <c r="C507" s="665" t="s">
        <v>2781</v>
      </c>
      <c r="D507" s="746" t="s">
        <v>4251</v>
      </c>
      <c r="E507" s="747" t="s">
        <v>2800</v>
      </c>
      <c r="F507" s="665" t="s">
        <v>2778</v>
      </c>
      <c r="G507" s="665" t="s">
        <v>2901</v>
      </c>
      <c r="H507" s="665" t="s">
        <v>544</v>
      </c>
      <c r="I507" s="665" t="s">
        <v>878</v>
      </c>
      <c r="J507" s="665" t="s">
        <v>879</v>
      </c>
      <c r="K507" s="665" t="s">
        <v>3120</v>
      </c>
      <c r="L507" s="666">
        <v>90.53</v>
      </c>
      <c r="M507" s="666">
        <v>90.53</v>
      </c>
      <c r="N507" s="665">
        <v>1</v>
      </c>
      <c r="O507" s="748">
        <v>0.5</v>
      </c>
      <c r="P507" s="666">
        <v>90.53</v>
      </c>
      <c r="Q507" s="681">
        <v>1</v>
      </c>
      <c r="R507" s="665">
        <v>1</v>
      </c>
      <c r="S507" s="681">
        <v>1</v>
      </c>
      <c r="T507" s="748">
        <v>0.5</v>
      </c>
      <c r="U507" s="704">
        <v>1</v>
      </c>
    </row>
    <row r="508" spans="1:21" ht="14.4" customHeight="1" x14ac:dyDescent="0.3">
      <c r="A508" s="664">
        <v>50</v>
      </c>
      <c r="B508" s="665" t="s">
        <v>543</v>
      </c>
      <c r="C508" s="665" t="s">
        <v>2781</v>
      </c>
      <c r="D508" s="746" t="s">
        <v>4251</v>
      </c>
      <c r="E508" s="747" t="s">
        <v>2800</v>
      </c>
      <c r="F508" s="665" t="s">
        <v>2778</v>
      </c>
      <c r="G508" s="665" t="s">
        <v>2910</v>
      </c>
      <c r="H508" s="665" t="s">
        <v>544</v>
      </c>
      <c r="I508" s="665" t="s">
        <v>1740</v>
      </c>
      <c r="J508" s="665" t="s">
        <v>1737</v>
      </c>
      <c r="K508" s="665" t="s">
        <v>2911</v>
      </c>
      <c r="L508" s="666">
        <v>186.27</v>
      </c>
      <c r="M508" s="666">
        <v>186.27</v>
      </c>
      <c r="N508" s="665">
        <v>1</v>
      </c>
      <c r="O508" s="748">
        <v>1</v>
      </c>
      <c r="P508" s="666"/>
      <c r="Q508" s="681">
        <v>0</v>
      </c>
      <c r="R508" s="665"/>
      <c r="S508" s="681">
        <v>0</v>
      </c>
      <c r="T508" s="748"/>
      <c r="U508" s="704">
        <v>0</v>
      </c>
    </row>
    <row r="509" spans="1:21" ht="14.4" customHeight="1" x14ac:dyDescent="0.3">
      <c r="A509" s="664">
        <v>50</v>
      </c>
      <c r="B509" s="665" t="s">
        <v>543</v>
      </c>
      <c r="C509" s="665" t="s">
        <v>2781</v>
      </c>
      <c r="D509" s="746" t="s">
        <v>4251</v>
      </c>
      <c r="E509" s="747" t="s">
        <v>2800</v>
      </c>
      <c r="F509" s="665" t="s">
        <v>2778</v>
      </c>
      <c r="G509" s="665" t="s">
        <v>3143</v>
      </c>
      <c r="H509" s="665" t="s">
        <v>544</v>
      </c>
      <c r="I509" s="665" t="s">
        <v>3144</v>
      </c>
      <c r="J509" s="665" t="s">
        <v>1388</v>
      </c>
      <c r="K509" s="665" t="s">
        <v>3145</v>
      </c>
      <c r="L509" s="666">
        <v>0</v>
      </c>
      <c r="M509" s="666">
        <v>0</v>
      </c>
      <c r="N509" s="665">
        <v>1</v>
      </c>
      <c r="O509" s="748">
        <v>0.5</v>
      </c>
      <c r="P509" s="666">
        <v>0</v>
      </c>
      <c r="Q509" s="681"/>
      <c r="R509" s="665">
        <v>1</v>
      </c>
      <c r="S509" s="681">
        <v>1</v>
      </c>
      <c r="T509" s="748">
        <v>0.5</v>
      </c>
      <c r="U509" s="704">
        <v>1</v>
      </c>
    </row>
    <row r="510" spans="1:21" ht="14.4" customHeight="1" x14ac:dyDescent="0.3">
      <c r="A510" s="664">
        <v>50</v>
      </c>
      <c r="B510" s="665" t="s">
        <v>543</v>
      </c>
      <c r="C510" s="665" t="s">
        <v>2781</v>
      </c>
      <c r="D510" s="746" t="s">
        <v>4251</v>
      </c>
      <c r="E510" s="747" t="s">
        <v>2801</v>
      </c>
      <c r="F510" s="665" t="s">
        <v>2778</v>
      </c>
      <c r="G510" s="665" t="s">
        <v>2803</v>
      </c>
      <c r="H510" s="665" t="s">
        <v>1411</v>
      </c>
      <c r="I510" s="665" t="s">
        <v>1423</v>
      </c>
      <c r="J510" s="665" t="s">
        <v>1424</v>
      </c>
      <c r="K510" s="665" t="s">
        <v>2604</v>
      </c>
      <c r="L510" s="666">
        <v>72</v>
      </c>
      <c r="M510" s="666">
        <v>576</v>
      </c>
      <c r="N510" s="665">
        <v>8</v>
      </c>
      <c r="O510" s="748">
        <v>5</v>
      </c>
      <c r="P510" s="666">
        <v>144</v>
      </c>
      <c r="Q510" s="681">
        <v>0.25</v>
      </c>
      <c r="R510" s="665">
        <v>2</v>
      </c>
      <c r="S510" s="681">
        <v>0.25</v>
      </c>
      <c r="T510" s="748">
        <v>1.5</v>
      </c>
      <c r="U510" s="704">
        <v>0.3</v>
      </c>
    </row>
    <row r="511" spans="1:21" ht="14.4" customHeight="1" x14ac:dyDescent="0.3">
      <c r="A511" s="664">
        <v>50</v>
      </c>
      <c r="B511" s="665" t="s">
        <v>543</v>
      </c>
      <c r="C511" s="665" t="s">
        <v>2781</v>
      </c>
      <c r="D511" s="746" t="s">
        <v>4251</v>
      </c>
      <c r="E511" s="747" t="s">
        <v>2801</v>
      </c>
      <c r="F511" s="665" t="s">
        <v>2778</v>
      </c>
      <c r="G511" s="665" t="s">
        <v>2845</v>
      </c>
      <c r="H511" s="665" t="s">
        <v>544</v>
      </c>
      <c r="I511" s="665" t="s">
        <v>3414</v>
      </c>
      <c r="J511" s="665" t="s">
        <v>970</v>
      </c>
      <c r="K511" s="665" t="s">
        <v>2628</v>
      </c>
      <c r="L511" s="666">
        <v>0</v>
      </c>
      <c r="M511" s="666">
        <v>0</v>
      </c>
      <c r="N511" s="665">
        <v>1</v>
      </c>
      <c r="O511" s="748">
        <v>0.5</v>
      </c>
      <c r="P511" s="666"/>
      <c r="Q511" s="681"/>
      <c r="R511" s="665"/>
      <c r="S511" s="681">
        <v>0</v>
      </c>
      <c r="T511" s="748"/>
      <c r="U511" s="704">
        <v>0</v>
      </c>
    </row>
    <row r="512" spans="1:21" ht="14.4" customHeight="1" x14ac:dyDescent="0.3">
      <c r="A512" s="664">
        <v>50</v>
      </c>
      <c r="B512" s="665" t="s">
        <v>543</v>
      </c>
      <c r="C512" s="665" t="s">
        <v>2781</v>
      </c>
      <c r="D512" s="746" t="s">
        <v>4251</v>
      </c>
      <c r="E512" s="747" t="s">
        <v>2801</v>
      </c>
      <c r="F512" s="665" t="s">
        <v>2778</v>
      </c>
      <c r="G512" s="665" t="s">
        <v>2804</v>
      </c>
      <c r="H512" s="665" t="s">
        <v>1411</v>
      </c>
      <c r="I512" s="665" t="s">
        <v>2852</v>
      </c>
      <c r="J512" s="665" t="s">
        <v>2853</v>
      </c>
      <c r="K512" s="665" t="s">
        <v>2854</v>
      </c>
      <c r="L512" s="666">
        <v>278.64</v>
      </c>
      <c r="M512" s="666">
        <v>278.64</v>
      </c>
      <c r="N512" s="665">
        <v>1</v>
      </c>
      <c r="O512" s="748">
        <v>0.5</v>
      </c>
      <c r="P512" s="666"/>
      <c r="Q512" s="681">
        <v>0</v>
      </c>
      <c r="R512" s="665"/>
      <c r="S512" s="681">
        <v>0</v>
      </c>
      <c r="T512" s="748"/>
      <c r="U512" s="704">
        <v>0</v>
      </c>
    </row>
    <row r="513" spans="1:21" ht="14.4" customHeight="1" x14ac:dyDescent="0.3">
      <c r="A513" s="664">
        <v>50</v>
      </c>
      <c r="B513" s="665" t="s">
        <v>543</v>
      </c>
      <c r="C513" s="665" t="s">
        <v>2781</v>
      </c>
      <c r="D513" s="746" t="s">
        <v>4251</v>
      </c>
      <c r="E513" s="747" t="s">
        <v>2801</v>
      </c>
      <c r="F513" s="665" t="s">
        <v>2778</v>
      </c>
      <c r="G513" s="665" t="s">
        <v>2804</v>
      </c>
      <c r="H513" s="665" t="s">
        <v>1411</v>
      </c>
      <c r="I513" s="665" t="s">
        <v>1502</v>
      </c>
      <c r="J513" s="665" t="s">
        <v>1507</v>
      </c>
      <c r="K513" s="665" t="s">
        <v>2642</v>
      </c>
      <c r="L513" s="666">
        <v>117.73</v>
      </c>
      <c r="M513" s="666">
        <v>117.73</v>
      </c>
      <c r="N513" s="665">
        <v>1</v>
      </c>
      <c r="O513" s="748">
        <v>0.5</v>
      </c>
      <c r="P513" s="666">
        <v>117.73</v>
      </c>
      <c r="Q513" s="681">
        <v>1</v>
      </c>
      <c r="R513" s="665">
        <v>1</v>
      </c>
      <c r="S513" s="681">
        <v>1</v>
      </c>
      <c r="T513" s="748">
        <v>0.5</v>
      </c>
      <c r="U513" s="704">
        <v>1</v>
      </c>
    </row>
    <row r="514" spans="1:21" ht="14.4" customHeight="1" x14ac:dyDescent="0.3">
      <c r="A514" s="664">
        <v>50</v>
      </c>
      <c r="B514" s="665" t="s">
        <v>543</v>
      </c>
      <c r="C514" s="665" t="s">
        <v>2781</v>
      </c>
      <c r="D514" s="746" t="s">
        <v>4251</v>
      </c>
      <c r="E514" s="747" t="s">
        <v>2801</v>
      </c>
      <c r="F514" s="665" t="s">
        <v>2778</v>
      </c>
      <c r="G514" s="665" t="s">
        <v>2804</v>
      </c>
      <c r="H514" s="665" t="s">
        <v>1411</v>
      </c>
      <c r="I514" s="665" t="s">
        <v>1562</v>
      </c>
      <c r="J514" s="665" t="s">
        <v>1567</v>
      </c>
      <c r="K514" s="665" t="s">
        <v>2644</v>
      </c>
      <c r="L514" s="666">
        <v>181.13</v>
      </c>
      <c r="M514" s="666">
        <v>543.39</v>
      </c>
      <c r="N514" s="665">
        <v>3</v>
      </c>
      <c r="O514" s="748">
        <v>1.5</v>
      </c>
      <c r="P514" s="666"/>
      <c r="Q514" s="681">
        <v>0</v>
      </c>
      <c r="R514" s="665"/>
      <c r="S514" s="681">
        <v>0</v>
      </c>
      <c r="T514" s="748"/>
      <c r="U514" s="704">
        <v>0</v>
      </c>
    </row>
    <row r="515" spans="1:21" ht="14.4" customHeight="1" x14ac:dyDescent="0.3">
      <c r="A515" s="664">
        <v>50</v>
      </c>
      <c r="B515" s="665" t="s">
        <v>543</v>
      </c>
      <c r="C515" s="665" t="s">
        <v>2781</v>
      </c>
      <c r="D515" s="746" t="s">
        <v>4251</v>
      </c>
      <c r="E515" s="747" t="s">
        <v>2801</v>
      </c>
      <c r="F515" s="665" t="s">
        <v>2778</v>
      </c>
      <c r="G515" s="665" t="s">
        <v>2805</v>
      </c>
      <c r="H515" s="665" t="s">
        <v>1411</v>
      </c>
      <c r="I515" s="665" t="s">
        <v>1456</v>
      </c>
      <c r="J515" s="665" t="s">
        <v>1457</v>
      </c>
      <c r="K515" s="665" t="s">
        <v>2611</v>
      </c>
      <c r="L515" s="666">
        <v>35.11</v>
      </c>
      <c r="M515" s="666">
        <v>140.44</v>
      </c>
      <c r="N515" s="665">
        <v>4</v>
      </c>
      <c r="O515" s="748">
        <v>2</v>
      </c>
      <c r="P515" s="666"/>
      <c r="Q515" s="681">
        <v>0</v>
      </c>
      <c r="R515" s="665"/>
      <c r="S515" s="681">
        <v>0</v>
      </c>
      <c r="T515" s="748"/>
      <c r="U515" s="704">
        <v>0</v>
      </c>
    </row>
    <row r="516" spans="1:21" ht="14.4" customHeight="1" x14ac:dyDescent="0.3">
      <c r="A516" s="664">
        <v>50</v>
      </c>
      <c r="B516" s="665" t="s">
        <v>543</v>
      </c>
      <c r="C516" s="665" t="s">
        <v>2781</v>
      </c>
      <c r="D516" s="746" t="s">
        <v>4251</v>
      </c>
      <c r="E516" s="747" t="s">
        <v>2801</v>
      </c>
      <c r="F516" s="665" t="s">
        <v>2778</v>
      </c>
      <c r="G516" s="665" t="s">
        <v>2805</v>
      </c>
      <c r="H516" s="665" t="s">
        <v>1411</v>
      </c>
      <c r="I516" s="665" t="s">
        <v>2809</v>
      </c>
      <c r="J516" s="665" t="s">
        <v>2810</v>
      </c>
      <c r="K516" s="665" t="s">
        <v>2718</v>
      </c>
      <c r="L516" s="666">
        <v>70.23</v>
      </c>
      <c r="M516" s="666">
        <v>140.46</v>
      </c>
      <c r="N516" s="665">
        <v>2</v>
      </c>
      <c r="O516" s="748">
        <v>1.5</v>
      </c>
      <c r="P516" s="666">
        <v>70.23</v>
      </c>
      <c r="Q516" s="681">
        <v>0.5</v>
      </c>
      <c r="R516" s="665">
        <v>1</v>
      </c>
      <c r="S516" s="681">
        <v>0.5</v>
      </c>
      <c r="T516" s="748">
        <v>1</v>
      </c>
      <c r="U516" s="704">
        <v>0.66666666666666663</v>
      </c>
    </row>
    <row r="517" spans="1:21" ht="14.4" customHeight="1" x14ac:dyDescent="0.3">
      <c r="A517" s="664">
        <v>50</v>
      </c>
      <c r="B517" s="665" t="s">
        <v>543</v>
      </c>
      <c r="C517" s="665" t="s">
        <v>2781</v>
      </c>
      <c r="D517" s="746" t="s">
        <v>4251</v>
      </c>
      <c r="E517" s="747" t="s">
        <v>2801</v>
      </c>
      <c r="F517" s="665" t="s">
        <v>2778</v>
      </c>
      <c r="G517" s="665" t="s">
        <v>3506</v>
      </c>
      <c r="H517" s="665" t="s">
        <v>544</v>
      </c>
      <c r="I517" s="665" t="s">
        <v>3507</v>
      </c>
      <c r="J517" s="665" t="s">
        <v>3508</v>
      </c>
      <c r="K517" s="665" t="s">
        <v>3509</v>
      </c>
      <c r="L517" s="666">
        <v>46.75</v>
      </c>
      <c r="M517" s="666">
        <v>46.75</v>
      </c>
      <c r="N517" s="665">
        <v>1</v>
      </c>
      <c r="O517" s="748">
        <v>0.5</v>
      </c>
      <c r="P517" s="666"/>
      <c r="Q517" s="681">
        <v>0</v>
      </c>
      <c r="R517" s="665"/>
      <c r="S517" s="681">
        <v>0</v>
      </c>
      <c r="T517" s="748"/>
      <c r="U517" s="704">
        <v>0</v>
      </c>
    </row>
    <row r="518" spans="1:21" ht="14.4" customHeight="1" x14ac:dyDescent="0.3">
      <c r="A518" s="664">
        <v>50</v>
      </c>
      <c r="B518" s="665" t="s">
        <v>543</v>
      </c>
      <c r="C518" s="665" t="s">
        <v>2781</v>
      </c>
      <c r="D518" s="746" t="s">
        <v>4251</v>
      </c>
      <c r="E518" s="747" t="s">
        <v>2801</v>
      </c>
      <c r="F518" s="665" t="s">
        <v>2778</v>
      </c>
      <c r="G518" s="665" t="s">
        <v>2860</v>
      </c>
      <c r="H518" s="665" t="s">
        <v>544</v>
      </c>
      <c r="I518" s="665" t="s">
        <v>2932</v>
      </c>
      <c r="J518" s="665" t="s">
        <v>2861</v>
      </c>
      <c r="K518" s="665" t="s">
        <v>2933</v>
      </c>
      <c r="L518" s="666">
        <v>0</v>
      </c>
      <c r="M518" s="666">
        <v>0</v>
      </c>
      <c r="N518" s="665">
        <v>1</v>
      </c>
      <c r="O518" s="748">
        <v>0.5</v>
      </c>
      <c r="P518" s="666"/>
      <c r="Q518" s="681"/>
      <c r="R518" s="665"/>
      <c r="S518" s="681">
        <v>0</v>
      </c>
      <c r="T518" s="748"/>
      <c r="U518" s="704">
        <v>0</v>
      </c>
    </row>
    <row r="519" spans="1:21" ht="14.4" customHeight="1" x14ac:dyDescent="0.3">
      <c r="A519" s="664">
        <v>50</v>
      </c>
      <c r="B519" s="665" t="s">
        <v>543</v>
      </c>
      <c r="C519" s="665" t="s">
        <v>2781</v>
      </c>
      <c r="D519" s="746" t="s">
        <v>4251</v>
      </c>
      <c r="E519" s="747" t="s">
        <v>2801</v>
      </c>
      <c r="F519" s="665" t="s">
        <v>2778</v>
      </c>
      <c r="G519" s="665" t="s">
        <v>2821</v>
      </c>
      <c r="H519" s="665" t="s">
        <v>1411</v>
      </c>
      <c r="I519" s="665" t="s">
        <v>1641</v>
      </c>
      <c r="J519" s="665" t="s">
        <v>1642</v>
      </c>
      <c r="K519" s="665" t="s">
        <v>2600</v>
      </c>
      <c r="L519" s="666">
        <v>93.43</v>
      </c>
      <c r="M519" s="666">
        <v>280.29000000000002</v>
      </c>
      <c r="N519" s="665">
        <v>3</v>
      </c>
      <c r="O519" s="748">
        <v>1.5</v>
      </c>
      <c r="P519" s="666"/>
      <c r="Q519" s="681">
        <v>0</v>
      </c>
      <c r="R519" s="665"/>
      <c r="S519" s="681">
        <v>0</v>
      </c>
      <c r="T519" s="748"/>
      <c r="U519" s="704">
        <v>0</v>
      </c>
    </row>
    <row r="520" spans="1:21" ht="14.4" customHeight="1" x14ac:dyDescent="0.3">
      <c r="A520" s="664">
        <v>50</v>
      </c>
      <c r="B520" s="665" t="s">
        <v>543</v>
      </c>
      <c r="C520" s="665" t="s">
        <v>2781</v>
      </c>
      <c r="D520" s="746" t="s">
        <v>4251</v>
      </c>
      <c r="E520" s="747" t="s">
        <v>2801</v>
      </c>
      <c r="F520" s="665" t="s">
        <v>2778</v>
      </c>
      <c r="G520" s="665" t="s">
        <v>2821</v>
      </c>
      <c r="H520" s="665" t="s">
        <v>1411</v>
      </c>
      <c r="I520" s="665" t="s">
        <v>1662</v>
      </c>
      <c r="J520" s="665" t="s">
        <v>1642</v>
      </c>
      <c r="K520" s="665" t="s">
        <v>2601</v>
      </c>
      <c r="L520" s="666">
        <v>186.87</v>
      </c>
      <c r="M520" s="666">
        <v>186.87</v>
      </c>
      <c r="N520" s="665">
        <v>1</v>
      </c>
      <c r="O520" s="748">
        <v>1</v>
      </c>
      <c r="P520" s="666"/>
      <c r="Q520" s="681">
        <v>0</v>
      </c>
      <c r="R520" s="665"/>
      <c r="S520" s="681">
        <v>0</v>
      </c>
      <c r="T520" s="748"/>
      <c r="U520" s="704">
        <v>0</v>
      </c>
    </row>
    <row r="521" spans="1:21" ht="14.4" customHeight="1" x14ac:dyDescent="0.3">
      <c r="A521" s="664">
        <v>50</v>
      </c>
      <c r="B521" s="665" t="s">
        <v>543</v>
      </c>
      <c r="C521" s="665" t="s">
        <v>2781</v>
      </c>
      <c r="D521" s="746" t="s">
        <v>4251</v>
      </c>
      <c r="E521" s="747" t="s">
        <v>2801</v>
      </c>
      <c r="F521" s="665" t="s">
        <v>2778</v>
      </c>
      <c r="G521" s="665" t="s">
        <v>2822</v>
      </c>
      <c r="H521" s="665" t="s">
        <v>544</v>
      </c>
      <c r="I521" s="665" t="s">
        <v>2823</v>
      </c>
      <c r="J521" s="665" t="s">
        <v>2824</v>
      </c>
      <c r="K521" s="665" t="s">
        <v>2825</v>
      </c>
      <c r="L521" s="666">
        <v>0</v>
      </c>
      <c r="M521" s="666">
        <v>0</v>
      </c>
      <c r="N521" s="665">
        <v>4</v>
      </c>
      <c r="O521" s="748">
        <v>2</v>
      </c>
      <c r="P521" s="666">
        <v>0</v>
      </c>
      <c r="Q521" s="681"/>
      <c r="R521" s="665">
        <v>1</v>
      </c>
      <c r="S521" s="681">
        <v>0.25</v>
      </c>
      <c r="T521" s="748">
        <v>0.5</v>
      </c>
      <c r="U521" s="704">
        <v>0.25</v>
      </c>
    </row>
    <row r="522" spans="1:21" ht="14.4" customHeight="1" x14ac:dyDescent="0.3">
      <c r="A522" s="664">
        <v>50</v>
      </c>
      <c r="B522" s="665" t="s">
        <v>543</v>
      </c>
      <c r="C522" s="665" t="s">
        <v>2781</v>
      </c>
      <c r="D522" s="746" t="s">
        <v>4251</v>
      </c>
      <c r="E522" s="747" t="s">
        <v>2801</v>
      </c>
      <c r="F522" s="665" t="s">
        <v>2778</v>
      </c>
      <c r="G522" s="665" t="s">
        <v>2822</v>
      </c>
      <c r="H522" s="665" t="s">
        <v>544</v>
      </c>
      <c r="I522" s="665" t="s">
        <v>966</v>
      </c>
      <c r="J522" s="665" t="s">
        <v>957</v>
      </c>
      <c r="K522" s="665" t="s">
        <v>2873</v>
      </c>
      <c r="L522" s="666">
        <v>26.37</v>
      </c>
      <c r="M522" s="666">
        <v>26.37</v>
      </c>
      <c r="N522" s="665">
        <v>1</v>
      </c>
      <c r="O522" s="748">
        <v>0.5</v>
      </c>
      <c r="P522" s="666"/>
      <c r="Q522" s="681">
        <v>0</v>
      </c>
      <c r="R522" s="665"/>
      <c r="S522" s="681">
        <v>0</v>
      </c>
      <c r="T522" s="748"/>
      <c r="U522" s="704">
        <v>0</v>
      </c>
    </row>
    <row r="523" spans="1:21" ht="14.4" customHeight="1" x14ac:dyDescent="0.3">
      <c r="A523" s="664">
        <v>50</v>
      </c>
      <c r="B523" s="665" t="s">
        <v>543</v>
      </c>
      <c r="C523" s="665" t="s">
        <v>2781</v>
      </c>
      <c r="D523" s="746" t="s">
        <v>4251</v>
      </c>
      <c r="E523" s="747" t="s">
        <v>2801</v>
      </c>
      <c r="F523" s="665" t="s">
        <v>2778</v>
      </c>
      <c r="G523" s="665" t="s">
        <v>2822</v>
      </c>
      <c r="H523" s="665" t="s">
        <v>544</v>
      </c>
      <c r="I523" s="665" t="s">
        <v>3286</v>
      </c>
      <c r="J523" s="665" t="s">
        <v>3040</v>
      </c>
      <c r="K523" s="665" t="s">
        <v>3287</v>
      </c>
      <c r="L523" s="666">
        <v>0</v>
      </c>
      <c r="M523" s="666">
        <v>0</v>
      </c>
      <c r="N523" s="665">
        <v>1</v>
      </c>
      <c r="O523" s="748">
        <v>0.5</v>
      </c>
      <c r="P523" s="666"/>
      <c r="Q523" s="681"/>
      <c r="R523" s="665"/>
      <c r="S523" s="681">
        <v>0</v>
      </c>
      <c r="T523" s="748"/>
      <c r="U523" s="704">
        <v>0</v>
      </c>
    </row>
    <row r="524" spans="1:21" ht="14.4" customHeight="1" x14ac:dyDescent="0.3">
      <c r="A524" s="664">
        <v>50</v>
      </c>
      <c r="B524" s="665" t="s">
        <v>543</v>
      </c>
      <c r="C524" s="665" t="s">
        <v>2781</v>
      </c>
      <c r="D524" s="746" t="s">
        <v>4251</v>
      </c>
      <c r="E524" s="747" t="s">
        <v>2801</v>
      </c>
      <c r="F524" s="665" t="s">
        <v>2778</v>
      </c>
      <c r="G524" s="665" t="s">
        <v>2822</v>
      </c>
      <c r="H524" s="665" t="s">
        <v>544</v>
      </c>
      <c r="I524" s="665" t="s">
        <v>3510</v>
      </c>
      <c r="J524" s="665" t="s">
        <v>3040</v>
      </c>
      <c r="K524" s="665" t="s">
        <v>3511</v>
      </c>
      <c r="L524" s="666">
        <v>0</v>
      </c>
      <c r="M524" s="666">
        <v>0</v>
      </c>
      <c r="N524" s="665">
        <v>1</v>
      </c>
      <c r="O524" s="748">
        <v>0.5</v>
      </c>
      <c r="P524" s="666">
        <v>0</v>
      </c>
      <c r="Q524" s="681"/>
      <c r="R524" s="665">
        <v>1</v>
      </c>
      <c r="S524" s="681">
        <v>1</v>
      </c>
      <c r="T524" s="748">
        <v>0.5</v>
      </c>
      <c r="U524" s="704">
        <v>1</v>
      </c>
    </row>
    <row r="525" spans="1:21" ht="14.4" customHeight="1" x14ac:dyDescent="0.3">
      <c r="A525" s="664">
        <v>50</v>
      </c>
      <c r="B525" s="665" t="s">
        <v>543</v>
      </c>
      <c r="C525" s="665" t="s">
        <v>2781</v>
      </c>
      <c r="D525" s="746" t="s">
        <v>4251</v>
      </c>
      <c r="E525" s="747" t="s">
        <v>2801</v>
      </c>
      <c r="F525" s="665" t="s">
        <v>2778</v>
      </c>
      <c r="G525" s="665" t="s">
        <v>2882</v>
      </c>
      <c r="H525" s="665" t="s">
        <v>1411</v>
      </c>
      <c r="I525" s="665" t="s">
        <v>3091</v>
      </c>
      <c r="J525" s="665" t="s">
        <v>1449</v>
      </c>
      <c r="K525" s="665" t="s">
        <v>2595</v>
      </c>
      <c r="L525" s="666">
        <v>1154.68</v>
      </c>
      <c r="M525" s="666">
        <v>1154.68</v>
      </c>
      <c r="N525" s="665">
        <v>1</v>
      </c>
      <c r="O525" s="748">
        <v>1</v>
      </c>
      <c r="P525" s="666"/>
      <c r="Q525" s="681">
        <v>0</v>
      </c>
      <c r="R525" s="665"/>
      <c r="S525" s="681">
        <v>0</v>
      </c>
      <c r="T525" s="748"/>
      <c r="U525" s="704">
        <v>0</v>
      </c>
    </row>
    <row r="526" spans="1:21" ht="14.4" customHeight="1" x14ac:dyDescent="0.3">
      <c r="A526" s="664">
        <v>50</v>
      </c>
      <c r="B526" s="665" t="s">
        <v>543</v>
      </c>
      <c r="C526" s="665" t="s">
        <v>2781</v>
      </c>
      <c r="D526" s="746" t="s">
        <v>4251</v>
      </c>
      <c r="E526" s="747" t="s">
        <v>2801</v>
      </c>
      <c r="F526" s="665" t="s">
        <v>2778</v>
      </c>
      <c r="G526" s="665" t="s">
        <v>2882</v>
      </c>
      <c r="H526" s="665" t="s">
        <v>1411</v>
      </c>
      <c r="I526" s="665" t="s">
        <v>3512</v>
      </c>
      <c r="J526" s="665" t="s">
        <v>1482</v>
      </c>
      <c r="K526" s="665" t="s">
        <v>2592</v>
      </c>
      <c r="L526" s="666">
        <v>2309.36</v>
      </c>
      <c r="M526" s="666">
        <v>2309.36</v>
      </c>
      <c r="N526" s="665">
        <v>1</v>
      </c>
      <c r="O526" s="748">
        <v>0.5</v>
      </c>
      <c r="P526" s="666"/>
      <c r="Q526" s="681">
        <v>0</v>
      </c>
      <c r="R526" s="665"/>
      <c r="S526" s="681">
        <v>0</v>
      </c>
      <c r="T526" s="748"/>
      <c r="U526" s="704">
        <v>0</v>
      </c>
    </row>
    <row r="527" spans="1:21" ht="14.4" customHeight="1" x14ac:dyDescent="0.3">
      <c r="A527" s="664">
        <v>50</v>
      </c>
      <c r="B527" s="665" t="s">
        <v>543</v>
      </c>
      <c r="C527" s="665" t="s">
        <v>2781</v>
      </c>
      <c r="D527" s="746" t="s">
        <v>4251</v>
      </c>
      <c r="E527" s="747" t="s">
        <v>2801</v>
      </c>
      <c r="F527" s="665" t="s">
        <v>2778</v>
      </c>
      <c r="G527" s="665" t="s">
        <v>3094</v>
      </c>
      <c r="H527" s="665" t="s">
        <v>544</v>
      </c>
      <c r="I527" s="665" t="s">
        <v>1002</v>
      </c>
      <c r="J527" s="665" t="s">
        <v>1003</v>
      </c>
      <c r="K527" s="665" t="s">
        <v>3095</v>
      </c>
      <c r="L527" s="666">
        <v>32.76</v>
      </c>
      <c r="M527" s="666">
        <v>65.52</v>
      </c>
      <c r="N527" s="665">
        <v>2</v>
      </c>
      <c r="O527" s="748">
        <v>1</v>
      </c>
      <c r="P527" s="666"/>
      <c r="Q527" s="681">
        <v>0</v>
      </c>
      <c r="R527" s="665"/>
      <c r="S527" s="681">
        <v>0</v>
      </c>
      <c r="T527" s="748"/>
      <c r="U527" s="704">
        <v>0</v>
      </c>
    </row>
    <row r="528" spans="1:21" ht="14.4" customHeight="1" x14ac:dyDescent="0.3">
      <c r="A528" s="664">
        <v>50</v>
      </c>
      <c r="B528" s="665" t="s">
        <v>543</v>
      </c>
      <c r="C528" s="665" t="s">
        <v>2781</v>
      </c>
      <c r="D528" s="746" t="s">
        <v>4251</v>
      </c>
      <c r="E528" s="747" t="s">
        <v>2801</v>
      </c>
      <c r="F528" s="665" t="s">
        <v>2778</v>
      </c>
      <c r="G528" s="665" t="s">
        <v>2892</v>
      </c>
      <c r="H528" s="665" t="s">
        <v>1411</v>
      </c>
      <c r="I528" s="665" t="s">
        <v>3337</v>
      </c>
      <c r="J528" s="665" t="s">
        <v>1460</v>
      </c>
      <c r="K528" s="665" t="s">
        <v>3338</v>
      </c>
      <c r="L528" s="666">
        <v>100.18</v>
      </c>
      <c r="M528" s="666">
        <v>100.18</v>
      </c>
      <c r="N528" s="665">
        <v>1</v>
      </c>
      <c r="O528" s="748">
        <v>0.5</v>
      </c>
      <c r="P528" s="666"/>
      <c r="Q528" s="681">
        <v>0</v>
      </c>
      <c r="R528" s="665"/>
      <c r="S528" s="681">
        <v>0</v>
      </c>
      <c r="T528" s="748"/>
      <c r="U528" s="704">
        <v>0</v>
      </c>
    </row>
    <row r="529" spans="1:21" ht="14.4" customHeight="1" x14ac:dyDescent="0.3">
      <c r="A529" s="664">
        <v>50</v>
      </c>
      <c r="B529" s="665" t="s">
        <v>543</v>
      </c>
      <c r="C529" s="665" t="s">
        <v>2781</v>
      </c>
      <c r="D529" s="746" t="s">
        <v>4251</v>
      </c>
      <c r="E529" s="747" t="s">
        <v>2801</v>
      </c>
      <c r="F529" s="665" t="s">
        <v>2778</v>
      </c>
      <c r="G529" s="665" t="s">
        <v>2830</v>
      </c>
      <c r="H529" s="665" t="s">
        <v>1411</v>
      </c>
      <c r="I529" s="665" t="s">
        <v>2831</v>
      </c>
      <c r="J529" s="665" t="s">
        <v>1515</v>
      </c>
      <c r="K529" s="665" t="s">
        <v>2611</v>
      </c>
      <c r="L529" s="666">
        <v>48.27</v>
      </c>
      <c r="M529" s="666">
        <v>48.27</v>
      </c>
      <c r="N529" s="665">
        <v>1</v>
      </c>
      <c r="O529" s="748">
        <v>0.5</v>
      </c>
      <c r="P529" s="666"/>
      <c r="Q529" s="681">
        <v>0</v>
      </c>
      <c r="R529" s="665"/>
      <c r="S529" s="681">
        <v>0</v>
      </c>
      <c r="T529" s="748"/>
      <c r="U529" s="704">
        <v>0</v>
      </c>
    </row>
    <row r="530" spans="1:21" ht="14.4" customHeight="1" x14ac:dyDescent="0.3">
      <c r="A530" s="664">
        <v>50</v>
      </c>
      <c r="B530" s="665" t="s">
        <v>543</v>
      </c>
      <c r="C530" s="665" t="s">
        <v>2781</v>
      </c>
      <c r="D530" s="746" t="s">
        <v>4251</v>
      </c>
      <c r="E530" s="747" t="s">
        <v>2801</v>
      </c>
      <c r="F530" s="665" t="s">
        <v>2778</v>
      </c>
      <c r="G530" s="665" t="s">
        <v>2832</v>
      </c>
      <c r="H530" s="665" t="s">
        <v>1411</v>
      </c>
      <c r="I530" s="665" t="s">
        <v>1518</v>
      </c>
      <c r="J530" s="665" t="s">
        <v>2630</v>
      </c>
      <c r="K530" s="665" t="s">
        <v>2631</v>
      </c>
      <c r="L530" s="666">
        <v>87.41</v>
      </c>
      <c r="M530" s="666">
        <v>87.41</v>
      </c>
      <c r="N530" s="665">
        <v>1</v>
      </c>
      <c r="O530" s="748">
        <v>0.5</v>
      </c>
      <c r="P530" s="666">
        <v>87.41</v>
      </c>
      <c r="Q530" s="681">
        <v>1</v>
      </c>
      <c r="R530" s="665">
        <v>1</v>
      </c>
      <c r="S530" s="681">
        <v>1</v>
      </c>
      <c r="T530" s="748">
        <v>0.5</v>
      </c>
      <c r="U530" s="704">
        <v>1</v>
      </c>
    </row>
    <row r="531" spans="1:21" ht="14.4" customHeight="1" x14ac:dyDescent="0.3">
      <c r="A531" s="664">
        <v>50</v>
      </c>
      <c r="B531" s="665" t="s">
        <v>543</v>
      </c>
      <c r="C531" s="665" t="s">
        <v>2781</v>
      </c>
      <c r="D531" s="746" t="s">
        <v>4251</v>
      </c>
      <c r="E531" s="747" t="s">
        <v>2801</v>
      </c>
      <c r="F531" s="665" t="s">
        <v>2778</v>
      </c>
      <c r="G531" s="665" t="s">
        <v>3345</v>
      </c>
      <c r="H531" s="665" t="s">
        <v>544</v>
      </c>
      <c r="I531" s="665" t="s">
        <v>3513</v>
      </c>
      <c r="J531" s="665" t="s">
        <v>1339</v>
      </c>
      <c r="K531" s="665" t="s">
        <v>3514</v>
      </c>
      <c r="L531" s="666">
        <v>0</v>
      </c>
      <c r="M531" s="666">
        <v>0</v>
      </c>
      <c r="N531" s="665">
        <v>1</v>
      </c>
      <c r="O531" s="748">
        <v>0.5</v>
      </c>
      <c r="P531" s="666"/>
      <c r="Q531" s="681"/>
      <c r="R531" s="665"/>
      <c r="S531" s="681">
        <v>0</v>
      </c>
      <c r="T531" s="748"/>
      <c r="U531" s="704">
        <v>0</v>
      </c>
    </row>
    <row r="532" spans="1:21" ht="14.4" customHeight="1" x14ac:dyDescent="0.3">
      <c r="A532" s="664">
        <v>50</v>
      </c>
      <c r="B532" s="665" t="s">
        <v>543</v>
      </c>
      <c r="C532" s="665" t="s">
        <v>2781</v>
      </c>
      <c r="D532" s="746" t="s">
        <v>4251</v>
      </c>
      <c r="E532" s="747" t="s">
        <v>2801</v>
      </c>
      <c r="F532" s="665" t="s">
        <v>2778</v>
      </c>
      <c r="G532" s="665" t="s">
        <v>2836</v>
      </c>
      <c r="H532" s="665" t="s">
        <v>1411</v>
      </c>
      <c r="I532" s="665" t="s">
        <v>1438</v>
      </c>
      <c r="J532" s="665" t="s">
        <v>2623</v>
      </c>
      <c r="K532" s="665" t="s">
        <v>2624</v>
      </c>
      <c r="L532" s="666">
        <v>96.53</v>
      </c>
      <c r="M532" s="666">
        <v>193.06</v>
      </c>
      <c r="N532" s="665">
        <v>2</v>
      </c>
      <c r="O532" s="748">
        <v>1</v>
      </c>
      <c r="P532" s="666"/>
      <c r="Q532" s="681">
        <v>0</v>
      </c>
      <c r="R532" s="665"/>
      <c r="S532" s="681">
        <v>0</v>
      </c>
      <c r="T532" s="748"/>
      <c r="U532" s="704">
        <v>0</v>
      </c>
    </row>
    <row r="533" spans="1:21" ht="14.4" customHeight="1" x14ac:dyDescent="0.3">
      <c r="A533" s="664">
        <v>50</v>
      </c>
      <c r="B533" s="665" t="s">
        <v>543</v>
      </c>
      <c r="C533" s="665" t="s">
        <v>2781</v>
      </c>
      <c r="D533" s="746" t="s">
        <v>4251</v>
      </c>
      <c r="E533" s="747" t="s">
        <v>2801</v>
      </c>
      <c r="F533" s="665" t="s">
        <v>2778</v>
      </c>
      <c r="G533" s="665" t="s">
        <v>2836</v>
      </c>
      <c r="H533" s="665" t="s">
        <v>1411</v>
      </c>
      <c r="I533" s="665" t="s">
        <v>2899</v>
      </c>
      <c r="J533" s="665" t="s">
        <v>1416</v>
      </c>
      <c r="K533" s="665" t="s">
        <v>2900</v>
      </c>
      <c r="L533" s="666">
        <v>0</v>
      </c>
      <c r="M533" s="666">
        <v>0</v>
      </c>
      <c r="N533" s="665">
        <v>1</v>
      </c>
      <c r="O533" s="748">
        <v>0.5</v>
      </c>
      <c r="P533" s="666"/>
      <c r="Q533" s="681"/>
      <c r="R533" s="665"/>
      <c r="S533" s="681">
        <v>0</v>
      </c>
      <c r="T533" s="748"/>
      <c r="U533" s="704">
        <v>0</v>
      </c>
    </row>
    <row r="534" spans="1:21" ht="14.4" customHeight="1" x14ac:dyDescent="0.3">
      <c r="A534" s="664">
        <v>50</v>
      </c>
      <c r="B534" s="665" t="s">
        <v>543</v>
      </c>
      <c r="C534" s="665" t="s">
        <v>2781</v>
      </c>
      <c r="D534" s="746" t="s">
        <v>4251</v>
      </c>
      <c r="E534" s="747" t="s">
        <v>2801</v>
      </c>
      <c r="F534" s="665" t="s">
        <v>2778</v>
      </c>
      <c r="G534" s="665" t="s">
        <v>3112</v>
      </c>
      <c r="H534" s="665" t="s">
        <v>1411</v>
      </c>
      <c r="I534" s="665" t="s">
        <v>3113</v>
      </c>
      <c r="J534" s="665" t="s">
        <v>1525</v>
      </c>
      <c r="K534" s="665" t="s">
        <v>2642</v>
      </c>
      <c r="L534" s="666">
        <v>181.13</v>
      </c>
      <c r="M534" s="666">
        <v>181.13</v>
      </c>
      <c r="N534" s="665">
        <v>1</v>
      </c>
      <c r="O534" s="748">
        <v>1</v>
      </c>
      <c r="P534" s="666"/>
      <c r="Q534" s="681">
        <v>0</v>
      </c>
      <c r="R534" s="665"/>
      <c r="S534" s="681">
        <v>0</v>
      </c>
      <c r="T534" s="748"/>
      <c r="U534" s="704">
        <v>0</v>
      </c>
    </row>
    <row r="535" spans="1:21" ht="14.4" customHeight="1" x14ac:dyDescent="0.3">
      <c r="A535" s="664">
        <v>50</v>
      </c>
      <c r="B535" s="665" t="s">
        <v>543</v>
      </c>
      <c r="C535" s="665" t="s">
        <v>2781</v>
      </c>
      <c r="D535" s="746" t="s">
        <v>4251</v>
      </c>
      <c r="E535" s="747" t="s">
        <v>2801</v>
      </c>
      <c r="F535" s="665" t="s">
        <v>2778</v>
      </c>
      <c r="G535" s="665" t="s">
        <v>3112</v>
      </c>
      <c r="H535" s="665" t="s">
        <v>1411</v>
      </c>
      <c r="I535" s="665" t="s">
        <v>3114</v>
      </c>
      <c r="J535" s="665" t="s">
        <v>1578</v>
      </c>
      <c r="K535" s="665" t="s">
        <v>2644</v>
      </c>
      <c r="L535" s="666">
        <v>278.64</v>
      </c>
      <c r="M535" s="666">
        <v>278.64</v>
      </c>
      <c r="N535" s="665">
        <v>1</v>
      </c>
      <c r="O535" s="748">
        <v>0.5</v>
      </c>
      <c r="P535" s="666"/>
      <c r="Q535" s="681">
        <v>0</v>
      </c>
      <c r="R535" s="665"/>
      <c r="S535" s="681">
        <v>0</v>
      </c>
      <c r="T535" s="748"/>
      <c r="U535" s="704">
        <v>0</v>
      </c>
    </row>
    <row r="536" spans="1:21" ht="14.4" customHeight="1" x14ac:dyDescent="0.3">
      <c r="A536" s="664">
        <v>50</v>
      </c>
      <c r="B536" s="665" t="s">
        <v>543</v>
      </c>
      <c r="C536" s="665" t="s">
        <v>2781</v>
      </c>
      <c r="D536" s="746" t="s">
        <v>4251</v>
      </c>
      <c r="E536" s="747" t="s">
        <v>2801</v>
      </c>
      <c r="F536" s="665" t="s">
        <v>2778</v>
      </c>
      <c r="G536" s="665" t="s">
        <v>3380</v>
      </c>
      <c r="H536" s="665" t="s">
        <v>544</v>
      </c>
      <c r="I536" s="665" t="s">
        <v>3381</v>
      </c>
      <c r="J536" s="665" t="s">
        <v>822</v>
      </c>
      <c r="K536" s="665" t="s">
        <v>3382</v>
      </c>
      <c r="L536" s="666">
        <v>0</v>
      </c>
      <c r="M536" s="666">
        <v>0</v>
      </c>
      <c r="N536" s="665">
        <v>1</v>
      </c>
      <c r="O536" s="748">
        <v>1</v>
      </c>
      <c r="P536" s="666"/>
      <c r="Q536" s="681"/>
      <c r="R536" s="665"/>
      <c r="S536" s="681">
        <v>0</v>
      </c>
      <c r="T536" s="748"/>
      <c r="U536" s="704">
        <v>0</v>
      </c>
    </row>
    <row r="537" spans="1:21" ht="14.4" customHeight="1" x14ac:dyDescent="0.3">
      <c r="A537" s="664">
        <v>50</v>
      </c>
      <c r="B537" s="665" t="s">
        <v>543</v>
      </c>
      <c r="C537" s="665" t="s">
        <v>2781</v>
      </c>
      <c r="D537" s="746" t="s">
        <v>4251</v>
      </c>
      <c r="E537" s="747" t="s">
        <v>2801</v>
      </c>
      <c r="F537" s="665" t="s">
        <v>2778</v>
      </c>
      <c r="G537" s="665" t="s">
        <v>2837</v>
      </c>
      <c r="H537" s="665" t="s">
        <v>1411</v>
      </c>
      <c r="I537" s="665" t="s">
        <v>3154</v>
      </c>
      <c r="J537" s="665" t="s">
        <v>3155</v>
      </c>
      <c r="K537" s="665" t="s">
        <v>3156</v>
      </c>
      <c r="L537" s="666">
        <v>0</v>
      </c>
      <c r="M537" s="666">
        <v>0</v>
      </c>
      <c r="N537" s="665">
        <v>1</v>
      </c>
      <c r="O537" s="748">
        <v>0.5</v>
      </c>
      <c r="P537" s="666"/>
      <c r="Q537" s="681"/>
      <c r="R537" s="665"/>
      <c r="S537" s="681">
        <v>0</v>
      </c>
      <c r="T537" s="748"/>
      <c r="U537" s="704">
        <v>0</v>
      </c>
    </row>
    <row r="538" spans="1:21" ht="14.4" customHeight="1" x14ac:dyDescent="0.3">
      <c r="A538" s="664">
        <v>50</v>
      </c>
      <c r="B538" s="665" t="s">
        <v>543</v>
      </c>
      <c r="C538" s="665" t="s">
        <v>2781</v>
      </c>
      <c r="D538" s="746" t="s">
        <v>4251</v>
      </c>
      <c r="E538" s="747" t="s">
        <v>2801</v>
      </c>
      <c r="F538" s="665" t="s">
        <v>2778</v>
      </c>
      <c r="G538" s="665" t="s">
        <v>2837</v>
      </c>
      <c r="H538" s="665" t="s">
        <v>1411</v>
      </c>
      <c r="I538" s="665" t="s">
        <v>1510</v>
      </c>
      <c r="J538" s="665" t="s">
        <v>2588</v>
      </c>
      <c r="K538" s="665" t="s">
        <v>2589</v>
      </c>
      <c r="L538" s="666">
        <v>184.74</v>
      </c>
      <c r="M538" s="666">
        <v>184.74</v>
      </c>
      <c r="N538" s="665">
        <v>1</v>
      </c>
      <c r="O538" s="748">
        <v>1</v>
      </c>
      <c r="P538" s="666"/>
      <c r="Q538" s="681">
        <v>0</v>
      </c>
      <c r="R538" s="665"/>
      <c r="S538" s="681">
        <v>0</v>
      </c>
      <c r="T538" s="748"/>
      <c r="U538" s="704">
        <v>0</v>
      </c>
    </row>
    <row r="539" spans="1:21" ht="14.4" customHeight="1" x14ac:dyDescent="0.3">
      <c r="A539" s="664">
        <v>50</v>
      </c>
      <c r="B539" s="665" t="s">
        <v>543</v>
      </c>
      <c r="C539" s="665" t="s">
        <v>2781</v>
      </c>
      <c r="D539" s="746" t="s">
        <v>4251</v>
      </c>
      <c r="E539" s="747" t="s">
        <v>2801</v>
      </c>
      <c r="F539" s="665" t="s">
        <v>2778</v>
      </c>
      <c r="G539" s="665" t="s">
        <v>3489</v>
      </c>
      <c r="H539" s="665" t="s">
        <v>544</v>
      </c>
      <c r="I539" s="665" t="s">
        <v>3515</v>
      </c>
      <c r="J539" s="665" t="s">
        <v>1391</v>
      </c>
      <c r="K539" s="665" t="s">
        <v>3516</v>
      </c>
      <c r="L539" s="666">
        <v>138.86000000000001</v>
      </c>
      <c r="M539" s="666">
        <v>138.86000000000001</v>
      </c>
      <c r="N539" s="665">
        <v>1</v>
      </c>
      <c r="O539" s="748">
        <v>0.5</v>
      </c>
      <c r="P539" s="666">
        <v>138.86000000000001</v>
      </c>
      <c r="Q539" s="681">
        <v>1</v>
      </c>
      <c r="R539" s="665">
        <v>1</v>
      </c>
      <c r="S539" s="681">
        <v>1</v>
      </c>
      <c r="T539" s="748">
        <v>0.5</v>
      </c>
      <c r="U539" s="704">
        <v>1</v>
      </c>
    </row>
    <row r="540" spans="1:21" ht="14.4" customHeight="1" x14ac:dyDescent="0.3">
      <c r="A540" s="664">
        <v>50</v>
      </c>
      <c r="B540" s="665" t="s">
        <v>543</v>
      </c>
      <c r="C540" s="665" t="s">
        <v>2781</v>
      </c>
      <c r="D540" s="746" t="s">
        <v>4251</v>
      </c>
      <c r="E540" s="747" t="s">
        <v>2801</v>
      </c>
      <c r="F540" s="665" t="s">
        <v>2778</v>
      </c>
      <c r="G540" s="665" t="s">
        <v>2929</v>
      </c>
      <c r="H540" s="665" t="s">
        <v>544</v>
      </c>
      <c r="I540" s="665" t="s">
        <v>3165</v>
      </c>
      <c r="J540" s="665" t="s">
        <v>3166</v>
      </c>
      <c r="K540" s="665" t="s">
        <v>3167</v>
      </c>
      <c r="L540" s="666">
        <v>140.38</v>
      </c>
      <c r="M540" s="666">
        <v>140.38</v>
      </c>
      <c r="N540" s="665">
        <v>1</v>
      </c>
      <c r="O540" s="748">
        <v>0.5</v>
      </c>
      <c r="P540" s="666"/>
      <c r="Q540" s="681">
        <v>0</v>
      </c>
      <c r="R540" s="665"/>
      <c r="S540" s="681">
        <v>0</v>
      </c>
      <c r="T540" s="748"/>
      <c r="U540" s="704">
        <v>0</v>
      </c>
    </row>
    <row r="541" spans="1:21" ht="14.4" customHeight="1" x14ac:dyDescent="0.3">
      <c r="A541" s="664">
        <v>50</v>
      </c>
      <c r="B541" s="665" t="s">
        <v>543</v>
      </c>
      <c r="C541" s="665" t="s">
        <v>2781</v>
      </c>
      <c r="D541" s="746" t="s">
        <v>4251</v>
      </c>
      <c r="E541" s="747" t="s">
        <v>2801</v>
      </c>
      <c r="F541" s="665" t="s">
        <v>2778</v>
      </c>
      <c r="G541" s="665" t="s">
        <v>2929</v>
      </c>
      <c r="H541" s="665" t="s">
        <v>544</v>
      </c>
      <c r="I541" s="665" t="s">
        <v>1318</v>
      </c>
      <c r="J541" s="665" t="s">
        <v>1319</v>
      </c>
      <c r="K541" s="665" t="s">
        <v>2930</v>
      </c>
      <c r="L541" s="666">
        <v>280.77</v>
      </c>
      <c r="M541" s="666">
        <v>280.77</v>
      </c>
      <c r="N541" s="665">
        <v>1</v>
      </c>
      <c r="O541" s="748">
        <v>0.5</v>
      </c>
      <c r="P541" s="666"/>
      <c r="Q541" s="681">
        <v>0</v>
      </c>
      <c r="R541" s="665"/>
      <c r="S541" s="681">
        <v>0</v>
      </c>
      <c r="T541" s="748"/>
      <c r="U541" s="704">
        <v>0</v>
      </c>
    </row>
    <row r="542" spans="1:21" ht="14.4" customHeight="1" x14ac:dyDescent="0.3">
      <c r="A542" s="664">
        <v>50</v>
      </c>
      <c r="B542" s="665" t="s">
        <v>543</v>
      </c>
      <c r="C542" s="665" t="s">
        <v>2781</v>
      </c>
      <c r="D542" s="746" t="s">
        <v>4251</v>
      </c>
      <c r="E542" s="747" t="s">
        <v>2801</v>
      </c>
      <c r="F542" s="665" t="s">
        <v>2778</v>
      </c>
      <c r="G542" s="665" t="s">
        <v>2929</v>
      </c>
      <c r="H542" s="665" t="s">
        <v>544</v>
      </c>
      <c r="I542" s="665" t="s">
        <v>3517</v>
      </c>
      <c r="J542" s="665" t="s">
        <v>3518</v>
      </c>
      <c r="K542" s="665" t="s">
        <v>3519</v>
      </c>
      <c r="L542" s="666">
        <v>193.35</v>
      </c>
      <c r="M542" s="666">
        <v>193.35</v>
      </c>
      <c r="N542" s="665">
        <v>1</v>
      </c>
      <c r="O542" s="748">
        <v>1</v>
      </c>
      <c r="P542" s="666"/>
      <c r="Q542" s="681">
        <v>0</v>
      </c>
      <c r="R542" s="665"/>
      <c r="S542" s="681">
        <v>0</v>
      </c>
      <c r="T542" s="748"/>
      <c r="U542" s="704">
        <v>0</v>
      </c>
    </row>
    <row r="543" spans="1:21" ht="14.4" customHeight="1" x14ac:dyDescent="0.3">
      <c r="A543" s="664">
        <v>50</v>
      </c>
      <c r="B543" s="665" t="s">
        <v>543</v>
      </c>
      <c r="C543" s="665" t="s">
        <v>2781</v>
      </c>
      <c r="D543" s="746" t="s">
        <v>4251</v>
      </c>
      <c r="E543" s="747" t="s">
        <v>2802</v>
      </c>
      <c r="F543" s="665" t="s">
        <v>2778</v>
      </c>
      <c r="G543" s="665" t="s">
        <v>2803</v>
      </c>
      <c r="H543" s="665" t="s">
        <v>1411</v>
      </c>
      <c r="I543" s="665" t="s">
        <v>1423</v>
      </c>
      <c r="J543" s="665" t="s">
        <v>1424</v>
      </c>
      <c r="K543" s="665" t="s">
        <v>2604</v>
      </c>
      <c r="L543" s="666">
        <v>72</v>
      </c>
      <c r="M543" s="666">
        <v>288</v>
      </c>
      <c r="N543" s="665">
        <v>4</v>
      </c>
      <c r="O543" s="748">
        <v>2.5</v>
      </c>
      <c r="P543" s="666"/>
      <c r="Q543" s="681">
        <v>0</v>
      </c>
      <c r="R543" s="665"/>
      <c r="S543" s="681">
        <v>0</v>
      </c>
      <c r="T543" s="748"/>
      <c r="U543" s="704">
        <v>0</v>
      </c>
    </row>
    <row r="544" spans="1:21" ht="14.4" customHeight="1" x14ac:dyDescent="0.3">
      <c r="A544" s="664">
        <v>50</v>
      </c>
      <c r="B544" s="665" t="s">
        <v>543</v>
      </c>
      <c r="C544" s="665" t="s">
        <v>2781</v>
      </c>
      <c r="D544" s="746" t="s">
        <v>4251</v>
      </c>
      <c r="E544" s="747" t="s">
        <v>2802</v>
      </c>
      <c r="F544" s="665" t="s">
        <v>2778</v>
      </c>
      <c r="G544" s="665" t="s">
        <v>2848</v>
      </c>
      <c r="H544" s="665" t="s">
        <v>544</v>
      </c>
      <c r="I544" s="665" t="s">
        <v>2956</v>
      </c>
      <c r="J544" s="665" t="s">
        <v>1660</v>
      </c>
      <c r="K544" s="665" t="s">
        <v>2957</v>
      </c>
      <c r="L544" s="666">
        <v>0</v>
      </c>
      <c r="M544" s="666">
        <v>0</v>
      </c>
      <c r="N544" s="665">
        <v>1</v>
      </c>
      <c r="O544" s="748">
        <v>1</v>
      </c>
      <c r="P544" s="666"/>
      <c r="Q544" s="681"/>
      <c r="R544" s="665"/>
      <c r="S544" s="681">
        <v>0</v>
      </c>
      <c r="T544" s="748"/>
      <c r="U544" s="704">
        <v>0</v>
      </c>
    </row>
    <row r="545" spans="1:21" ht="14.4" customHeight="1" x14ac:dyDescent="0.3">
      <c r="A545" s="664">
        <v>50</v>
      </c>
      <c r="B545" s="665" t="s">
        <v>543</v>
      </c>
      <c r="C545" s="665" t="s">
        <v>2781</v>
      </c>
      <c r="D545" s="746" t="s">
        <v>4251</v>
      </c>
      <c r="E545" s="747" t="s">
        <v>2802</v>
      </c>
      <c r="F545" s="665" t="s">
        <v>2778</v>
      </c>
      <c r="G545" s="665" t="s">
        <v>2804</v>
      </c>
      <c r="H545" s="665" t="s">
        <v>1411</v>
      </c>
      <c r="I545" s="665" t="s">
        <v>2852</v>
      </c>
      <c r="J545" s="665" t="s">
        <v>2853</v>
      </c>
      <c r="K545" s="665" t="s">
        <v>2854</v>
      </c>
      <c r="L545" s="666">
        <v>278.64</v>
      </c>
      <c r="M545" s="666">
        <v>557.28</v>
      </c>
      <c r="N545" s="665">
        <v>2</v>
      </c>
      <c r="O545" s="748">
        <v>1.5</v>
      </c>
      <c r="P545" s="666"/>
      <c r="Q545" s="681">
        <v>0</v>
      </c>
      <c r="R545" s="665"/>
      <c r="S545" s="681">
        <v>0</v>
      </c>
      <c r="T545" s="748"/>
      <c r="U545" s="704">
        <v>0</v>
      </c>
    </row>
    <row r="546" spans="1:21" ht="14.4" customHeight="1" x14ac:dyDescent="0.3">
      <c r="A546" s="664">
        <v>50</v>
      </c>
      <c r="B546" s="665" t="s">
        <v>543</v>
      </c>
      <c r="C546" s="665" t="s">
        <v>2781</v>
      </c>
      <c r="D546" s="746" t="s">
        <v>4251</v>
      </c>
      <c r="E546" s="747" t="s">
        <v>2802</v>
      </c>
      <c r="F546" s="665" t="s">
        <v>2778</v>
      </c>
      <c r="G546" s="665" t="s">
        <v>2804</v>
      </c>
      <c r="H546" s="665" t="s">
        <v>1411</v>
      </c>
      <c r="I546" s="665" t="s">
        <v>1566</v>
      </c>
      <c r="J546" s="665" t="s">
        <v>1567</v>
      </c>
      <c r="K546" s="665" t="s">
        <v>2645</v>
      </c>
      <c r="L546" s="666">
        <v>603.73</v>
      </c>
      <c r="M546" s="666">
        <v>603.73</v>
      </c>
      <c r="N546" s="665">
        <v>1</v>
      </c>
      <c r="O546" s="748">
        <v>1</v>
      </c>
      <c r="P546" s="666">
        <v>603.73</v>
      </c>
      <c r="Q546" s="681">
        <v>1</v>
      </c>
      <c r="R546" s="665">
        <v>1</v>
      </c>
      <c r="S546" s="681">
        <v>1</v>
      </c>
      <c r="T546" s="748">
        <v>1</v>
      </c>
      <c r="U546" s="704">
        <v>1</v>
      </c>
    </row>
    <row r="547" spans="1:21" ht="14.4" customHeight="1" x14ac:dyDescent="0.3">
      <c r="A547" s="664">
        <v>50</v>
      </c>
      <c r="B547" s="665" t="s">
        <v>543</v>
      </c>
      <c r="C547" s="665" t="s">
        <v>2781</v>
      </c>
      <c r="D547" s="746" t="s">
        <v>4251</v>
      </c>
      <c r="E547" s="747" t="s">
        <v>2802</v>
      </c>
      <c r="F547" s="665" t="s">
        <v>2778</v>
      </c>
      <c r="G547" s="665" t="s">
        <v>2805</v>
      </c>
      <c r="H547" s="665" t="s">
        <v>544</v>
      </c>
      <c r="I547" s="665" t="s">
        <v>2806</v>
      </c>
      <c r="J547" s="665" t="s">
        <v>2807</v>
      </c>
      <c r="K547" s="665" t="s">
        <v>2808</v>
      </c>
      <c r="L547" s="666">
        <v>16.38</v>
      </c>
      <c r="M547" s="666">
        <v>16.38</v>
      </c>
      <c r="N547" s="665">
        <v>1</v>
      </c>
      <c r="O547" s="748">
        <v>0.5</v>
      </c>
      <c r="P547" s="666"/>
      <c r="Q547" s="681">
        <v>0</v>
      </c>
      <c r="R547" s="665"/>
      <c r="S547" s="681">
        <v>0</v>
      </c>
      <c r="T547" s="748"/>
      <c r="U547" s="704">
        <v>0</v>
      </c>
    </row>
    <row r="548" spans="1:21" ht="14.4" customHeight="1" x14ac:dyDescent="0.3">
      <c r="A548" s="664">
        <v>50</v>
      </c>
      <c r="B548" s="665" t="s">
        <v>543</v>
      </c>
      <c r="C548" s="665" t="s">
        <v>2781</v>
      </c>
      <c r="D548" s="746" t="s">
        <v>4251</v>
      </c>
      <c r="E548" s="747" t="s">
        <v>2802</v>
      </c>
      <c r="F548" s="665" t="s">
        <v>2778</v>
      </c>
      <c r="G548" s="665" t="s">
        <v>2805</v>
      </c>
      <c r="H548" s="665" t="s">
        <v>1411</v>
      </c>
      <c r="I548" s="665" t="s">
        <v>1456</v>
      </c>
      <c r="J548" s="665" t="s">
        <v>1457</v>
      </c>
      <c r="K548" s="665" t="s">
        <v>2611</v>
      </c>
      <c r="L548" s="666">
        <v>35.11</v>
      </c>
      <c r="M548" s="666">
        <v>70.22</v>
      </c>
      <c r="N548" s="665">
        <v>2</v>
      </c>
      <c r="O548" s="748">
        <v>1</v>
      </c>
      <c r="P548" s="666"/>
      <c r="Q548" s="681">
        <v>0</v>
      </c>
      <c r="R548" s="665"/>
      <c r="S548" s="681">
        <v>0</v>
      </c>
      <c r="T548" s="748"/>
      <c r="U548" s="704">
        <v>0</v>
      </c>
    </row>
    <row r="549" spans="1:21" ht="14.4" customHeight="1" x14ac:dyDescent="0.3">
      <c r="A549" s="664">
        <v>50</v>
      </c>
      <c r="B549" s="665" t="s">
        <v>543</v>
      </c>
      <c r="C549" s="665" t="s">
        <v>2781</v>
      </c>
      <c r="D549" s="746" t="s">
        <v>4251</v>
      </c>
      <c r="E549" s="747" t="s">
        <v>2802</v>
      </c>
      <c r="F549" s="665" t="s">
        <v>2778</v>
      </c>
      <c r="G549" s="665" t="s">
        <v>2993</v>
      </c>
      <c r="H549" s="665" t="s">
        <v>1411</v>
      </c>
      <c r="I549" s="665" t="s">
        <v>1596</v>
      </c>
      <c r="J549" s="665" t="s">
        <v>1597</v>
      </c>
      <c r="K549" s="665" t="s">
        <v>2642</v>
      </c>
      <c r="L549" s="666">
        <v>85.16</v>
      </c>
      <c r="M549" s="666">
        <v>85.16</v>
      </c>
      <c r="N549" s="665">
        <v>1</v>
      </c>
      <c r="O549" s="748">
        <v>0.5</v>
      </c>
      <c r="P549" s="666"/>
      <c r="Q549" s="681">
        <v>0</v>
      </c>
      <c r="R549" s="665"/>
      <c r="S549" s="681">
        <v>0</v>
      </c>
      <c r="T549" s="748"/>
      <c r="U549" s="704">
        <v>0</v>
      </c>
    </row>
    <row r="550" spans="1:21" ht="14.4" customHeight="1" x14ac:dyDescent="0.3">
      <c r="A550" s="664">
        <v>50</v>
      </c>
      <c r="B550" s="665" t="s">
        <v>543</v>
      </c>
      <c r="C550" s="665" t="s">
        <v>2781</v>
      </c>
      <c r="D550" s="746" t="s">
        <v>4251</v>
      </c>
      <c r="E550" s="747" t="s">
        <v>2802</v>
      </c>
      <c r="F550" s="665" t="s">
        <v>2778</v>
      </c>
      <c r="G550" s="665" t="s">
        <v>3520</v>
      </c>
      <c r="H550" s="665" t="s">
        <v>544</v>
      </c>
      <c r="I550" s="665" t="s">
        <v>3521</v>
      </c>
      <c r="J550" s="665" t="s">
        <v>3522</v>
      </c>
      <c r="K550" s="665" t="s">
        <v>2720</v>
      </c>
      <c r="L550" s="666">
        <v>0</v>
      </c>
      <c r="M550" s="666">
        <v>0</v>
      </c>
      <c r="N550" s="665">
        <v>1</v>
      </c>
      <c r="O550" s="748">
        <v>1</v>
      </c>
      <c r="P550" s="666"/>
      <c r="Q550" s="681"/>
      <c r="R550" s="665"/>
      <c r="S550" s="681">
        <v>0</v>
      </c>
      <c r="T550" s="748"/>
      <c r="U550" s="704">
        <v>0</v>
      </c>
    </row>
    <row r="551" spans="1:21" ht="14.4" customHeight="1" x14ac:dyDescent="0.3">
      <c r="A551" s="664">
        <v>50</v>
      </c>
      <c r="B551" s="665" t="s">
        <v>543</v>
      </c>
      <c r="C551" s="665" t="s">
        <v>2781</v>
      </c>
      <c r="D551" s="746" t="s">
        <v>4251</v>
      </c>
      <c r="E551" s="747" t="s">
        <v>2802</v>
      </c>
      <c r="F551" s="665" t="s">
        <v>2778</v>
      </c>
      <c r="G551" s="665" t="s">
        <v>2860</v>
      </c>
      <c r="H551" s="665" t="s">
        <v>544</v>
      </c>
      <c r="I551" s="665" t="s">
        <v>885</v>
      </c>
      <c r="J551" s="665" t="s">
        <v>2861</v>
      </c>
      <c r="K551" s="665" t="s">
        <v>2862</v>
      </c>
      <c r="L551" s="666">
        <v>63.7</v>
      </c>
      <c r="M551" s="666">
        <v>63.7</v>
      </c>
      <c r="N551" s="665">
        <v>1</v>
      </c>
      <c r="O551" s="748">
        <v>1</v>
      </c>
      <c r="P551" s="666"/>
      <c r="Q551" s="681">
        <v>0</v>
      </c>
      <c r="R551" s="665"/>
      <c r="S551" s="681">
        <v>0</v>
      </c>
      <c r="T551" s="748"/>
      <c r="U551" s="704">
        <v>0</v>
      </c>
    </row>
    <row r="552" spans="1:21" ht="14.4" customHeight="1" x14ac:dyDescent="0.3">
      <c r="A552" s="664">
        <v>50</v>
      </c>
      <c r="B552" s="665" t="s">
        <v>543</v>
      </c>
      <c r="C552" s="665" t="s">
        <v>2781</v>
      </c>
      <c r="D552" s="746" t="s">
        <v>4251</v>
      </c>
      <c r="E552" s="747" t="s">
        <v>2802</v>
      </c>
      <c r="F552" s="665" t="s">
        <v>2778</v>
      </c>
      <c r="G552" s="665" t="s">
        <v>2821</v>
      </c>
      <c r="H552" s="665" t="s">
        <v>544</v>
      </c>
      <c r="I552" s="665" t="s">
        <v>3523</v>
      </c>
      <c r="J552" s="665" t="s">
        <v>3279</v>
      </c>
      <c r="K552" s="665" t="s">
        <v>3524</v>
      </c>
      <c r="L552" s="666">
        <v>300.33</v>
      </c>
      <c r="M552" s="666">
        <v>300.33</v>
      </c>
      <c r="N552" s="665">
        <v>1</v>
      </c>
      <c r="O552" s="748">
        <v>0.5</v>
      </c>
      <c r="P552" s="666"/>
      <c r="Q552" s="681">
        <v>0</v>
      </c>
      <c r="R552" s="665"/>
      <c r="S552" s="681">
        <v>0</v>
      </c>
      <c r="T552" s="748"/>
      <c r="U552" s="704">
        <v>0</v>
      </c>
    </row>
    <row r="553" spans="1:21" ht="14.4" customHeight="1" x14ac:dyDescent="0.3">
      <c r="A553" s="664">
        <v>50</v>
      </c>
      <c r="B553" s="665" t="s">
        <v>543</v>
      </c>
      <c r="C553" s="665" t="s">
        <v>2781</v>
      </c>
      <c r="D553" s="746" t="s">
        <v>4251</v>
      </c>
      <c r="E553" s="747" t="s">
        <v>2802</v>
      </c>
      <c r="F553" s="665" t="s">
        <v>2778</v>
      </c>
      <c r="G553" s="665" t="s">
        <v>2821</v>
      </c>
      <c r="H553" s="665" t="s">
        <v>1411</v>
      </c>
      <c r="I553" s="665" t="s">
        <v>1641</v>
      </c>
      <c r="J553" s="665" t="s">
        <v>1642</v>
      </c>
      <c r="K553" s="665" t="s">
        <v>2600</v>
      </c>
      <c r="L553" s="666">
        <v>93.43</v>
      </c>
      <c r="M553" s="666">
        <v>280.29000000000002</v>
      </c>
      <c r="N553" s="665">
        <v>3</v>
      </c>
      <c r="O553" s="748">
        <v>1.5</v>
      </c>
      <c r="P553" s="666"/>
      <c r="Q553" s="681">
        <v>0</v>
      </c>
      <c r="R553" s="665"/>
      <c r="S553" s="681">
        <v>0</v>
      </c>
      <c r="T553" s="748"/>
      <c r="U553" s="704">
        <v>0</v>
      </c>
    </row>
    <row r="554" spans="1:21" ht="14.4" customHeight="1" x14ac:dyDescent="0.3">
      <c r="A554" s="664">
        <v>50</v>
      </c>
      <c r="B554" s="665" t="s">
        <v>543</v>
      </c>
      <c r="C554" s="665" t="s">
        <v>2781</v>
      </c>
      <c r="D554" s="746" t="s">
        <v>4251</v>
      </c>
      <c r="E554" s="747" t="s">
        <v>2802</v>
      </c>
      <c r="F554" s="665" t="s">
        <v>2778</v>
      </c>
      <c r="G554" s="665" t="s">
        <v>2822</v>
      </c>
      <c r="H554" s="665" t="s">
        <v>544</v>
      </c>
      <c r="I554" s="665" t="s">
        <v>921</v>
      </c>
      <c r="J554" s="665" t="s">
        <v>2824</v>
      </c>
      <c r="K554" s="665" t="s">
        <v>3282</v>
      </c>
      <c r="L554" s="666">
        <v>31.65</v>
      </c>
      <c r="M554" s="666">
        <v>31.65</v>
      </c>
      <c r="N554" s="665">
        <v>1</v>
      </c>
      <c r="O554" s="748">
        <v>0.5</v>
      </c>
      <c r="P554" s="666"/>
      <c r="Q554" s="681">
        <v>0</v>
      </c>
      <c r="R554" s="665"/>
      <c r="S554" s="681">
        <v>0</v>
      </c>
      <c r="T554" s="748"/>
      <c r="U554" s="704">
        <v>0</v>
      </c>
    </row>
    <row r="555" spans="1:21" ht="14.4" customHeight="1" x14ac:dyDescent="0.3">
      <c r="A555" s="664">
        <v>50</v>
      </c>
      <c r="B555" s="665" t="s">
        <v>543</v>
      </c>
      <c r="C555" s="665" t="s">
        <v>2781</v>
      </c>
      <c r="D555" s="746" t="s">
        <v>4251</v>
      </c>
      <c r="E555" s="747" t="s">
        <v>2802</v>
      </c>
      <c r="F555" s="665" t="s">
        <v>2778</v>
      </c>
      <c r="G555" s="665" t="s">
        <v>2822</v>
      </c>
      <c r="H555" s="665" t="s">
        <v>544</v>
      </c>
      <c r="I555" s="665" t="s">
        <v>956</v>
      </c>
      <c r="J555" s="665" t="s">
        <v>957</v>
      </c>
      <c r="K555" s="665" t="s">
        <v>3458</v>
      </c>
      <c r="L555" s="666">
        <v>52.75</v>
      </c>
      <c r="M555" s="666">
        <v>52.75</v>
      </c>
      <c r="N555" s="665">
        <v>1</v>
      </c>
      <c r="O555" s="748">
        <v>0.5</v>
      </c>
      <c r="P555" s="666">
        <v>52.75</v>
      </c>
      <c r="Q555" s="681">
        <v>1</v>
      </c>
      <c r="R555" s="665">
        <v>1</v>
      </c>
      <c r="S555" s="681">
        <v>1</v>
      </c>
      <c r="T555" s="748">
        <v>0.5</v>
      </c>
      <c r="U555" s="704">
        <v>1</v>
      </c>
    </row>
    <row r="556" spans="1:21" ht="14.4" customHeight="1" x14ac:dyDescent="0.3">
      <c r="A556" s="664">
        <v>50</v>
      </c>
      <c r="B556" s="665" t="s">
        <v>543</v>
      </c>
      <c r="C556" s="665" t="s">
        <v>2781</v>
      </c>
      <c r="D556" s="746" t="s">
        <v>4251</v>
      </c>
      <c r="E556" s="747" t="s">
        <v>2802</v>
      </c>
      <c r="F556" s="665" t="s">
        <v>2778</v>
      </c>
      <c r="G556" s="665" t="s">
        <v>2822</v>
      </c>
      <c r="H556" s="665" t="s">
        <v>544</v>
      </c>
      <c r="I556" s="665" t="s">
        <v>3283</v>
      </c>
      <c r="J556" s="665" t="s">
        <v>2824</v>
      </c>
      <c r="K556" s="665" t="s">
        <v>3284</v>
      </c>
      <c r="L556" s="666">
        <v>0</v>
      </c>
      <c r="M556" s="666">
        <v>0</v>
      </c>
      <c r="N556" s="665">
        <v>1</v>
      </c>
      <c r="O556" s="748">
        <v>0.5</v>
      </c>
      <c r="P556" s="666"/>
      <c r="Q556" s="681"/>
      <c r="R556" s="665"/>
      <c r="S556" s="681">
        <v>0</v>
      </c>
      <c r="T556" s="748"/>
      <c r="U556" s="704">
        <v>0</v>
      </c>
    </row>
    <row r="557" spans="1:21" ht="14.4" customHeight="1" x14ac:dyDescent="0.3">
      <c r="A557" s="664">
        <v>50</v>
      </c>
      <c r="B557" s="665" t="s">
        <v>543</v>
      </c>
      <c r="C557" s="665" t="s">
        <v>2781</v>
      </c>
      <c r="D557" s="746" t="s">
        <v>4251</v>
      </c>
      <c r="E557" s="747" t="s">
        <v>2802</v>
      </c>
      <c r="F557" s="665" t="s">
        <v>2778</v>
      </c>
      <c r="G557" s="665" t="s">
        <v>2822</v>
      </c>
      <c r="H557" s="665" t="s">
        <v>544</v>
      </c>
      <c r="I557" s="665" t="s">
        <v>3462</v>
      </c>
      <c r="J557" s="665" t="s">
        <v>2824</v>
      </c>
      <c r="K557" s="665" t="s">
        <v>3463</v>
      </c>
      <c r="L557" s="666">
        <v>58.62</v>
      </c>
      <c r="M557" s="666">
        <v>117.24</v>
      </c>
      <c r="N557" s="665">
        <v>2</v>
      </c>
      <c r="O557" s="748">
        <v>1</v>
      </c>
      <c r="P557" s="666"/>
      <c r="Q557" s="681">
        <v>0</v>
      </c>
      <c r="R557" s="665"/>
      <c r="S557" s="681">
        <v>0</v>
      </c>
      <c r="T557" s="748"/>
      <c r="U557" s="704">
        <v>0</v>
      </c>
    </row>
    <row r="558" spans="1:21" ht="14.4" customHeight="1" x14ac:dyDescent="0.3">
      <c r="A558" s="664">
        <v>50</v>
      </c>
      <c r="B558" s="665" t="s">
        <v>543</v>
      </c>
      <c r="C558" s="665" t="s">
        <v>2781</v>
      </c>
      <c r="D558" s="746" t="s">
        <v>4251</v>
      </c>
      <c r="E558" s="747" t="s">
        <v>2802</v>
      </c>
      <c r="F558" s="665" t="s">
        <v>2778</v>
      </c>
      <c r="G558" s="665" t="s">
        <v>2826</v>
      </c>
      <c r="H558" s="665" t="s">
        <v>544</v>
      </c>
      <c r="I558" s="665" t="s">
        <v>3525</v>
      </c>
      <c r="J558" s="665" t="s">
        <v>763</v>
      </c>
      <c r="K558" s="665" t="s">
        <v>3526</v>
      </c>
      <c r="L558" s="666">
        <v>117.03</v>
      </c>
      <c r="M558" s="666">
        <v>117.03</v>
      </c>
      <c r="N558" s="665">
        <v>1</v>
      </c>
      <c r="O558" s="748">
        <v>0.5</v>
      </c>
      <c r="P558" s="666">
        <v>117.03</v>
      </c>
      <c r="Q558" s="681">
        <v>1</v>
      </c>
      <c r="R558" s="665">
        <v>1</v>
      </c>
      <c r="S558" s="681">
        <v>1</v>
      </c>
      <c r="T558" s="748">
        <v>0.5</v>
      </c>
      <c r="U558" s="704">
        <v>1</v>
      </c>
    </row>
    <row r="559" spans="1:21" ht="14.4" customHeight="1" x14ac:dyDescent="0.3">
      <c r="A559" s="664">
        <v>50</v>
      </c>
      <c r="B559" s="665" t="s">
        <v>543</v>
      </c>
      <c r="C559" s="665" t="s">
        <v>2781</v>
      </c>
      <c r="D559" s="746" t="s">
        <v>4251</v>
      </c>
      <c r="E559" s="747" t="s">
        <v>2802</v>
      </c>
      <c r="F559" s="665" t="s">
        <v>2778</v>
      </c>
      <c r="G559" s="665" t="s">
        <v>2892</v>
      </c>
      <c r="H559" s="665" t="s">
        <v>1411</v>
      </c>
      <c r="I559" s="665" t="s">
        <v>3337</v>
      </c>
      <c r="J559" s="665" t="s">
        <v>1460</v>
      </c>
      <c r="K559" s="665" t="s">
        <v>3338</v>
      </c>
      <c r="L559" s="666">
        <v>100.18</v>
      </c>
      <c r="M559" s="666">
        <v>100.18</v>
      </c>
      <c r="N559" s="665">
        <v>1</v>
      </c>
      <c r="O559" s="748">
        <v>0.5</v>
      </c>
      <c r="P559" s="666"/>
      <c r="Q559" s="681">
        <v>0</v>
      </c>
      <c r="R559" s="665"/>
      <c r="S559" s="681">
        <v>0</v>
      </c>
      <c r="T559" s="748"/>
      <c r="U559" s="704">
        <v>0</v>
      </c>
    </row>
    <row r="560" spans="1:21" ht="14.4" customHeight="1" x14ac:dyDescent="0.3">
      <c r="A560" s="664">
        <v>50</v>
      </c>
      <c r="B560" s="665" t="s">
        <v>543</v>
      </c>
      <c r="C560" s="665" t="s">
        <v>2781</v>
      </c>
      <c r="D560" s="746" t="s">
        <v>4251</v>
      </c>
      <c r="E560" s="747" t="s">
        <v>2802</v>
      </c>
      <c r="F560" s="665" t="s">
        <v>2778</v>
      </c>
      <c r="G560" s="665" t="s">
        <v>2830</v>
      </c>
      <c r="H560" s="665" t="s">
        <v>1411</v>
      </c>
      <c r="I560" s="665" t="s">
        <v>2831</v>
      </c>
      <c r="J560" s="665" t="s">
        <v>1515</v>
      </c>
      <c r="K560" s="665" t="s">
        <v>2611</v>
      </c>
      <c r="L560" s="666">
        <v>48.27</v>
      </c>
      <c r="M560" s="666">
        <v>96.54</v>
      </c>
      <c r="N560" s="665">
        <v>2</v>
      </c>
      <c r="O560" s="748">
        <v>1</v>
      </c>
      <c r="P560" s="666">
        <v>48.27</v>
      </c>
      <c r="Q560" s="681">
        <v>0.5</v>
      </c>
      <c r="R560" s="665">
        <v>1</v>
      </c>
      <c r="S560" s="681">
        <v>0.5</v>
      </c>
      <c r="T560" s="748">
        <v>0.5</v>
      </c>
      <c r="U560" s="704">
        <v>0.5</v>
      </c>
    </row>
    <row r="561" spans="1:21" ht="14.4" customHeight="1" x14ac:dyDescent="0.3">
      <c r="A561" s="664">
        <v>50</v>
      </c>
      <c r="B561" s="665" t="s">
        <v>543</v>
      </c>
      <c r="C561" s="665" t="s">
        <v>2781</v>
      </c>
      <c r="D561" s="746" t="s">
        <v>4251</v>
      </c>
      <c r="E561" s="747" t="s">
        <v>2802</v>
      </c>
      <c r="F561" s="665" t="s">
        <v>2778</v>
      </c>
      <c r="G561" s="665" t="s">
        <v>3341</v>
      </c>
      <c r="H561" s="665" t="s">
        <v>1411</v>
      </c>
      <c r="I561" s="665" t="s">
        <v>3527</v>
      </c>
      <c r="J561" s="665" t="s">
        <v>1614</v>
      </c>
      <c r="K561" s="665" t="s">
        <v>3528</v>
      </c>
      <c r="L561" s="666">
        <v>234.91</v>
      </c>
      <c r="M561" s="666">
        <v>234.91</v>
      </c>
      <c r="N561" s="665">
        <v>1</v>
      </c>
      <c r="O561" s="748">
        <v>0.5</v>
      </c>
      <c r="P561" s="666"/>
      <c r="Q561" s="681">
        <v>0</v>
      </c>
      <c r="R561" s="665"/>
      <c r="S561" s="681">
        <v>0</v>
      </c>
      <c r="T561" s="748"/>
      <c r="U561" s="704">
        <v>0</v>
      </c>
    </row>
    <row r="562" spans="1:21" ht="14.4" customHeight="1" x14ac:dyDescent="0.3">
      <c r="A562" s="664">
        <v>50</v>
      </c>
      <c r="B562" s="665" t="s">
        <v>543</v>
      </c>
      <c r="C562" s="665" t="s">
        <v>2781</v>
      </c>
      <c r="D562" s="746" t="s">
        <v>4251</v>
      </c>
      <c r="E562" s="747" t="s">
        <v>2802</v>
      </c>
      <c r="F562" s="665" t="s">
        <v>2778</v>
      </c>
      <c r="G562" s="665" t="s">
        <v>2836</v>
      </c>
      <c r="H562" s="665" t="s">
        <v>1411</v>
      </c>
      <c r="I562" s="665" t="s">
        <v>1470</v>
      </c>
      <c r="J562" s="665" t="s">
        <v>2627</v>
      </c>
      <c r="K562" s="665" t="s">
        <v>2628</v>
      </c>
      <c r="L562" s="666">
        <v>48.27</v>
      </c>
      <c r="M562" s="666">
        <v>48.27</v>
      </c>
      <c r="N562" s="665">
        <v>1</v>
      </c>
      <c r="O562" s="748">
        <v>0.5</v>
      </c>
      <c r="P562" s="666"/>
      <c r="Q562" s="681">
        <v>0</v>
      </c>
      <c r="R562" s="665"/>
      <c r="S562" s="681">
        <v>0</v>
      </c>
      <c r="T562" s="748"/>
      <c r="U562" s="704">
        <v>0</v>
      </c>
    </row>
    <row r="563" spans="1:21" ht="14.4" customHeight="1" x14ac:dyDescent="0.3">
      <c r="A563" s="664">
        <v>50</v>
      </c>
      <c r="B563" s="665" t="s">
        <v>543</v>
      </c>
      <c r="C563" s="665" t="s">
        <v>2781</v>
      </c>
      <c r="D563" s="746" t="s">
        <v>4251</v>
      </c>
      <c r="E563" s="747" t="s">
        <v>2802</v>
      </c>
      <c r="F563" s="665" t="s">
        <v>2778</v>
      </c>
      <c r="G563" s="665" t="s">
        <v>2901</v>
      </c>
      <c r="H563" s="665" t="s">
        <v>544</v>
      </c>
      <c r="I563" s="665" t="s">
        <v>878</v>
      </c>
      <c r="J563" s="665" t="s">
        <v>879</v>
      </c>
      <c r="K563" s="665" t="s">
        <v>3120</v>
      </c>
      <c r="L563" s="666">
        <v>90.53</v>
      </c>
      <c r="M563" s="666">
        <v>90.53</v>
      </c>
      <c r="N563" s="665">
        <v>1</v>
      </c>
      <c r="O563" s="748">
        <v>0.5</v>
      </c>
      <c r="P563" s="666">
        <v>90.53</v>
      </c>
      <c r="Q563" s="681">
        <v>1</v>
      </c>
      <c r="R563" s="665">
        <v>1</v>
      </c>
      <c r="S563" s="681">
        <v>1</v>
      </c>
      <c r="T563" s="748">
        <v>0.5</v>
      </c>
      <c r="U563" s="704">
        <v>1</v>
      </c>
    </row>
    <row r="564" spans="1:21" ht="14.4" customHeight="1" x14ac:dyDescent="0.3">
      <c r="A564" s="664">
        <v>50</v>
      </c>
      <c r="B564" s="665" t="s">
        <v>543</v>
      </c>
      <c r="C564" s="665" t="s">
        <v>2781</v>
      </c>
      <c r="D564" s="746" t="s">
        <v>4251</v>
      </c>
      <c r="E564" s="747" t="s">
        <v>2802</v>
      </c>
      <c r="F564" s="665" t="s">
        <v>2778</v>
      </c>
      <c r="G564" s="665" t="s">
        <v>2904</v>
      </c>
      <c r="H564" s="665" t="s">
        <v>544</v>
      </c>
      <c r="I564" s="665" t="s">
        <v>747</v>
      </c>
      <c r="J564" s="665" t="s">
        <v>683</v>
      </c>
      <c r="K564" s="665" t="s">
        <v>2905</v>
      </c>
      <c r="L564" s="666">
        <v>210.38</v>
      </c>
      <c r="M564" s="666">
        <v>210.38</v>
      </c>
      <c r="N564" s="665">
        <v>1</v>
      </c>
      <c r="O564" s="748">
        <v>0.5</v>
      </c>
      <c r="P564" s="666"/>
      <c r="Q564" s="681">
        <v>0</v>
      </c>
      <c r="R564" s="665"/>
      <c r="S564" s="681">
        <v>0</v>
      </c>
      <c r="T564" s="748"/>
      <c r="U564" s="704">
        <v>0</v>
      </c>
    </row>
    <row r="565" spans="1:21" ht="14.4" customHeight="1" x14ac:dyDescent="0.3">
      <c r="A565" s="664">
        <v>50</v>
      </c>
      <c r="B565" s="665" t="s">
        <v>543</v>
      </c>
      <c r="C565" s="665" t="s">
        <v>2781</v>
      </c>
      <c r="D565" s="746" t="s">
        <v>4251</v>
      </c>
      <c r="E565" s="747" t="s">
        <v>2802</v>
      </c>
      <c r="F565" s="665" t="s">
        <v>2778</v>
      </c>
      <c r="G565" s="665" t="s">
        <v>2912</v>
      </c>
      <c r="H565" s="665" t="s">
        <v>1411</v>
      </c>
      <c r="I565" s="665" t="s">
        <v>1430</v>
      </c>
      <c r="J565" s="665" t="s">
        <v>1431</v>
      </c>
      <c r="K565" s="665" t="s">
        <v>2649</v>
      </c>
      <c r="L565" s="666">
        <v>131.54</v>
      </c>
      <c r="M565" s="666">
        <v>131.54</v>
      </c>
      <c r="N565" s="665">
        <v>1</v>
      </c>
      <c r="O565" s="748">
        <v>0.5</v>
      </c>
      <c r="P565" s="666"/>
      <c r="Q565" s="681">
        <v>0</v>
      </c>
      <c r="R565" s="665"/>
      <c r="S565" s="681">
        <v>0</v>
      </c>
      <c r="T565" s="748"/>
      <c r="U565" s="704">
        <v>0</v>
      </c>
    </row>
    <row r="566" spans="1:21" ht="14.4" customHeight="1" x14ac:dyDescent="0.3">
      <c r="A566" s="664">
        <v>50</v>
      </c>
      <c r="B566" s="665" t="s">
        <v>543</v>
      </c>
      <c r="C566" s="665" t="s">
        <v>2781</v>
      </c>
      <c r="D566" s="746" t="s">
        <v>4251</v>
      </c>
      <c r="E566" s="747" t="s">
        <v>2802</v>
      </c>
      <c r="F566" s="665" t="s">
        <v>2778</v>
      </c>
      <c r="G566" s="665" t="s">
        <v>2916</v>
      </c>
      <c r="H566" s="665" t="s">
        <v>544</v>
      </c>
      <c r="I566" s="665" t="s">
        <v>3124</v>
      </c>
      <c r="J566" s="665" t="s">
        <v>3125</v>
      </c>
      <c r="K566" s="665" t="s">
        <v>2639</v>
      </c>
      <c r="L566" s="666">
        <v>0</v>
      </c>
      <c r="M566" s="666">
        <v>0</v>
      </c>
      <c r="N566" s="665">
        <v>2</v>
      </c>
      <c r="O566" s="748">
        <v>1.5</v>
      </c>
      <c r="P566" s="666">
        <v>0</v>
      </c>
      <c r="Q566" s="681"/>
      <c r="R566" s="665">
        <v>1</v>
      </c>
      <c r="S566" s="681">
        <v>0.5</v>
      </c>
      <c r="T566" s="748">
        <v>1</v>
      </c>
      <c r="U566" s="704">
        <v>0.66666666666666663</v>
      </c>
    </row>
    <row r="567" spans="1:21" ht="14.4" customHeight="1" x14ac:dyDescent="0.3">
      <c r="A567" s="664">
        <v>50</v>
      </c>
      <c r="B567" s="665" t="s">
        <v>543</v>
      </c>
      <c r="C567" s="665" t="s">
        <v>2781</v>
      </c>
      <c r="D567" s="746" t="s">
        <v>4251</v>
      </c>
      <c r="E567" s="747" t="s">
        <v>2802</v>
      </c>
      <c r="F567" s="665" t="s">
        <v>2778</v>
      </c>
      <c r="G567" s="665" t="s">
        <v>2916</v>
      </c>
      <c r="H567" s="665" t="s">
        <v>544</v>
      </c>
      <c r="I567" s="665" t="s">
        <v>3529</v>
      </c>
      <c r="J567" s="665" t="s">
        <v>3125</v>
      </c>
      <c r="K567" s="665" t="s">
        <v>3530</v>
      </c>
      <c r="L567" s="666">
        <v>0</v>
      </c>
      <c r="M567" s="666">
        <v>0</v>
      </c>
      <c r="N567" s="665">
        <v>1</v>
      </c>
      <c r="O567" s="748">
        <v>1</v>
      </c>
      <c r="P567" s="666">
        <v>0</v>
      </c>
      <c r="Q567" s="681"/>
      <c r="R567" s="665">
        <v>1</v>
      </c>
      <c r="S567" s="681">
        <v>1</v>
      </c>
      <c r="T567" s="748">
        <v>1</v>
      </c>
      <c r="U567" s="704">
        <v>1</v>
      </c>
    </row>
    <row r="568" spans="1:21" ht="14.4" customHeight="1" x14ac:dyDescent="0.3">
      <c r="A568" s="664">
        <v>50</v>
      </c>
      <c r="B568" s="665" t="s">
        <v>543</v>
      </c>
      <c r="C568" s="665" t="s">
        <v>2781</v>
      </c>
      <c r="D568" s="746" t="s">
        <v>4251</v>
      </c>
      <c r="E568" s="747" t="s">
        <v>2802</v>
      </c>
      <c r="F568" s="665" t="s">
        <v>2778</v>
      </c>
      <c r="G568" s="665" t="s">
        <v>2939</v>
      </c>
      <c r="H568" s="665" t="s">
        <v>544</v>
      </c>
      <c r="I568" s="665" t="s">
        <v>3130</v>
      </c>
      <c r="J568" s="665" t="s">
        <v>3131</v>
      </c>
      <c r="K568" s="665" t="s">
        <v>3132</v>
      </c>
      <c r="L568" s="666">
        <v>0</v>
      </c>
      <c r="M568" s="666">
        <v>0</v>
      </c>
      <c r="N568" s="665">
        <v>1</v>
      </c>
      <c r="O568" s="748">
        <v>0.5</v>
      </c>
      <c r="P568" s="666"/>
      <c r="Q568" s="681"/>
      <c r="R568" s="665"/>
      <c r="S568" s="681">
        <v>0</v>
      </c>
      <c r="T568" s="748"/>
      <c r="U568" s="704">
        <v>0</v>
      </c>
    </row>
    <row r="569" spans="1:21" ht="14.4" customHeight="1" x14ac:dyDescent="0.3">
      <c r="A569" s="664">
        <v>50</v>
      </c>
      <c r="B569" s="665" t="s">
        <v>543</v>
      </c>
      <c r="C569" s="665" t="s">
        <v>2781</v>
      </c>
      <c r="D569" s="746" t="s">
        <v>4251</v>
      </c>
      <c r="E569" s="747" t="s">
        <v>2802</v>
      </c>
      <c r="F569" s="665" t="s">
        <v>2778</v>
      </c>
      <c r="G569" s="665" t="s">
        <v>2837</v>
      </c>
      <c r="H569" s="665" t="s">
        <v>1411</v>
      </c>
      <c r="I569" s="665" t="s">
        <v>3154</v>
      </c>
      <c r="J569" s="665" t="s">
        <v>3155</v>
      </c>
      <c r="K569" s="665" t="s">
        <v>3156</v>
      </c>
      <c r="L569" s="666">
        <v>0</v>
      </c>
      <c r="M569" s="666">
        <v>0</v>
      </c>
      <c r="N569" s="665">
        <v>1</v>
      </c>
      <c r="O569" s="748">
        <v>1</v>
      </c>
      <c r="P569" s="666"/>
      <c r="Q569" s="681"/>
      <c r="R569" s="665"/>
      <c r="S569" s="681">
        <v>0</v>
      </c>
      <c r="T569" s="748"/>
      <c r="U569" s="704">
        <v>0</v>
      </c>
    </row>
    <row r="570" spans="1:21" ht="14.4" customHeight="1" x14ac:dyDescent="0.3">
      <c r="A570" s="664">
        <v>50</v>
      </c>
      <c r="B570" s="665" t="s">
        <v>543</v>
      </c>
      <c r="C570" s="665" t="s">
        <v>2781</v>
      </c>
      <c r="D570" s="746" t="s">
        <v>4251</v>
      </c>
      <c r="E570" s="747" t="s">
        <v>2802</v>
      </c>
      <c r="F570" s="665" t="s">
        <v>2778</v>
      </c>
      <c r="G570" s="665" t="s">
        <v>2837</v>
      </c>
      <c r="H570" s="665" t="s">
        <v>1411</v>
      </c>
      <c r="I570" s="665" t="s">
        <v>3531</v>
      </c>
      <c r="J570" s="665" t="s">
        <v>3155</v>
      </c>
      <c r="K570" s="665" t="s">
        <v>3532</v>
      </c>
      <c r="L570" s="666">
        <v>184.74</v>
      </c>
      <c r="M570" s="666">
        <v>184.74</v>
      </c>
      <c r="N570" s="665">
        <v>1</v>
      </c>
      <c r="O570" s="748">
        <v>0.5</v>
      </c>
      <c r="P570" s="666"/>
      <c r="Q570" s="681">
        <v>0</v>
      </c>
      <c r="R570" s="665"/>
      <c r="S570" s="681">
        <v>0</v>
      </c>
      <c r="T570" s="748"/>
      <c r="U570" s="704">
        <v>0</v>
      </c>
    </row>
    <row r="571" spans="1:21" ht="14.4" customHeight="1" x14ac:dyDescent="0.3">
      <c r="A571" s="664">
        <v>50</v>
      </c>
      <c r="B571" s="665" t="s">
        <v>543</v>
      </c>
      <c r="C571" s="665" t="s">
        <v>2781</v>
      </c>
      <c r="D571" s="746" t="s">
        <v>4251</v>
      </c>
      <c r="E571" s="747" t="s">
        <v>2802</v>
      </c>
      <c r="F571" s="665" t="s">
        <v>2778</v>
      </c>
      <c r="G571" s="665" t="s">
        <v>2837</v>
      </c>
      <c r="H571" s="665" t="s">
        <v>1411</v>
      </c>
      <c r="I571" s="665" t="s">
        <v>1510</v>
      </c>
      <c r="J571" s="665" t="s">
        <v>2588</v>
      </c>
      <c r="K571" s="665" t="s">
        <v>2589</v>
      </c>
      <c r="L571" s="666">
        <v>184.74</v>
      </c>
      <c r="M571" s="666">
        <v>184.74</v>
      </c>
      <c r="N571" s="665">
        <v>1</v>
      </c>
      <c r="O571" s="748">
        <v>0.5</v>
      </c>
      <c r="P571" s="666"/>
      <c r="Q571" s="681">
        <v>0</v>
      </c>
      <c r="R571" s="665"/>
      <c r="S571" s="681">
        <v>0</v>
      </c>
      <c r="T571" s="748"/>
      <c r="U571" s="704">
        <v>0</v>
      </c>
    </row>
    <row r="572" spans="1:21" ht="14.4" customHeight="1" x14ac:dyDescent="0.3">
      <c r="A572" s="664">
        <v>50</v>
      </c>
      <c r="B572" s="665" t="s">
        <v>543</v>
      </c>
      <c r="C572" s="665" t="s">
        <v>2781</v>
      </c>
      <c r="D572" s="746" t="s">
        <v>4251</v>
      </c>
      <c r="E572" s="747" t="s">
        <v>2791</v>
      </c>
      <c r="F572" s="665" t="s">
        <v>2778</v>
      </c>
      <c r="G572" s="665" t="s">
        <v>2803</v>
      </c>
      <c r="H572" s="665" t="s">
        <v>1411</v>
      </c>
      <c r="I572" s="665" t="s">
        <v>1423</v>
      </c>
      <c r="J572" s="665" t="s">
        <v>1424</v>
      </c>
      <c r="K572" s="665" t="s">
        <v>2604</v>
      </c>
      <c r="L572" s="666">
        <v>72</v>
      </c>
      <c r="M572" s="666">
        <v>504</v>
      </c>
      <c r="N572" s="665">
        <v>7</v>
      </c>
      <c r="O572" s="748">
        <v>4.5</v>
      </c>
      <c r="P572" s="666">
        <v>144</v>
      </c>
      <c r="Q572" s="681">
        <v>0.2857142857142857</v>
      </c>
      <c r="R572" s="665">
        <v>2</v>
      </c>
      <c r="S572" s="681">
        <v>0.2857142857142857</v>
      </c>
      <c r="T572" s="748">
        <v>1.5</v>
      </c>
      <c r="U572" s="704">
        <v>0.33333333333333331</v>
      </c>
    </row>
    <row r="573" spans="1:21" ht="14.4" customHeight="1" x14ac:dyDescent="0.3">
      <c r="A573" s="664">
        <v>50</v>
      </c>
      <c r="B573" s="665" t="s">
        <v>543</v>
      </c>
      <c r="C573" s="665" t="s">
        <v>2781</v>
      </c>
      <c r="D573" s="746" t="s">
        <v>4251</v>
      </c>
      <c r="E573" s="747" t="s">
        <v>2791</v>
      </c>
      <c r="F573" s="665" t="s">
        <v>2778</v>
      </c>
      <c r="G573" s="665" t="s">
        <v>2804</v>
      </c>
      <c r="H573" s="665" t="s">
        <v>1411</v>
      </c>
      <c r="I573" s="665" t="s">
        <v>2852</v>
      </c>
      <c r="J573" s="665" t="s">
        <v>2853</v>
      </c>
      <c r="K573" s="665" t="s">
        <v>2854</v>
      </c>
      <c r="L573" s="666">
        <v>278.64</v>
      </c>
      <c r="M573" s="666">
        <v>835.92</v>
      </c>
      <c r="N573" s="665">
        <v>3</v>
      </c>
      <c r="O573" s="748">
        <v>1.5</v>
      </c>
      <c r="P573" s="666"/>
      <c r="Q573" s="681">
        <v>0</v>
      </c>
      <c r="R573" s="665"/>
      <c r="S573" s="681">
        <v>0</v>
      </c>
      <c r="T573" s="748"/>
      <c r="U573" s="704">
        <v>0</v>
      </c>
    </row>
    <row r="574" spans="1:21" ht="14.4" customHeight="1" x14ac:dyDescent="0.3">
      <c r="A574" s="664">
        <v>50</v>
      </c>
      <c r="B574" s="665" t="s">
        <v>543</v>
      </c>
      <c r="C574" s="665" t="s">
        <v>2781</v>
      </c>
      <c r="D574" s="746" t="s">
        <v>4251</v>
      </c>
      <c r="E574" s="747" t="s">
        <v>2791</v>
      </c>
      <c r="F574" s="665" t="s">
        <v>2778</v>
      </c>
      <c r="G574" s="665" t="s">
        <v>2804</v>
      </c>
      <c r="H574" s="665" t="s">
        <v>1411</v>
      </c>
      <c r="I574" s="665" t="s">
        <v>1506</v>
      </c>
      <c r="J574" s="665" t="s">
        <v>1507</v>
      </c>
      <c r="K574" s="665" t="s">
        <v>2643</v>
      </c>
      <c r="L574" s="666">
        <v>392.42</v>
      </c>
      <c r="M574" s="666">
        <v>392.42</v>
      </c>
      <c r="N574" s="665">
        <v>1</v>
      </c>
      <c r="O574" s="748">
        <v>0.5</v>
      </c>
      <c r="P574" s="666"/>
      <c r="Q574" s="681">
        <v>0</v>
      </c>
      <c r="R574" s="665"/>
      <c r="S574" s="681">
        <v>0</v>
      </c>
      <c r="T574" s="748"/>
      <c r="U574" s="704">
        <v>0</v>
      </c>
    </row>
    <row r="575" spans="1:21" ht="14.4" customHeight="1" x14ac:dyDescent="0.3">
      <c r="A575" s="664">
        <v>50</v>
      </c>
      <c r="B575" s="665" t="s">
        <v>543</v>
      </c>
      <c r="C575" s="665" t="s">
        <v>2781</v>
      </c>
      <c r="D575" s="746" t="s">
        <v>4251</v>
      </c>
      <c r="E575" s="747" t="s">
        <v>2791</v>
      </c>
      <c r="F575" s="665" t="s">
        <v>2778</v>
      </c>
      <c r="G575" s="665" t="s">
        <v>2804</v>
      </c>
      <c r="H575" s="665" t="s">
        <v>1411</v>
      </c>
      <c r="I575" s="665" t="s">
        <v>1562</v>
      </c>
      <c r="J575" s="665" t="s">
        <v>1567</v>
      </c>
      <c r="K575" s="665" t="s">
        <v>2644</v>
      </c>
      <c r="L575" s="666">
        <v>181.13</v>
      </c>
      <c r="M575" s="666">
        <v>905.65</v>
      </c>
      <c r="N575" s="665">
        <v>5</v>
      </c>
      <c r="O575" s="748">
        <v>3</v>
      </c>
      <c r="P575" s="666">
        <v>362.26</v>
      </c>
      <c r="Q575" s="681">
        <v>0.4</v>
      </c>
      <c r="R575" s="665">
        <v>2</v>
      </c>
      <c r="S575" s="681">
        <v>0.4</v>
      </c>
      <c r="T575" s="748">
        <v>1</v>
      </c>
      <c r="U575" s="704">
        <v>0.33333333333333331</v>
      </c>
    </row>
    <row r="576" spans="1:21" ht="14.4" customHeight="1" x14ac:dyDescent="0.3">
      <c r="A576" s="664">
        <v>50</v>
      </c>
      <c r="B576" s="665" t="s">
        <v>543</v>
      </c>
      <c r="C576" s="665" t="s">
        <v>2781</v>
      </c>
      <c r="D576" s="746" t="s">
        <v>4251</v>
      </c>
      <c r="E576" s="747" t="s">
        <v>2791</v>
      </c>
      <c r="F576" s="665" t="s">
        <v>2778</v>
      </c>
      <c r="G576" s="665" t="s">
        <v>2804</v>
      </c>
      <c r="H576" s="665" t="s">
        <v>1411</v>
      </c>
      <c r="I576" s="665" t="s">
        <v>1566</v>
      </c>
      <c r="J576" s="665" t="s">
        <v>1567</v>
      </c>
      <c r="K576" s="665" t="s">
        <v>2645</v>
      </c>
      <c r="L576" s="666">
        <v>603.73</v>
      </c>
      <c r="M576" s="666">
        <v>3622.38</v>
      </c>
      <c r="N576" s="665">
        <v>6</v>
      </c>
      <c r="O576" s="748">
        <v>3</v>
      </c>
      <c r="P576" s="666"/>
      <c r="Q576" s="681">
        <v>0</v>
      </c>
      <c r="R576" s="665"/>
      <c r="S576" s="681">
        <v>0</v>
      </c>
      <c r="T576" s="748"/>
      <c r="U576" s="704">
        <v>0</v>
      </c>
    </row>
    <row r="577" spans="1:21" ht="14.4" customHeight="1" x14ac:dyDescent="0.3">
      <c r="A577" s="664">
        <v>50</v>
      </c>
      <c r="B577" s="665" t="s">
        <v>543</v>
      </c>
      <c r="C577" s="665" t="s">
        <v>2781</v>
      </c>
      <c r="D577" s="746" t="s">
        <v>4251</v>
      </c>
      <c r="E577" s="747" t="s">
        <v>2791</v>
      </c>
      <c r="F577" s="665" t="s">
        <v>2778</v>
      </c>
      <c r="G577" s="665" t="s">
        <v>2804</v>
      </c>
      <c r="H577" s="665" t="s">
        <v>544</v>
      </c>
      <c r="I577" s="665" t="s">
        <v>3533</v>
      </c>
      <c r="J577" s="665" t="s">
        <v>3534</v>
      </c>
      <c r="K577" s="665" t="s">
        <v>3535</v>
      </c>
      <c r="L577" s="666">
        <v>0</v>
      </c>
      <c r="M577" s="666">
        <v>0</v>
      </c>
      <c r="N577" s="665">
        <v>1</v>
      </c>
      <c r="O577" s="748">
        <v>1</v>
      </c>
      <c r="P577" s="666"/>
      <c r="Q577" s="681"/>
      <c r="R577" s="665"/>
      <c r="S577" s="681">
        <v>0</v>
      </c>
      <c r="T577" s="748"/>
      <c r="U577" s="704">
        <v>0</v>
      </c>
    </row>
    <row r="578" spans="1:21" ht="14.4" customHeight="1" x14ac:dyDescent="0.3">
      <c r="A578" s="664">
        <v>50</v>
      </c>
      <c r="B578" s="665" t="s">
        <v>543</v>
      </c>
      <c r="C578" s="665" t="s">
        <v>2781</v>
      </c>
      <c r="D578" s="746" t="s">
        <v>4251</v>
      </c>
      <c r="E578" s="747" t="s">
        <v>2791</v>
      </c>
      <c r="F578" s="665" t="s">
        <v>2778</v>
      </c>
      <c r="G578" s="665" t="s">
        <v>2804</v>
      </c>
      <c r="H578" s="665" t="s">
        <v>544</v>
      </c>
      <c r="I578" s="665" t="s">
        <v>3536</v>
      </c>
      <c r="J578" s="665" t="s">
        <v>3537</v>
      </c>
      <c r="K578" s="665" t="s">
        <v>2973</v>
      </c>
      <c r="L578" s="666">
        <v>0</v>
      </c>
      <c r="M578" s="666">
        <v>0</v>
      </c>
      <c r="N578" s="665">
        <v>1</v>
      </c>
      <c r="O578" s="748">
        <v>0.5</v>
      </c>
      <c r="P578" s="666"/>
      <c r="Q578" s="681"/>
      <c r="R578" s="665"/>
      <c r="S578" s="681">
        <v>0</v>
      </c>
      <c r="T578" s="748"/>
      <c r="U578" s="704">
        <v>0</v>
      </c>
    </row>
    <row r="579" spans="1:21" ht="14.4" customHeight="1" x14ac:dyDescent="0.3">
      <c r="A579" s="664">
        <v>50</v>
      </c>
      <c r="B579" s="665" t="s">
        <v>543</v>
      </c>
      <c r="C579" s="665" t="s">
        <v>2781</v>
      </c>
      <c r="D579" s="746" t="s">
        <v>4251</v>
      </c>
      <c r="E579" s="747" t="s">
        <v>2791</v>
      </c>
      <c r="F579" s="665" t="s">
        <v>2778</v>
      </c>
      <c r="G579" s="665" t="s">
        <v>2805</v>
      </c>
      <c r="H579" s="665" t="s">
        <v>1411</v>
      </c>
      <c r="I579" s="665" t="s">
        <v>1655</v>
      </c>
      <c r="J579" s="665" t="s">
        <v>1457</v>
      </c>
      <c r="K579" s="665" t="s">
        <v>2620</v>
      </c>
      <c r="L579" s="666">
        <v>105.32</v>
      </c>
      <c r="M579" s="666">
        <v>210.64</v>
      </c>
      <c r="N579" s="665">
        <v>2</v>
      </c>
      <c r="O579" s="748">
        <v>1</v>
      </c>
      <c r="P579" s="666"/>
      <c r="Q579" s="681">
        <v>0</v>
      </c>
      <c r="R579" s="665"/>
      <c r="S579" s="681">
        <v>0</v>
      </c>
      <c r="T579" s="748"/>
      <c r="U579" s="704">
        <v>0</v>
      </c>
    </row>
    <row r="580" spans="1:21" ht="14.4" customHeight="1" x14ac:dyDescent="0.3">
      <c r="A580" s="664">
        <v>50</v>
      </c>
      <c r="B580" s="665" t="s">
        <v>543</v>
      </c>
      <c r="C580" s="665" t="s">
        <v>2781</v>
      </c>
      <c r="D580" s="746" t="s">
        <v>4251</v>
      </c>
      <c r="E580" s="747" t="s">
        <v>2791</v>
      </c>
      <c r="F580" s="665" t="s">
        <v>2778</v>
      </c>
      <c r="G580" s="665" t="s">
        <v>2805</v>
      </c>
      <c r="H580" s="665" t="s">
        <v>544</v>
      </c>
      <c r="I580" s="665" t="s">
        <v>2806</v>
      </c>
      <c r="J580" s="665" t="s">
        <v>2807</v>
      </c>
      <c r="K580" s="665" t="s">
        <v>2808</v>
      </c>
      <c r="L580" s="666">
        <v>16.38</v>
      </c>
      <c r="M580" s="666">
        <v>16.38</v>
      </c>
      <c r="N580" s="665">
        <v>1</v>
      </c>
      <c r="O580" s="748">
        <v>0.5</v>
      </c>
      <c r="P580" s="666"/>
      <c r="Q580" s="681">
        <v>0</v>
      </c>
      <c r="R580" s="665"/>
      <c r="S580" s="681">
        <v>0</v>
      </c>
      <c r="T580" s="748"/>
      <c r="U580" s="704">
        <v>0</v>
      </c>
    </row>
    <row r="581" spans="1:21" ht="14.4" customHeight="1" x14ac:dyDescent="0.3">
      <c r="A581" s="664">
        <v>50</v>
      </c>
      <c r="B581" s="665" t="s">
        <v>543</v>
      </c>
      <c r="C581" s="665" t="s">
        <v>2781</v>
      </c>
      <c r="D581" s="746" t="s">
        <v>4251</v>
      </c>
      <c r="E581" s="747" t="s">
        <v>2791</v>
      </c>
      <c r="F581" s="665" t="s">
        <v>2778</v>
      </c>
      <c r="G581" s="665" t="s">
        <v>2805</v>
      </c>
      <c r="H581" s="665" t="s">
        <v>544</v>
      </c>
      <c r="I581" s="665" t="s">
        <v>3202</v>
      </c>
      <c r="J581" s="665" t="s">
        <v>2807</v>
      </c>
      <c r="K581" s="665" t="s">
        <v>3203</v>
      </c>
      <c r="L581" s="666">
        <v>0</v>
      </c>
      <c r="M581" s="666">
        <v>0</v>
      </c>
      <c r="N581" s="665">
        <v>1</v>
      </c>
      <c r="O581" s="748">
        <v>0.5</v>
      </c>
      <c r="P581" s="666"/>
      <c r="Q581" s="681"/>
      <c r="R581" s="665"/>
      <c r="S581" s="681">
        <v>0</v>
      </c>
      <c r="T581" s="748"/>
      <c r="U581" s="704">
        <v>0</v>
      </c>
    </row>
    <row r="582" spans="1:21" ht="14.4" customHeight="1" x14ac:dyDescent="0.3">
      <c r="A582" s="664">
        <v>50</v>
      </c>
      <c r="B582" s="665" t="s">
        <v>543</v>
      </c>
      <c r="C582" s="665" t="s">
        <v>2781</v>
      </c>
      <c r="D582" s="746" t="s">
        <v>4251</v>
      </c>
      <c r="E582" s="747" t="s">
        <v>2791</v>
      </c>
      <c r="F582" s="665" t="s">
        <v>2778</v>
      </c>
      <c r="G582" s="665" t="s">
        <v>2805</v>
      </c>
      <c r="H582" s="665" t="s">
        <v>1411</v>
      </c>
      <c r="I582" s="665" t="s">
        <v>1456</v>
      </c>
      <c r="J582" s="665" t="s">
        <v>1457</v>
      </c>
      <c r="K582" s="665" t="s">
        <v>2611</v>
      </c>
      <c r="L582" s="666">
        <v>35.11</v>
      </c>
      <c r="M582" s="666">
        <v>386.21000000000009</v>
      </c>
      <c r="N582" s="665">
        <v>11</v>
      </c>
      <c r="O582" s="748">
        <v>6.5</v>
      </c>
      <c r="P582" s="666">
        <v>35.11</v>
      </c>
      <c r="Q582" s="681">
        <v>9.0909090909090884E-2</v>
      </c>
      <c r="R582" s="665">
        <v>1</v>
      </c>
      <c r="S582" s="681">
        <v>9.0909090909090912E-2</v>
      </c>
      <c r="T582" s="748">
        <v>0.5</v>
      </c>
      <c r="U582" s="704">
        <v>7.6923076923076927E-2</v>
      </c>
    </row>
    <row r="583" spans="1:21" ht="14.4" customHeight="1" x14ac:dyDescent="0.3">
      <c r="A583" s="664">
        <v>50</v>
      </c>
      <c r="B583" s="665" t="s">
        <v>543</v>
      </c>
      <c r="C583" s="665" t="s">
        <v>2781</v>
      </c>
      <c r="D583" s="746" t="s">
        <v>4251</v>
      </c>
      <c r="E583" s="747" t="s">
        <v>2791</v>
      </c>
      <c r="F583" s="665" t="s">
        <v>2778</v>
      </c>
      <c r="G583" s="665" t="s">
        <v>2805</v>
      </c>
      <c r="H583" s="665" t="s">
        <v>1411</v>
      </c>
      <c r="I583" s="665" t="s">
        <v>2809</v>
      </c>
      <c r="J583" s="665" t="s">
        <v>2810</v>
      </c>
      <c r="K583" s="665" t="s">
        <v>2718</v>
      </c>
      <c r="L583" s="666">
        <v>70.23</v>
      </c>
      <c r="M583" s="666">
        <v>210.69</v>
      </c>
      <c r="N583" s="665">
        <v>3</v>
      </c>
      <c r="O583" s="748">
        <v>2</v>
      </c>
      <c r="P583" s="666">
        <v>70.23</v>
      </c>
      <c r="Q583" s="681">
        <v>0.33333333333333337</v>
      </c>
      <c r="R583" s="665">
        <v>1</v>
      </c>
      <c r="S583" s="681">
        <v>0.33333333333333331</v>
      </c>
      <c r="T583" s="748">
        <v>0.5</v>
      </c>
      <c r="U583" s="704">
        <v>0.25</v>
      </c>
    </row>
    <row r="584" spans="1:21" ht="14.4" customHeight="1" x14ac:dyDescent="0.3">
      <c r="A584" s="664">
        <v>50</v>
      </c>
      <c r="B584" s="665" t="s">
        <v>543</v>
      </c>
      <c r="C584" s="665" t="s">
        <v>2781</v>
      </c>
      <c r="D584" s="746" t="s">
        <v>4251</v>
      </c>
      <c r="E584" s="747" t="s">
        <v>2791</v>
      </c>
      <c r="F584" s="665" t="s">
        <v>2778</v>
      </c>
      <c r="G584" s="665" t="s">
        <v>2988</v>
      </c>
      <c r="H584" s="665" t="s">
        <v>544</v>
      </c>
      <c r="I584" s="665" t="s">
        <v>1950</v>
      </c>
      <c r="J584" s="665" t="s">
        <v>3538</v>
      </c>
      <c r="K584" s="665" t="s">
        <v>3539</v>
      </c>
      <c r="L584" s="666">
        <v>0</v>
      </c>
      <c r="M584" s="666">
        <v>0</v>
      </c>
      <c r="N584" s="665">
        <v>1</v>
      </c>
      <c r="O584" s="748">
        <v>0.5</v>
      </c>
      <c r="P584" s="666"/>
      <c r="Q584" s="681"/>
      <c r="R584" s="665"/>
      <c r="S584" s="681">
        <v>0</v>
      </c>
      <c r="T584" s="748"/>
      <c r="U584" s="704">
        <v>0</v>
      </c>
    </row>
    <row r="585" spans="1:21" ht="14.4" customHeight="1" x14ac:dyDescent="0.3">
      <c r="A585" s="664">
        <v>50</v>
      </c>
      <c r="B585" s="665" t="s">
        <v>543</v>
      </c>
      <c r="C585" s="665" t="s">
        <v>2781</v>
      </c>
      <c r="D585" s="746" t="s">
        <v>4251</v>
      </c>
      <c r="E585" s="747" t="s">
        <v>2791</v>
      </c>
      <c r="F585" s="665" t="s">
        <v>2778</v>
      </c>
      <c r="G585" s="665" t="s">
        <v>3540</v>
      </c>
      <c r="H585" s="665" t="s">
        <v>544</v>
      </c>
      <c r="I585" s="665" t="s">
        <v>3541</v>
      </c>
      <c r="J585" s="665" t="s">
        <v>3542</v>
      </c>
      <c r="K585" s="665" t="s">
        <v>3543</v>
      </c>
      <c r="L585" s="666">
        <v>303.82</v>
      </c>
      <c r="M585" s="666">
        <v>303.82</v>
      </c>
      <c r="N585" s="665">
        <v>1</v>
      </c>
      <c r="O585" s="748">
        <v>0.5</v>
      </c>
      <c r="P585" s="666">
        <v>303.82</v>
      </c>
      <c r="Q585" s="681">
        <v>1</v>
      </c>
      <c r="R585" s="665">
        <v>1</v>
      </c>
      <c r="S585" s="681">
        <v>1</v>
      </c>
      <c r="T585" s="748">
        <v>0.5</v>
      </c>
      <c r="U585" s="704">
        <v>1</v>
      </c>
    </row>
    <row r="586" spans="1:21" ht="14.4" customHeight="1" x14ac:dyDescent="0.3">
      <c r="A586" s="664">
        <v>50</v>
      </c>
      <c r="B586" s="665" t="s">
        <v>543</v>
      </c>
      <c r="C586" s="665" t="s">
        <v>2781</v>
      </c>
      <c r="D586" s="746" t="s">
        <v>4251</v>
      </c>
      <c r="E586" s="747" t="s">
        <v>2791</v>
      </c>
      <c r="F586" s="665" t="s">
        <v>2778</v>
      </c>
      <c r="G586" s="665" t="s">
        <v>2856</v>
      </c>
      <c r="H586" s="665" t="s">
        <v>544</v>
      </c>
      <c r="I586" s="665" t="s">
        <v>1831</v>
      </c>
      <c r="J586" s="665" t="s">
        <v>1832</v>
      </c>
      <c r="K586" s="665" t="s">
        <v>2859</v>
      </c>
      <c r="L586" s="666">
        <v>78.33</v>
      </c>
      <c r="M586" s="666">
        <v>78.33</v>
      </c>
      <c r="N586" s="665">
        <v>1</v>
      </c>
      <c r="O586" s="748">
        <v>0.5</v>
      </c>
      <c r="P586" s="666"/>
      <c r="Q586" s="681">
        <v>0</v>
      </c>
      <c r="R586" s="665"/>
      <c r="S586" s="681">
        <v>0</v>
      </c>
      <c r="T586" s="748"/>
      <c r="U586" s="704">
        <v>0</v>
      </c>
    </row>
    <row r="587" spans="1:21" ht="14.4" customHeight="1" x14ac:dyDescent="0.3">
      <c r="A587" s="664">
        <v>50</v>
      </c>
      <c r="B587" s="665" t="s">
        <v>543</v>
      </c>
      <c r="C587" s="665" t="s">
        <v>2781</v>
      </c>
      <c r="D587" s="746" t="s">
        <v>4251</v>
      </c>
      <c r="E587" s="747" t="s">
        <v>2791</v>
      </c>
      <c r="F587" s="665" t="s">
        <v>2778</v>
      </c>
      <c r="G587" s="665" t="s">
        <v>2994</v>
      </c>
      <c r="H587" s="665" t="s">
        <v>544</v>
      </c>
      <c r="I587" s="665" t="s">
        <v>833</v>
      </c>
      <c r="J587" s="665" t="s">
        <v>2995</v>
      </c>
      <c r="K587" s="665" t="s">
        <v>2996</v>
      </c>
      <c r="L587" s="666">
        <v>23.72</v>
      </c>
      <c r="M587" s="666">
        <v>23.72</v>
      </c>
      <c r="N587" s="665">
        <v>1</v>
      </c>
      <c r="O587" s="748">
        <v>0.5</v>
      </c>
      <c r="P587" s="666"/>
      <c r="Q587" s="681">
        <v>0</v>
      </c>
      <c r="R587" s="665"/>
      <c r="S587" s="681">
        <v>0</v>
      </c>
      <c r="T587" s="748"/>
      <c r="U587" s="704">
        <v>0</v>
      </c>
    </row>
    <row r="588" spans="1:21" ht="14.4" customHeight="1" x14ac:dyDescent="0.3">
      <c r="A588" s="664">
        <v>50</v>
      </c>
      <c r="B588" s="665" t="s">
        <v>543</v>
      </c>
      <c r="C588" s="665" t="s">
        <v>2781</v>
      </c>
      <c r="D588" s="746" t="s">
        <v>4251</v>
      </c>
      <c r="E588" s="747" t="s">
        <v>2791</v>
      </c>
      <c r="F588" s="665" t="s">
        <v>2778</v>
      </c>
      <c r="G588" s="665" t="s">
        <v>2997</v>
      </c>
      <c r="H588" s="665" t="s">
        <v>544</v>
      </c>
      <c r="I588" s="665" t="s">
        <v>3544</v>
      </c>
      <c r="J588" s="665" t="s">
        <v>2203</v>
      </c>
      <c r="K588" s="665" t="s">
        <v>764</v>
      </c>
      <c r="L588" s="666">
        <v>73.069999999999993</v>
      </c>
      <c r="M588" s="666">
        <v>73.069999999999993</v>
      </c>
      <c r="N588" s="665">
        <v>1</v>
      </c>
      <c r="O588" s="748">
        <v>1</v>
      </c>
      <c r="P588" s="666"/>
      <c r="Q588" s="681">
        <v>0</v>
      </c>
      <c r="R588" s="665"/>
      <c r="S588" s="681">
        <v>0</v>
      </c>
      <c r="T588" s="748"/>
      <c r="U588" s="704">
        <v>0</v>
      </c>
    </row>
    <row r="589" spans="1:21" ht="14.4" customHeight="1" x14ac:dyDescent="0.3">
      <c r="A589" s="664">
        <v>50</v>
      </c>
      <c r="B589" s="665" t="s">
        <v>543</v>
      </c>
      <c r="C589" s="665" t="s">
        <v>2781</v>
      </c>
      <c r="D589" s="746" t="s">
        <v>4251</v>
      </c>
      <c r="E589" s="747" t="s">
        <v>2791</v>
      </c>
      <c r="F589" s="665" t="s">
        <v>2778</v>
      </c>
      <c r="G589" s="665" t="s">
        <v>3545</v>
      </c>
      <c r="H589" s="665" t="s">
        <v>544</v>
      </c>
      <c r="I589" s="665" t="s">
        <v>3546</v>
      </c>
      <c r="J589" s="665" t="s">
        <v>595</v>
      </c>
      <c r="K589" s="665" t="s">
        <v>3547</v>
      </c>
      <c r="L589" s="666">
        <v>0</v>
      </c>
      <c r="M589" s="666">
        <v>0</v>
      </c>
      <c r="N589" s="665">
        <v>1</v>
      </c>
      <c r="O589" s="748">
        <v>1</v>
      </c>
      <c r="P589" s="666"/>
      <c r="Q589" s="681"/>
      <c r="R589" s="665"/>
      <c r="S589" s="681">
        <v>0</v>
      </c>
      <c r="T589" s="748"/>
      <c r="U589" s="704">
        <v>0</v>
      </c>
    </row>
    <row r="590" spans="1:21" ht="14.4" customHeight="1" x14ac:dyDescent="0.3">
      <c r="A590" s="664">
        <v>50</v>
      </c>
      <c r="B590" s="665" t="s">
        <v>543</v>
      </c>
      <c r="C590" s="665" t="s">
        <v>2781</v>
      </c>
      <c r="D590" s="746" t="s">
        <v>4251</v>
      </c>
      <c r="E590" s="747" t="s">
        <v>2791</v>
      </c>
      <c r="F590" s="665" t="s">
        <v>2778</v>
      </c>
      <c r="G590" s="665" t="s">
        <v>2860</v>
      </c>
      <c r="H590" s="665" t="s">
        <v>544</v>
      </c>
      <c r="I590" s="665" t="s">
        <v>2932</v>
      </c>
      <c r="J590" s="665" t="s">
        <v>2861</v>
      </c>
      <c r="K590" s="665" t="s">
        <v>2933</v>
      </c>
      <c r="L590" s="666">
        <v>0</v>
      </c>
      <c r="M590" s="666">
        <v>0</v>
      </c>
      <c r="N590" s="665">
        <v>5</v>
      </c>
      <c r="O590" s="748">
        <v>3</v>
      </c>
      <c r="P590" s="666">
        <v>0</v>
      </c>
      <c r="Q590" s="681"/>
      <c r="R590" s="665">
        <v>1</v>
      </c>
      <c r="S590" s="681">
        <v>0.2</v>
      </c>
      <c r="T590" s="748">
        <v>0.5</v>
      </c>
      <c r="U590" s="704">
        <v>0.16666666666666666</v>
      </c>
    </row>
    <row r="591" spans="1:21" ht="14.4" customHeight="1" x14ac:dyDescent="0.3">
      <c r="A591" s="664">
        <v>50</v>
      </c>
      <c r="B591" s="665" t="s">
        <v>543</v>
      </c>
      <c r="C591" s="665" t="s">
        <v>2781</v>
      </c>
      <c r="D591" s="746" t="s">
        <v>4251</v>
      </c>
      <c r="E591" s="747" t="s">
        <v>2791</v>
      </c>
      <c r="F591" s="665" t="s">
        <v>2778</v>
      </c>
      <c r="G591" s="665" t="s">
        <v>2860</v>
      </c>
      <c r="H591" s="665" t="s">
        <v>544</v>
      </c>
      <c r="I591" s="665" t="s">
        <v>885</v>
      </c>
      <c r="J591" s="665" t="s">
        <v>2861</v>
      </c>
      <c r="K591" s="665" t="s">
        <v>2862</v>
      </c>
      <c r="L591" s="666">
        <v>63.7</v>
      </c>
      <c r="M591" s="666">
        <v>254.8</v>
      </c>
      <c r="N591" s="665">
        <v>4</v>
      </c>
      <c r="O591" s="748">
        <v>2</v>
      </c>
      <c r="P591" s="666">
        <v>63.7</v>
      </c>
      <c r="Q591" s="681">
        <v>0.25</v>
      </c>
      <c r="R591" s="665">
        <v>1</v>
      </c>
      <c r="S591" s="681">
        <v>0.25</v>
      </c>
      <c r="T591" s="748">
        <v>0.5</v>
      </c>
      <c r="U591" s="704">
        <v>0.25</v>
      </c>
    </row>
    <row r="592" spans="1:21" ht="14.4" customHeight="1" x14ac:dyDescent="0.3">
      <c r="A592" s="664">
        <v>50</v>
      </c>
      <c r="B592" s="665" t="s">
        <v>543</v>
      </c>
      <c r="C592" s="665" t="s">
        <v>2781</v>
      </c>
      <c r="D592" s="746" t="s">
        <v>4251</v>
      </c>
      <c r="E592" s="747" t="s">
        <v>2791</v>
      </c>
      <c r="F592" s="665" t="s">
        <v>2778</v>
      </c>
      <c r="G592" s="665" t="s">
        <v>3548</v>
      </c>
      <c r="H592" s="665" t="s">
        <v>544</v>
      </c>
      <c r="I592" s="665" t="s">
        <v>3549</v>
      </c>
      <c r="J592" s="665" t="s">
        <v>3550</v>
      </c>
      <c r="K592" s="665" t="s">
        <v>3551</v>
      </c>
      <c r="L592" s="666">
        <v>848.35</v>
      </c>
      <c r="M592" s="666">
        <v>848.35</v>
      </c>
      <c r="N592" s="665">
        <v>1</v>
      </c>
      <c r="O592" s="748">
        <v>0.5</v>
      </c>
      <c r="P592" s="666"/>
      <c r="Q592" s="681">
        <v>0</v>
      </c>
      <c r="R592" s="665"/>
      <c r="S592" s="681">
        <v>0</v>
      </c>
      <c r="T592" s="748"/>
      <c r="U592" s="704">
        <v>0</v>
      </c>
    </row>
    <row r="593" spans="1:21" ht="14.4" customHeight="1" x14ac:dyDescent="0.3">
      <c r="A593" s="664">
        <v>50</v>
      </c>
      <c r="B593" s="665" t="s">
        <v>543</v>
      </c>
      <c r="C593" s="665" t="s">
        <v>2781</v>
      </c>
      <c r="D593" s="746" t="s">
        <v>4251</v>
      </c>
      <c r="E593" s="747" t="s">
        <v>2791</v>
      </c>
      <c r="F593" s="665" t="s">
        <v>2778</v>
      </c>
      <c r="G593" s="665" t="s">
        <v>3032</v>
      </c>
      <c r="H593" s="665" t="s">
        <v>544</v>
      </c>
      <c r="I593" s="665" t="s">
        <v>1759</v>
      </c>
      <c r="J593" s="665" t="s">
        <v>1760</v>
      </c>
      <c r="K593" s="665" t="s">
        <v>3033</v>
      </c>
      <c r="L593" s="666">
        <v>132.97999999999999</v>
      </c>
      <c r="M593" s="666">
        <v>132.97999999999999</v>
      </c>
      <c r="N593" s="665">
        <v>1</v>
      </c>
      <c r="O593" s="748">
        <v>0.5</v>
      </c>
      <c r="P593" s="666">
        <v>132.97999999999999</v>
      </c>
      <c r="Q593" s="681">
        <v>1</v>
      </c>
      <c r="R593" s="665">
        <v>1</v>
      </c>
      <c r="S593" s="681">
        <v>1</v>
      </c>
      <c r="T593" s="748">
        <v>0.5</v>
      </c>
      <c r="U593" s="704">
        <v>1</v>
      </c>
    </row>
    <row r="594" spans="1:21" ht="14.4" customHeight="1" x14ac:dyDescent="0.3">
      <c r="A594" s="664">
        <v>50</v>
      </c>
      <c r="B594" s="665" t="s">
        <v>543</v>
      </c>
      <c r="C594" s="665" t="s">
        <v>2781</v>
      </c>
      <c r="D594" s="746" t="s">
        <v>4251</v>
      </c>
      <c r="E594" s="747" t="s">
        <v>2791</v>
      </c>
      <c r="F594" s="665" t="s">
        <v>2778</v>
      </c>
      <c r="G594" s="665" t="s">
        <v>2821</v>
      </c>
      <c r="H594" s="665" t="s">
        <v>1411</v>
      </c>
      <c r="I594" s="665" t="s">
        <v>1641</v>
      </c>
      <c r="J594" s="665" t="s">
        <v>1642</v>
      </c>
      <c r="K594" s="665" t="s">
        <v>2600</v>
      </c>
      <c r="L594" s="666">
        <v>93.43</v>
      </c>
      <c r="M594" s="666">
        <v>467.15000000000003</v>
      </c>
      <c r="N594" s="665">
        <v>5</v>
      </c>
      <c r="O594" s="748">
        <v>3</v>
      </c>
      <c r="P594" s="666">
        <v>186.86</v>
      </c>
      <c r="Q594" s="681">
        <v>0.4</v>
      </c>
      <c r="R594" s="665">
        <v>2</v>
      </c>
      <c r="S594" s="681">
        <v>0.4</v>
      </c>
      <c r="T594" s="748">
        <v>1</v>
      </c>
      <c r="U594" s="704">
        <v>0.33333333333333331</v>
      </c>
    </row>
    <row r="595" spans="1:21" ht="14.4" customHeight="1" x14ac:dyDescent="0.3">
      <c r="A595" s="664">
        <v>50</v>
      </c>
      <c r="B595" s="665" t="s">
        <v>543</v>
      </c>
      <c r="C595" s="665" t="s">
        <v>2781</v>
      </c>
      <c r="D595" s="746" t="s">
        <v>4251</v>
      </c>
      <c r="E595" s="747" t="s">
        <v>2791</v>
      </c>
      <c r="F595" s="665" t="s">
        <v>2778</v>
      </c>
      <c r="G595" s="665" t="s">
        <v>2821</v>
      </c>
      <c r="H595" s="665" t="s">
        <v>544</v>
      </c>
      <c r="I595" s="665" t="s">
        <v>3280</v>
      </c>
      <c r="J595" s="665" t="s">
        <v>3279</v>
      </c>
      <c r="K595" s="665" t="s">
        <v>3036</v>
      </c>
      <c r="L595" s="666">
        <v>0</v>
      </c>
      <c r="M595" s="666">
        <v>0</v>
      </c>
      <c r="N595" s="665">
        <v>1</v>
      </c>
      <c r="O595" s="748">
        <v>0.5</v>
      </c>
      <c r="P595" s="666"/>
      <c r="Q595" s="681"/>
      <c r="R595" s="665"/>
      <c r="S595" s="681">
        <v>0</v>
      </c>
      <c r="T595" s="748"/>
      <c r="U595" s="704">
        <v>0</v>
      </c>
    </row>
    <row r="596" spans="1:21" ht="14.4" customHeight="1" x14ac:dyDescent="0.3">
      <c r="A596" s="664">
        <v>50</v>
      </c>
      <c r="B596" s="665" t="s">
        <v>543</v>
      </c>
      <c r="C596" s="665" t="s">
        <v>2781</v>
      </c>
      <c r="D596" s="746" t="s">
        <v>4251</v>
      </c>
      <c r="E596" s="747" t="s">
        <v>2791</v>
      </c>
      <c r="F596" s="665" t="s">
        <v>2778</v>
      </c>
      <c r="G596" s="665" t="s">
        <v>2821</v>
      </c>
      <c r="H596" s="665" t="s">
        <v>1411</v>
      </c>
      <c r="I596" s="665" t="s">
        <v>1662</v>
      </c>
      <c r="J596" s="665" t="s">
        <v>1642</v>
      </c>
      <c r="K596" s="665" t="s">
        <v>2601</v>
      </c>
      <c r="L596" s="666">
        <v>186.87</v>
      </c>
      <c r="M596" s="666">
        <v>560.61</v>
      </c>
      <c r="N596" s="665">
        <v>3</v>
      </c>
      <c r="O596" s="748">
        <v>1.5</v>
      </c>
      <c r="P596" s="666">
        <v>186.87</v>
      </c>
      <c r="Q596" s="681">
        <v>0.33333333333333331</v>
      </c>
      <c r="R596" s="665">
        <v>1</v>
      </c>
      <c r="S596" s="681">
        <v>0.33333333333333331</v>
      </c>
      <c r="T596" s="748">
        <v>0.5</v>
      </c>
      <c r="U596" s="704">
        <v>0.33333333333333331</v>
      </c>
    </row>
    <row r="597" spans="1:21" ht="14.4" customHeight="1" x14ac:dyDescent="0.3">
      <c r="A597" s="664">
        <v>50</v>
      </c>
      <c r="B597" s="665" t="s">
        <v>543</v>
      </c>
      <c r="C597" s="665" t="s">
        <v>2781</v>
      </c>
      <c r="D597" s="746" t="s">
        <v>4251</v>
      </c>
      <c r="E597" s="747" t="s">
        <v>2791</v>
      </c>
      <c r="F597" s="665" t="s">
        <v>2778</v>
      </c>
      <c r="G597" s="665" t="s">
        <v>2821</v>
      </c>
      <c r="H597" s="665" t="s">
        <v>544</v>
      </c>
      <c r="I597" s="665" t="s">
        <v>3552</v>
      </c>
      <c r="J597" s="665" t="s">
        <v>3553</v>
      </c>
      <c r="K597" s="665" t="s">
        <v>2600</v>
      </c>
      <c r="L597" s="666">
        <v>0</v>
      </c>
      <c r="M597" s="666">
        <v>0</v>
      </c>
      <c r="N597" s="665">
        <v>1</v>
      </c>
      <c r="O597" s="748">
        <v>0.5</v>
      </c>
      <c r="P597" s="666"/>
      <c r="Q597" s="681"/>
      <c r="R597" s="665"/>
      <c r="S597" s="681">
        <v>0</v>
      </c>
      <c r="T597" s="748"/>
      <c r="U597" s="704">
        <v>0</v>
      </c>
    </row>
    <row r="598" spans="1:21" ht="14.4" customHeight="1" x14ac:dyDescent="0.3">
      <c r="A598" s="664">
        <v>50</v>
      </c>
      <c r="B598" s="665" t="s">
        <v>543</v>
      </c>
      <c r="C598" s="665" t="s">
        <v>2781</v>
      </c>
      <c r="D598" s="746" t="s">
        <v>4251</v>
      </c>
      <c r="E598" s="747" t="s">
        <v>2791</v>
      </c>
      <c r="F598" s="665" t="s">
        <v>2778</v>
      </c>
      <c r="G598" s="665" t="s">
        <v>2869</v>
      </c>
      <c r="H598" s="665" t="s">
        <v>544</v>
      </c>
      <c r="I598" s="665" t="s">
        <v>3554</v>
      </c>
      <c r="J598" s="665" t="s">
        <v>3555</v>
      </c>
      <c r="K598" s="665" t="s">
        <v>3556</v>
      </c>
      <c r="L598" s="666">
        <v>0</v>
      </c>
      <c r="M598" s="666">
        <v>0</v>
      </c>
      <c r="N598" s="665">
        <v>2</v>
      </c>
      <c r="O598" s="748">
        <v>0.5</v>
      </c>
      <c r="P598" s="666">
        <v>0</v>
      </c>
      <c r="Q598" s="681"/>
      <c r="R598" s="665">
        <v>2</v>
      </c>
      <c r="S598" s="681">
        <v>1</v>
      </c>
      <c r="T598" s="748">
        <v>0.5</v>
      </c>
      <c r="U598" s="704">
        <v>1</v>
      </c>
    </row>
    <row r="599" spans="1:21" ht="14.4" customHeight="1" x14ac:dyDescent="0.3">
      <c r="A599" s="664">
        <v>50</v>
      </c>
      <c r="B599" s="665" t="s">
        <v>543</v>
      </c>
      <c r="C599" s="665" t="s">
        <v>2781</v>
      </c>
      <c r="D599" s="746" t="s">
        <v>4251</v>
      </c>
      <c r="E599" s="747" t="s">
        <v>2791</v>
      </c>
      <c r="F599" s="665" t="s">
        <v>2778</v>
      </c>
      <c r="G599" s="665" t="s">
        <v>2822</v>
      </c>
      <c r="H599" s="665" t="s">
        <v>544</v>
      </c>
      <c r="I599" s="665" t="s">
        <v>2823</v>
      </c>
      <c r="J599" s="665" t="s">
        <v>2824</v>
      </c>
      <c r="K599" s="665" t="s">
        <v>2825</v>
      </c>
      <c r="L599" s="666">
        <v>0</v>
      </c>
      <c r="M599" s="666">
        <v>0</v>
      </c>
      <c r="N599" s="665">
        <v>7</v>
      </c>
      <c r="O599" s="748">
        <v>3.5</v>
      </c>
      <c r="P599" s="666">
        <v>0</v>
      </c>
      <c r="Q599" s="681"/>
      <c r="R599" s="665">
        <v>5</v>
      </c>
      <c r="S599" s="681">
        <v>0.7142857142857143</v>
      </c>
      <c r="T599" s="748">
        <v>2.5</v>
      </c>
      <c r="U599" s="704">
        <v>0.7142857142857143</v>
      </c>
    </row>
    <row r="600" spans="1:21" ht="14.4" customHeight="1" x14ac:dyDescent="0.3">
      <c r="A600" s="664">
        <v>50</v>
      </c>
      <c r="B600" s="665" t="s">
        <v>543</v>
      </c>
      <c r="C600" s="665" t="s">
        <v>2781</v>
      </c>
      <c r="D600" s="746" t="s">
        <v>4251</v>
      </c>
      <c r="E600" s="747" t="s">
        <v>2791</v>
      </c>
      <c r="F600" s="665" t="s">
        <v>2778</v>
      </c>
      <c r="G600" s="665" t="s">
        <v>2822</v>
      </c>
      <c r="H600" s="665" t="s">
        <v>544</v>
      </c>
      <c r="I600" s="665" t="s">
        <v>966</v>
      </c>
      <c r="J600" s="665" t="s">
        <v>957</v>
      </c>
      <c r="K600" s="665" t="s">
        <v>2873</v>
      </c>
      <c r="L600" s="666">
        <v>26.37</v>
      </c>
      <c r="M600" s="666">
        <v>26.37</v>
      </c>
      <c r="N600" s="665">
        <v>1</v>
      </c>
      <c r="O600" s="748">
        <v>0.5</v>
      </c>
      <c r="P600" s="666"/>
      <c r="Q600" s="681">
        <v>0</v>
      </c>
      <c r="R600" s="665"/>
      <c r="S600" s="681">
        <v>0</v>
      </c>
      <c r="T600" s="748"/>
      <c r="U600" s="704">
        <v>0</v>
      </c>
    </row>
    <row r="601" spans="1:21" ht="14.4" customHeight="1" x14ac:dyDescent="0.3">
      <c r="A601" s="664">
        <v>50</v>
      </c>
      <c r="B601" s="665" t="s">
        <v>543</v>
      </c>
      <c r="C601" s="665" t="s">
        <v>2781</v>
      </c>
      <c r="D601" s="746" t="s">
        <v>4251</v>
      </c>
      <c r="E601" s="747" t="s">
        <v>2791</v>
      </c>
      <c r="F601" s="665" t="s">
        <v>2778</v>
      </c>
      <c r="G601" s="665" t="s">
        <v>2822</v>
      </c>
      <c r="H601" s="665" t="s">
        <v>544</v>
      </c>
      <c r="I601" s="665" t="s">
        <v>3283</v>
      </c>
      <c r="J601" s="665" t="s">
        <v>2824</v>
      </c>
      <c r="K601" s="665" t="s">
        <v>3284</v>
      </c>
      <c r="L601" s="666">
        <v>0</v>
      </c>
      <c r="M601" s="666">
        <v>0</v>
      </c>
      <c r="N601" s="665">
        <v>2</v>
      </c>
      <c r="O601" s="748">
        <v>1</v>
      </c>
      <c r="P601" s="666"/>
      <c r="Q601" s="681"/>
      <c r="R601" s="665"/>
      <c r="S601" s="681">
        <v>0</v>
      </c>
      <c r="T601" s="748"/>
      <c r="U601" s="704">
        <v>0</v>
      </c>
    </row>
    <row r="602" spans="1:21" ht="14.4" customHeight="1" x14ac:dyDescent="0.3">
      <c r="A602" s="664">
        <v>50</v>
      </c>
      <c r="B602" s="665" t="s">
        <v>543</v>
      </c>
      <c r="C602" s="665" t="s">
        <v>2781</v>
      </c>
      <c r="D602" s="746" t="s">
        <v>4251</v>
      </c>
      <c r="E602" s="747" t="s">
        <v>2791</v>
      </c>
      <c r="F602" s="665" t="s">
        <v>2778</v>
      </c>
      <c r="G602" s="665" t="s">
        <v>2822</v>
      </c>
      <c r="H602" s="665" t="s">
        <v>544</v>
      </c>
      <c r="I602" s="665" t="s">
        <v>3557</v>
      </c>
      <c r="J602" s="665" t="s">
        <v>3040</v>
      </c>
      <c r="K602" s="665" t="s">
        <v>3558</v>
      </c>
      <c r="L602" s="666">
        <v>31.65</v>
      </c>
      <c r="M602" s="666">
        <v>31.65</v>
      </c>
      <c r="N602" s="665">
        <v>1</v>
      </c>
      <c r="O602" s="748">
        <v>0.5</v>
      </c>
      <c r="P602" s="666"/>
      <c r="Q602" s="681">
        <v>0</v>
      </c>
      <c r="R602" s="665"/>
      <c r="S602" s="681">
        <v>0</v>
      </c>
      <c r="T602" s="748"/>
      <c r="U602" s="704">
        <v>0</v>
      </c>
    </row>
    <row r="603" spans="1:21" ht="14.4" customHeight="1" x14ac:dyDescent="0.3">
      <c r="A603" s="664">
        <v>50</v>
      </c>
      <c r="B603" s="665" t="s">
        <v>543</v>
      </c>
      <c r="C603" s="665" t="s">
        <v>2781</v>
      </c>
      <c r="D603" s="746" t="s">
        <v>4251</v>
      </c>
      <c r="E603" s="747" t="s">
        <v>2791</v>
      </c>
      <c r="F603" s="665" t="s">
        <v>2778</v>
      </c>
      <c r="G603" s="665" t="s">
        <v>3559</v>
      </c>
      <c r="H603" s="665" t="s">
        <v>544</v>
      </c>
      <c r="I603" s="665" t="s">
        <v>3560</v>
      </c>
      <c r="J603" s="665" t="s">
        <v>3561</v>
      </c>
      <c r="K603" s="665" t="s">
        <v>3562</v>
      </c>
      <c r="L603" s="666">
        <v>31.09</v>
      </c>
      <c r="M603" s="666">
        <v>31.09</v>
      </c>
      <c r="N603" s="665">
        <v>1</v>
      </c>
      <c r="O603" s="748">
        <v>0.5</v>
      </c>
      <c r="P603" s="666"/>
      <c r="Q603" s="681">
        <v>0</v>
      </c>
      <c r="R603" s="665"/>
      <c r="S603" s="681">
        <v>0</v>
      </c>
      <c r="T603" s="748"/>
      <c r="U603" s="704">
        <v>0</v>
      </c>
    </row>
    <row r="604" spans="1:21" ht="14.4" customHeight="1" x14ac:dyDescent="0.3">
      <c r="A604" s="664">
        <v>50</v>
      </c>
      <c r="B604" s="665" t="s">
        <v>543</v>
      </c>
      <c r="C604" s="665" t="s">
        <v>2781</v>
      </c>
      <c r="D604" s="746" t="s">
        <v>4251</v>
      </c>
      <c r="E604" s="747" t="s">
        <v>2791</v>
      </c>
      <c r="F604" s="665" t="s">
        <v>2778</v>
      </c>
      <c r="G604" s="665" t="s">
        <v>3563</v>
      </c>
      <c r="H604" s="665" t="s">
        <v>544</v>
      </c>
      <c r="I604" s="665" t="s">
        <v>3564</v>
      </c>
      <c r="J604" s="665" t="s">
        <v>3565</v>
      </c>
      <c r="K604" s="665" t="s">
        <v>3566</v>
      </c>
      <c r="L604" s="666">
        <v>0</v>
      </c>
      <c r="M604" s="666">
        <v>0</v>
      </c>
      <c r="N604" s="665">
        <v>2</v>
      </c>
      <c r="O604" s="748">
        <v>1.5</v>
      </c>
      <c r="P604" s="666">
        <v>0</v>
      </c>
      <c r="Q604" s="681"/>
      <c r="R604" s="665">
        <v>2</v>
      </c>
      <c r="S604" s="681">
        <v>1</v>
      </c>
      <c r="T604" s="748">
        <v>1.5</v>
      </c>
      <c r="U604" s="704">
        <v>1</v>
      </c>
    </row>
    <row r="605" spans="1:21" ht="14.4" customHeight="1" x14ac:dyDescent="0.3">
      <c r="A605" s="664">
        <v>50</v>
      </c>
      <c r="B605" s="665" t="s">
        <v>543</v>
      </c>
      <c r="C605" s="665" t="s">
        <v>2781</v>
      </c>
      <c r="D605" s="746" t="s">
        <v>4251</v>
      </c>
      <c r="E605" s="747" t="s">
        <v>2791</v>
      </c>
      <c r="F605" s="665" t="s">
        <v>2778</v>
      </c>
      <c r="G605" s="665" t="s">
        <v>3563</v>
      </c>
      <c r="H605" s="665" t="s">
        <v>544</v>
      </c>
      <c r="I605" s="665" t="s">
        <v>3567</v>
      </c>
      <c r="J605" s="665" t="s">
        <v>3568</v>
      </c>
      <c r="K605" s="665" t="s">
        <v>3566</v>
      </c>
      <c r="L605" s="666">
        <v>0</v>
      </c>
      <c r="M605" s="666">
        <v>0</v>
      </c>
      <c r="N605" s="665">
        <v>1</v>
      </c>
      <c r="O605" s="748">
        <v>1</v>
      </c>
      <c r="P605" s="666"/>
      <c r="Q605" s="681"/>
      <c r="R605" s="665"/>
      <c r="S605" s="681">
        <v>0</v>
      </c>
      <c r="T605" s="748"/>
      <c r="U605" s="704">
        <v>0</v>
      </c>
    </row>
    <row r="606" spans="1:21" ht="14.4" customHeight="1" x14ac:dyDescent="0.3">
      <c r="A606" s="664">
        <v>50</v>
      </c>
      <c r="B606" s="665" t="s">
        <v>543</v>
      </c>
      <c r="C606" s="665" t="s">
        <v>2781</v>
      </c>
      <c r="D606" s="746" t="s">
        <v>4251</v>
      </c>
      <c r="E606" s="747" t="s">
        <v>2791</v>
      </c>
      <c r="F606" s="665" t="s">
        <v>2778</v>
      </c>
      <c r="G606" s="665" t="s">
        <v>3067</v>
      </c>
      <c r="H606" s="665" t="s">
        <v>544</v>
      </c>
      <c r="I606" s="665" t="s">
        <v>3569</v>
      </c>
      <c r="J606" s="665" t="s">
        <v>3570</v>
      </c>
      <c r="K606" s="665" t="s">
        <v>3571</v>
      </c>
      <c r="L606" s="666">
        <v>0</v>
      </c>
      <c r="M606" s="666">
        <v>0</v>
      </c>
      <c r="N606" s="665">
        <v>1</v>
      </c>
      <c r="O606" s="748">
        <v>0.5</v>
      </c>
      <c r="P606" s="666"/>
      <c r="Q606" s="681"/>
      <c r="R606" s="665"/>
      <c r="S606" s="681">
        <v>0</v>
      </c>
      <c r="T606" s="748"/>
      <c r="U606" s="704">
        <v>0</v>
      </c>
    </row>
    <row r="607" spans="1:21" ht="14.4" customHeight="1" x14ac:dyDescent="0.3">
      <c r="A607" s="664">
        <v>50</v>
      </c>
      <c r="B607" s="665" t="s">
        <v>543</v>
      </c>
      <c r="C607" s="665" t="s">
        <v>2781</v>
      </c>
      <c r="D607" s="746" t="s">
        <v>4251</v>
      </c>
      <c r="E607" s="747" t="s">
        <v>2791</v>
      </c>
      <c r="F607" s="665" t="s">
        <v>2778</v>
      </c>
      <c r="G607" s="665" t="s">
        <v>2826</v>
      </c>
      <c r="H607" s="665" t="s">
        <v>544</v>
      </c>
      <c r="I607" s="665" t="s">
        <v>3087</v>
      </c>
      <c r="J607" s="665" t="s">
        <v>751</v>
      </c>
      <c r="K607" s="665" t="s">
        <v>3088</v>
      </c>
      <c r="L607" s="666">
        <v>0</v>
      </c>
      <c r="M607" s="666">
        <v>0</v>
      </c>
      <c r="N607" s="665">
        <v>1</v>
      </c>
      <c r="O607" s="748">
        <v>0.5</v>
      </c>
      <c r="P607" s="666"/>
      <c r="Q607" s="681"/>
      <c r="R607" s="665"/>
      <c r="S607" s="681">
        <v>0</v>
      </c>
      <c r="T607" s="748"/>
      <c r="U607" s="704">
        <v>0</v>
      </c>
    </row>
    <row r="608" spans="1:21" ht="14.4" customHeight="1" x14ac:dyDescent="0.3">
      <c r="A608" s="664">
        <v>50</v>
      </c>
      <c r="B608" s="665" t="s">
        <v>543</v>
      </c>
      <c r="C608" s="665" t="s">
        <v>2781</v>
      </c>
      <c r="D608" s="746" t="s">
        <v>4251</v>
      </c>
      <c r="E608" s="747" t="s">
        <v>2791</v>
      </c>
      <c r="F608" s="665" t="s">
        <v>2778</v>
      </c>
      <c r="G608" s="665" t="s">
        <v>2826</v>
      </c>
      <c r="H608" s="665" t="s">
        <v>544</v>
      </c>
      <c r="I608" s="665" t="s">
        <v>2827</v>
      </c>
      <c r="J608" s="665" t="s">
        <v>2828</v>
      </c>
      <c r="K608" s="665" t="s">
        <v>2829</v>
      </c>
      <c r="L608" s="666">
        <v>0</v>
      </c>
      <c r="M608" s="666">
        <v>0</v>
      </c>
      <c r="N608" s="665">
        <v>1</v>
      </c>
      <c r="O608" s="748">
        <v>0.5</v>
      </c>
      <c r="P608" s="666"/>
      <c r="Q608" s="681"/>
      <c r="R608" s="665"/>
      <c r="S608" s="681">
        <v>0</v>
      </c>
      <c r="T608" s="748"/>
      <c r="U608" s="704">
        <v>0</v>
      </c>
    </row>
    <row r="609" spans="1:21" ht="14.4" customHeight="1" x14ac:dyDescent="0.3">
      <c r="A609" s="664">
        <v>50</v>
      </c>
      <c r="B609" s="665" t="s">
        <v>543</v>
      </c>
      <c r="C609" s="665" t="s">
        <v>2781</v>
      </c>
      <c r="D609" s="746" t="s">
        <v>4251</v>
      </c>
      <c r="E609" s="747" t="s">
        <v>2791</v>
      </c>
      <c r="F609" s="665" t="s">
        <v>2778</v>
      </c>
      <c r="G609" s="665" t="s">
        <v>2826</v>
      </c>
      <c r="H609" s="665" t="s">
        <v>544</v>
      </c>
      <c r="I609" s="665" t="s">
        <v>806</v>
      </c>
      <c r="J609" s="665" t="s">
        <v>2828</v>
      </c>
      <c r="K609" s="665" t="s">
        <v>3476</v>
      </c>
      <c r="L609" s="666">
        <v>17.559999999999999</v>
      </c>
      <c r="M609" s="666">
        <v>17.559999999999999</v>
      </c>
      <c r="N609" s="665">
        <v>1</v>
      </c>
      <c r="O609" s="748">
        <v>0.5</v>
      </c>
      <c r="P609" s="666">
        <v>17.559999999999999</v>
      </c>
      <c r="Q609" s="681">
        <v>1</v>
      </c>
      <c r="R609" s="665">
        <v>1</v>
      </c>
      <c r="S609" s="681">
        <v>1</v>
      </c>
      <c r="T609" s="748">
        <v>0.5</v>
      </c>
      <c r="U609" s="704">
        <v>1</v>
      </c>
    </row>
    <row r="610" spans="1:21" ht="14.4" customHeight="1" x14ac:dyDescent="0.3">
      <c r="A610" s="664">
        <v>50</v>
      </c>
      <c r="B610" s="665" t="s">
        <v>543</v>
      </c>
      <c r="C610" s="665" t="s">
        <v>2781</v>
      </c>
      <c r="D610" s="746" t="s">
        <v>4251</v>
      </c>
      <c r="E610" s="747" t="s">
        <v>2791</v>
      </c>
      <c r="F610" s="665" t="s">
        <v>2778</v>
      </c>
      <c r="G610" s="665" t="s">
        <v>2882</v>
      </c>
      <c r="H610" s="665" t="s">
        <v>1411</v>
      </c>
      <c r="I610" s="665" t="s">
        <v>2883</v>
      </c>
      <c r="J610" s="665" t="s">
        <v>1449</v>
      </c>
      <c r="K610" s="665" t="s">
        <v>2594</v>
      </c>
      <c r="L610" s="666">
        <v>815.1</v>
      </c>
      <c r="M610" s="666">
        <v>815.1</v>
      </c>
      <c r="N610" s="665">
        <v>1</v>
      </c>
      <c r="O610" s="748">
        <v>1</v>
      </c>
      <c r="P610" s="666"/>
      <c r="Q610" s="681">
        <v>0</v>
      </c>
      <c r="R610" s="665"/>
      <c r="S610" s="681">
        <v>0</v>
      </c>
      <c r="T610" s="748"/>
      <c r="U610" s="704">
        <v>0</v>
      </c>
    </row>
    <row r="611" spans="1:21" ht="14.4" customHeight="1" x14ac:dyDescent="0.3">
      <c r="A611" s="664">
        <v>50</v>
      </c>
      <c r="B611" s="665" t="s">
        <v>543</v>
      </c>
      <c r="C611" s="665" t="s">
        <v>2781</v>
      </c>
      <c r="D611" s="746" t="s">
        <v>4251</v>
      </c>
      <c r="E611" s="747" t="s">
        <v>2791</v>
      </c>
      <c r="F611" s="665" t="s">
        <v>2778</v>
      </c>
      <c r="G611" s="665" t="s">
        <v>2882</v>
      </c>
      <c r="H611" s="665" t="s">
        <v>1411</v>
      </c>
      <c r="I611" s="665" t="s">
        <v>2884</v>
      </c>
      <c r="J611" s="665" t="s">
        <v>1482</v>
      </c>
      <c r="K611" s="665" t="s">
        <v>2591</v>
      </c>
      <c r="L611" s="666">
        <v>1385.62</v>
      </c>
      <c r="M611" s="666">
        <v>1385.62</v>
      </c>
      <c r="N611" s="665">
        <v>1</v>
      </c>
      <c r="O611" s="748">
        <v>1</v>
      </c>
      <c r="P611" s="666">
        <v>1385.62</v>
      </c>
      <c r="Q611" s="681">
        <v>1</v>
      </c>
      <c r="R611" s="665">
        <v>1</v>
      </c>
      <c r="S611" s="681">
        <v>1</v>
      </c>
      <c r="T611" s="748">
        <v>1</v>
      </c>
      <c r="U611" s="704">
        <v>1</v>
      </c>
    </row>
    <row r="612" spans="1:21" ht="14.4" customHeight="1" x14ac:dyDescent="0.3">
      <c r="A612" s="664">
        <v>50</v>
      </c>
      <c r="B612" s="665" t="s">
        <v>543</v>
      </c>
      <c r="C612" s="665" t="s">
        <v>2781</v>
      </c>
      <c r="D612" s="746" t="s">
        <v>4251</v>
      </c>
      <c r="E612" s="747" t="s">
        <v>2791</v>
      </c>
      <c r="F612" s="665" t="s">
        <v>2778</v>
      </c>
      <c r="G612" s="665" t="s">
        <v>2882</v>
      </c>
      <c r="H612" s="665" t="s">
        <v>1411</v>
      </c>
      <c r="I612" s="665" t="s">
        <v>1481</v>
      </c>
      <c r="J612" s="665" t="s">
        <v>1482</v>
      </c>
      <c r="K612" s="665" t="s">
        <v>2598</v>
      </c>
      <c r="L612" s="666">
        <v>1847.49</v>
      </c>
      <c r="M612" s="666">
        <v>3694.98</v>
      </c>
      <c r="N612" s="665">
        <v>2</v>
      </c>
      <c r="O612" s="748">
        <v>1.5</v>
      </c>
      <c r="P612" s="666"/>
      <c r="Q612" s="681">
        <v>0</v>
      </c>
      <c r="R612" s="665"/>
      <c r="S612" s="681">
        <v>0</v>
      </c>
      <c r="T612" s="748"/>
      <c r="U612" s="704">
        <v>0</v>
      </c>
    </row>
    <row r="613" spans="1:21" ht="14.4" customHeight="1" x14ac:dyDescent="0.3">
      <c r="A613" s="664">
        <v>50</v>
      </c>
      <c r="B613" s="665" t="s">
        <v>543</v>
      </c>
      <c r="C613" s="665" t="s">
        <v>2781</v>
      </c>
      <c r="D613" s="746" t="s">
        <v>4251</v>
      </c>
      <c r="E613" s="747" t="s">
        <v>2791</v>
      </c>
      <c r="F613" s="665" t="s">
        <v>2778</v>
      </c>
      <c r="G613" s="665" t="s">
        <v>3094</v>
      </c>
      <c r="H613" s="665" t="s">
        <v>544</v>
      </c>
      <c r="I613" s="665" t="s">
        <v>1002</v>
      </c>
      <c r="J613" s="665" t="s">
        <v>1003</v>
      </c>
      <c r="K613" s="665" t="s">
        <v>3095</v>
      </c>
      <c r="L613" s="666">
        <v>32.76</v>
      </c>
      <c r="M613" s="666">
        <v>32.76</v>
      </c>
      <c r="N613" s="665">
        <v>1</v>
      </c>
      <c r="O613" s="748">
        <v>1</v>
      </c>
      <c r="P613" s="666"/>
      <c r="Q613" s="681">
        <v>0</v>
      </c>
      <c r="R613" s="665"/>
      <c r="S613" s="681">
        <v>0</v>
      </c>
      <c r="T613" s="748"/>
      <c r="U613" s="704">
        <v>0</v>
      </c>
    </row>
    <row r="614" spans="1:21" ht="14.4" customHeight="1" x14ac:dyDescent="0.3">
      <c r="A614" s="664">
        <v>50</v>
      </c>
      <c r="B614" s="665" t="s">
        <v>543</v>
      </c>
      <c r="C614" s="665" t="s">
        <v>2781</v>
      </c>
      <c r="D614" s="746" t="s">
        <v>4251</v>
      </c>
      <c r="E614" s="747" t="s">
        <v>2791</v>
      </c>
      <c r="F614" s="665" t="s">
        <v>2778</v>
      </c>
      <c r="G614" s="665" t="s">
        <v>2892</v>
      </c>
      <c r="H614" s="665" t="s">
        <v>1411</v>
      </c>
      <c r="I614" s="665" t="s">
        <v>3100</v>
      </c>
      <c r="J614" s="665" t="s">
        <v>1686</v>
      </c>
      <c r="K614" s="665" t="s">
        <v>3101</v>
      </c>
      <c r="L614" s="666">
        <v>28.81</v>
      </c>
      <c r="M614" s="666">
        <v>28.81</v>
      </c>
      <c r="N614" s="665">
        <v>1</v>
      </c>
      <c r="O614" s="748">
        <v>0.5</v>
      </c>
      <c r="P614" s="666"/>
      <c r="Q614" s="681">
        <v>0</v>
      </c>
      <c r="R614" s="665"/>
      <c r="S614" s="681">
        <v>0</v>
      </c>
      <c r="T614" s="748"/>
      <c r="U614" s="704">
        <v>0</v>
      </c>
    </row>
    <row r="615" spans="1:21" ht="14.4" customHeight="1" x14ac:dyDescent="0.3">
      <c r="A615" s="664">
        <v>50</v>
      </c>
      <c r="B615" s="665" t="s">
        <v>543</v>
      </c>
      <c r="C615" s="665" t="s">
        <v>2781</v>
      </c>
      <c r="D615" s="746" t="s">
        <v>4251</v>
      </c>
      <c r="E615" s="747" t="s">
        <v>2791</v>
      </c>
      <c r="F615" s="665" t="s">
        <v>2778</v>
      </c>
      <c r="G615" s="665" t="s">
        <v>2892</v>
      </c>
      <c r="H615" s="665" t="s">
        <v>1411</v>
      </c>
      <c r="I615" s="665" t="s">
        <v>2893</v>
      </c>
      <c r="J615" s="665" t="s">
        <v>1460</v>
      </c>
      <c r="K615" s="665" t="s">
        <v>2894</v>
      </c>
      <c r="L615" s="666">
        <v>0</v>
      </c>
      <c r="M615" s="666">
        <v>0</v>
      </c>
      <c r="N615" s="665">
        <v>2</v>
      </c>
      <c r="O615" s="748">
        <v>1.5</v>
      </c>
      <c r="P615" s="666"/>
      <c r="Q615" s="681"/>
      <c r="R615" s="665"/>
      <c r="S615" s="681">
        <v>0</v>
      </c>
      <c r="T615" s="748"/>
      <c r="U615" s="704">
        <v>0</v>
      </c>
    </row>
    <row r="616" spans="1:21" ht="14.4" customHeight="1" x14ac:dyDescent="0.3">
      <c r="A616" s="664">
        <v>50</v>
      </c>
      <c r="B616" s="665" t="s">
        <v>543</v>
      </c>
      <c r="C616" s="665" t="s">
        <v>2781</v>
      </c>
      <c r="D616" s="746" t="s">
        <v>4251</v>
      </c>
      <c r="E616" s="747" t="s">
        <v>2791</v>
      </c>
      <c r="F616" s="665" t="s">
        <v>2778</v>
      </c>
      <c r="G616" s="665" t="s">
        <v>2830</v>
      </c>
      <c r="H616" s="665" t="s">
        <v>1411</v>
      </c>
      <c r="I616" s="665" t="s">
        <v>2831</v>
      </c>
      <c r="J616" s="665" t="s">
        <v>1515</v>
      </c>
      <c r="K616" s="665" t="s">
        <v>2611</v>
      </c>
      <c r="L616" s="666">
        <v>48.27</v>
      </c>
      <c r="M616" s="666">
        <v>144.81</v>
      </c>
      <c r="N616" s="665">
        <v>3</v>
      </c>
      <c r="O616" s="748">
        <v>2</v>
      </c>
      <c r="P616" s="666">
        <v>48.27</v>
      </c>
      <c r="Q616" s="681">
        <v>0.33333333333333337</v>
      </c>
      <c r="R616" s="665">
        <v>1</v>
      </c>
      <c r="S616" s="681">
        <v>0.33333333333333331</v>
      </c>
      <c r="T616" s="748">
        <v>0.5</v>
      </c>
      <c r="U616" s="704">
        <v>0.25</v>
      </c>
    </row>
    <row r="617" spans="1:21" ht="14.4" customHeight="1" x14ac:dyDescent="0.3">
      <c r="A617" s="664">
        <v>50</v>
      </c>
      <c r="B617" s="665" t="s">
        <v>543</v>
      </c>
      <c r="C617" s="665" t="s">
        <v>2781</v>
      </c>
      <c r="D617" s="746" t="s">
        <v>4251</v>
      </c>
      <c r="E617" s="747" t="s">
        <v>2791</v>
      </c>
      <c r="F617" s="665" t="s">
        <v>2778</v>
      </c>
      <c r="G617" s="665" t="s">
        <v>2830</v>
      </c>
      <c r="H617" s="665" t="s">
        <v>1411</v>
      </c>
      <c r="I617" s="665" t="s">
        <v>1514</v>
      </c>
      <c r="J617" s="665" t="s">
        <v>1515</v>
      </c>
      <c r="K617" s="665" t="s">
        <v>2620</v>
      </c>
      <c r="L617" s="666">
        <v>144.81</v>
      </c>
      <c r="M617" s="666">
        <v>144.81</v>
      </c>
      <c r="N617" s="665">
        <v>1</v>
      </c>
      <c r="O617" s="748">
        <v>0.5</v>
      </c>
      <c r="P617" s="666"/>
      <c r="Q617" s="681">
        <v>0</v>
      </c>
      <c r="R617" s="665"/>
      <c r="S617" s="681">
        <v>0</v>
      </c>
      <c r="T617" s="748"/>
      <c r="U617" s="704">
        <v>0</v>
      </c>
    </row>
    <row r="618" spans="1:21" ht="14.4" customHeight="1" x14ac:dyDescent="0.3">
      <c r="A618" s="664">
        <v>50</v>
      </c>
      <c r="B618" s="665" t="s">
        <v>543</v>
      </c>
      <c r="C618" s="665" t="s">
        <v>2781</v>
      </c>
      <c r="D618" s="746" t="s">
        <v>4251</v>
      </c>
      <c r="E618" s="747" t="s">
        <v>2791</v>
      </c>
      <c r="F618" s="665" t="s">
        <v>2778</v>
      </c>
      <c r="G618" s="665" t="s">
        <v>2830</v>
      </c>
      <c r="H618" s="665" t="s">
        <v>1411</v>
      </c>
      <c r="I618" s="665" t="s">
        <v>1590</v>
      </c>
      <c r="J618" s="665" t="s">
        <v>1591</v>
      </c>
      <c r="K618" s="665" t="s">
        <v>2621</v>
      </c>
      <c r="L618" s="666">
        <v>289.62</v>
      </c>
      <c r="M618" s="666">
        <v>289.62</v>
      </c>
      <c r="N618" s="665">
        <v>1</v>
      </c>
      <c r="O618" s="748">
        <v>0.5</v>
      </c>
      <c r="P618" s="666"/>
      <c r="Q618" s="681">
        <v>0</v>
      </c>
      <c r="R618" s="665"/>
      <c r="S618" s="681">
        <v>0</v>
      </c>
      <c r="T618" s="748"/>
      <c r="U618" s="704">
        <v>0</v>
      </c>
    </row>
    <row r="619" spans="1:21" ht="14.4" customHeight="1" x14ac:dyDescent="0.3">
      <c r="A619" s="664">
        <v>50</v>
      </c>
      <c r="B619" s="665" t="s">
        <v>543</v>
      </c>
      <c r="C619" s="665" t="s">
        <v>2781</v>
      </c>
      <c r="D619" s="746" t="s">
        <v>4251</v>
      </c>
      <c r="E619" s="747" t="s">
        <v>2791</v>
      </c>
      <c r="F619" s="665" t="s">
        <v>2778</v>
      </c>
      <c r="G619" s="665" t="s">
        <v>3341</v>
      </c>
      <c r="H619" s="665" t="s">
        <v>1411</v>
      </c>
      <c r="I619" s="665" t="s">
        <v>3527</v>
      </c>
      <c r="J619" s="665" t="s">
        <v>1614</v>
      </c>
      <c r="K619" s="665" t="s">
        <v>3528</v>
      </c>
      <c r="L619" s="666">
        <v>234.91</v>
      </c>
      <c r="M619" s="666">
        <v>469.82</v>
      </c>
      <c r="N619" s="665">
        <v>2</v>
      </c>
      <c r="O619" s="748">
        <v>1</v>
      </c>
      <c r="P619" s="666">
        <v>234.91</v>
      </c>
      <c r="Q619" s="681">
        <v>0.5</v>
      </c>
      <c r="R619" s="665">
        <v>1</v>
      </c>
      <c r="S619" s="681">
        <v>0.5</v>
      </c>
      <c r="T619" s="748">
        <v>0.5</v>
      </c>
      <c r="U619" s="704">
        <v>0.5</v>
      </c>
    </row>
    <row r="620" spans="1:21" ht="14.4" customHeight="1" x14ac:dyDescent="0.3">
      <c r="A620" s="664">
        <v>50</v>
      </c>
      <c r="B620" s="665" t="s">
        <v>543</v>
      </c>
      <c r="C620" s="665" t="s">
        <v>2781</v>
      </c>
      <c r="D620" s="746" t="s">
        <v>4251</v>
      </c>
      <c r="E620" s="747" t="s">
        <v>2791</v>
      </c>
      <c r="F620" s="665" t="s">
        <v>2778</v>
      </c>
      <c r="G620" s="665" t="s">
        <v>3341</v>
      </c>
      <c r="H620" s="665" t="s">
        <v>1411</v>
      </c>
      <c r="I620" s="665" t="s">
        <v>1613</v>
      </c>
      <c r="J620" s="665" t="s">
        <v>1614</v>
      </c>
      <c r="K620" s="665" t="s">
        <v>2635</v>
      </c>
      <c r="L620" s="666">
        <v>704.73</v>
      </c>
      <c r="M620" s="666">
        <v>704.73</v>
      </c>
      <c r="N620" s="665">
        <v>1</v>
      </c>
      <c r="O620" s="748">
        <v>0.5</v>
      </c>
      <c r="P620" s="666"/>
      <c r="Q620" s="681">
        <v>0</v>
      </c>
      <c r="R620" s="665"/>
      <c r="S620" s="681">
        <v>0</v>
      </c>
      <c r="T620" s="748"/>
      <c r="U620" s="704">
        <v>0</v>
      </c>
    </row>
    <row r="621" spans="1:21" ht="14.4" customHeight="1" x14ac:dyDescent="0.3">
      <c r="A621" s="664">
        <v>50</v>
      </c>
      <c r="B621" s="665" t="s">
        <v>543</v>
      </c>
      <c r="C621" s="665" t="s">
        <v>2781</v>
      </c>
      <c r="D621" s="746" t="s">
        <v>4251</v>
      </c>
      <c r="E621" s="747" t="s">
        <v>2791</v>
      </c>
      <c r="F621" s="665" t="s">
        <v>2778</v>
      </c>
      <c r="G621" s="665" t="s">
        <v>2895</v>
      </c>
      <c r="H621" s="665" t="s">
        <v>544</v>
      </c>
      <c r="I621" s="665" t="s">
        <v>604</v>
      </c>
      <c r="J621" s="665" t="s">
        <v>3572</v>
      </c>
      <c r="K621" s="665" t="s">
        <v>3573</v>
      </c>
      <c r="L621" s="666">
        <v>24.78</v>
      </c>
      <c r="M621" s="666">
        <v>24.78</v>
      </c>
      <c r="N621" s="665">
        <v>1</v>
      </c>
      <c r="O621" s="748">
        <v>0.5</v>
      </c>
      <c r="P621" s="666"/>
      <c r="Q621" s="681">
        <v>0</v>
      </c>
      <c r="R621" s="665"/>
      <c r="S621" s="681">
        <v>0</v>
      </c>
      <c r="T621" s="748"/>
      <c r="U621" s="704">
        <v>0</v>
      </c>
    </row>
    <row r="622" spans="1:21" ht="14.4" customHeight="1" x14ac:dyDescent="0.3">
      <c r="A622" s="664">
        <v>50</v>
      </c>
      <c r="B622" s="665" t="s">
        <v>543</v>
      </c>
      <c r="C622" s="665" t="s">
        <v>2781</v>
      </c>
      <c r="D622" s="746" t="s">
        <v>4251</v>
      </c>
      <c r="E622" s="747" t="s">
        <v>2791</v>
      </c>
      <c r="F622" s="665" t="s">
        <v>2778</v>
      </c>
      <c r="G622" s="665" t="s">
        <v>2836</v>
      </c>
      <c r="H622" s="665" t="s">
        <v>1411</v>
      </c>
      <c r="I622" s="665" t="s">
        <v>1438</v>
      </c>
      <c r="J622" s="665" t="s">
        <v>2623</v>
      </c>
      <c r="K622" s="665" t="s">
        <v>2624</v>
      </c>
      <c r="L622" s="666">
        <v>96.53</v>
      </c>
      <c r="M622" s="666">
        <v>96.53</v>
      </c>
      <c r="N622" s="665">
        <v>1</v>
      </c>
      <c r="O622" s="748">
        <v>0.5</v>
      </c>
      <c r="P622" s="666"/>
      <c r="Q622" s="681">
        <v>0</v>
      </c>
      <c r="R622" s="665"/>
      <c r="S622" s="681">
        <v>0</v>
      </c>
      <c r="T622" s="748"/>
      <c r="U622" s="704">
        <v>0</v>
      </c>
    </row>
    <row r="623" spans="1:21" ht="14.4" customHeight="1" x14ac:dyDescent="0.3">
      <c r="A623" s="664">
        <v>50</v>
      </c>
      <c r="B623" s="665" t="s">
        <v>543</v>
      </c>
      <c r="C623" s="665" t="s">
        <v>2781</v>
      </c>
      <c r="D623" s="746" t="s">
        <v>4251</v>
      </c>
      <c r="E623" s="747" t="s">
        <v>2791</v>
      </c>
      <c r="F623" s="665" t="s">
        <v>2778</v>
      </c>
      <c r="G623" s="665" t="s">
        <v>2836</v>
      </c>
      <c r="H623" s="665" t="s">
        <v>1411</v>
      </c>
      <c r="I623" s="665" t="s">
        <v>2897</v>
      </c>
      <c r="J623" s="665" t="s">
        <v>1413</v>
      </c>
      <c r="K623" s="665" t="s">
        <v>2898</v>
      </c>
      <c r="L623" s="666">
        <v>0</v>
      </c>
      <c r="M623" s="666">
        <v>0</v>
      </c>
      <c r="N623" s="665">
        <v>1</v>
      </c>
      <c r="O623" s="748">
        <v>0.5</v>
      </c>
      <c r="P623" s="666">
        <v>0</v>
      </c>
      <c r="Q623" s="681"/>
      <c r="R623" s="665">
        <v>1</v>
      </c>
      <c r="S623" s="681">
        <v>1</v>
      </c>
      <c r="T623" s="748">
        <v>0.5</v>
      </c>
      <c r="U623" s="704">
        <v>1</v>
      </c>
    </row>
    <row r="624" spans="1:21" ht="14.4" customHeight="1" x14ac:dyDescent="0.3">
      <c r="A624" s="664">
        <v>50</v>
      </c>
      <c r="B624" s="665" t="s">
        <v>543</v>
      </c>
      <c r="C624" s="665" t="s">
        <v>2781</v>
      </c>
      <c r="D624" s="746" t="s">
        <v>4251</v>
      </c>
      <c r="E624" s="747" t="s">
        <v>2791</v>
      </c>
      <c r="F624" s="665" t="s">
        <v>2778</v>
      </c>
      <c r="G624" s="665" t="s">
        <v>2836</v>
      </c>
      <c r="H624" s="665" t="s">
        <v>1411</v>
      </c>
      <c r="I624" s="665" t="s">
        <v>2899</v>
      </c>
      <c r="J624" s="665" t="s">
        <v>1416</v>
      </c>
      <c r="K624" s="665" t="s">
        <v>2900</v>
      </c>
      <c r="L624" s="666">
        <v>0</v>
      </c>
      <c r="M624" s="666">
        <v>0</v>
      </c>
      <c r="N624" s="665">
        <v>2</v>
      </c>
      <c r="O624" s="748">
        <v>2</v>
      </c>
      <c r="P624" s="666"/>
      <c r="Q624" s="681"/>
      <c r="R624" s="665"/>
      <c r="S624" s="681">
        <v>0</v>
      </c>
      <c r="T624" s="748"/>
      <c r="U624" s="704">
        <v>0</v>
      </c>
    </row>
    <row r="625" spans="1:21" ht="14.4" customHeight="1" x14ac:dyDescent="0.3">
      <c r="A625" s="664">
        <v>50</v>
      </c>
      <c r="B625" s="665" t="s">
        <v>543</v>
      </c>
      <c r="C625" s="665" t="s">
        <v>2781</v>
      </c>
      <c r="D625" s="746" t="s">
        <v>4251</v>
      </c>
      <c r="E625" s="747" t="s">
        <v>2791</v>
      </c>
      <c r="F625" s="665" t="s">
        <v>2778</v>
      </c>
      <c r="G625" s="665" t="s">
        <v>2836</v>
      </c>
      <c r="H625" s="665" t="s">
        <v>1411</v>
      </c>
      <c r="I625" s="665" t="s">
        <v>3574</v>
      </c>
      <c r="J625" s="665" t="s">
        <v>1416</v>
      </c>
      <c r="K625" s="665" t="s">
        <v>3575</v>
      </c>
      <c r="L625" s="666">
        <v>0</v>
      </c>
      <c r="M625" s="666">
        <v>0</v>
      </c>
      <c r="N625" s="665">
        <v>2</v>
      </c>
      <c r="O625" s="748">
        <v>1</v>
      </c>
      <c r="P625" s="666"/>
      <c r="Q625" s="681"/>
      <c r="R625" s="665"/>
      <c r="S625" s="681">
        <v>0</v>
      </c>
      <c r="T625" s="748"/>
      <c r="U625" s="704">
        <v>0</v>
      </c>
    </row>
    <row r="626" spans="1:21" ht="14.4" customHeight="1" x14ac:dyDescent="0.3">
      <c r="A626" s="664">
        <v>50</v>
      </c>
      <c r="B626" s="665" t="s">
        <v>543</v>
      </c>
      <c r="C626" s="665" t="s">
        <v>2781</v>
      </c>
      <c r="D626" s="746" t="s">
        <v>4251</v>
      </c>
      <c r="E626" s="747" t="s">
        <v>2791</v>
      </c>
      <c r="F626" s="665" t="s">
        <v>2778</v>
      </c>
      <c r="G626" s="665" t="s">
        <v>2836</v>
      </c>
      <c r="H626" s="665" t="s">
        <v>1411</v>
      </c>
      <c r="I626" s="665" t="s">
        <v>1470</v>
      </c>
      <c r="J626" s="665" t="s">
        <v>2627</v>
      </c>
      <c r="K626" s="665" t="s">
        <v>2628</v>
      </c>
      <c r="L626" s="666">
        <v>48.27</v>
      </c>
      <c r="M626" s="666">
        <v>96.54</v>
      </c>
      <c r="N626" s="665">
        <v>2</v>
      </c>
      <c r="O626" s="748">
        <v>1</v>
      </c>
      <c r="P626" s="666"/>
      <c r="Q626" s="681">
        <v>0</v>
      </c>
      <c r="R626" s="665"/>
      <c r="S626" s="681">
        <v>0</v>
      </c>
      <c r="T626" s="748"/>
      <c r="U626" s="704">
        <v>0</v>
      </c>
    </row>
    <row r="627" spans="1:21" ht="14.4" customHeight="1" x14ac:dyDescent="0.3">
      <c r="A627" s="664">
        <v>50</v>
      </c>
      <c r="B627" s="665" t="s">
        <v>543</v>
      </c>
      <c r="C627" s="665" t="s">
        <v>2781</v>
      </c>
      <c r="D627" s="746" t="s">
        <v>4251</v>
      </c>
      <c r="E627" s="747" t="s">
        <v>2791</v>
      </c>
      <c r="F627" s="665" t="s">
        <v>2778</v>
      </c>
      <c r="G627" s="665" t="s">
        <v>2901</v>
      </c>
      <c r="H627" s="665" t="s">
        <v>544</v>
      </c>
      <c r="I627" s="665" t="s">
        <v>878</v>
      </c>
      <c r="J627" s="665" t="s">
        <v>879</v>
      </c>
      <c r="K627" s="665" t="s">
        <v>3120</v>
      </c>
      <c r="L627" s="666">
        <v>90.53</v>
      </c>
      <c r="M627" s="666">
        <v>362.12</v>
      </c>
      <c r="N627" s="665">
        <v>4</v>
      </c>
      <c r="O627" s="748">
        <v>2.5</v>
      </c>
      <c r="P627" s="666">
        <v>90.53</v>
      </c>
      <c r="Q627" s="681">
        <v>0.25</v>
      </c>
      <c r="R627" s="665">
        <v>1</v>
      </c>
      <c r="S627" s="681">
        <v>0.25</v>
      </c>
      <c r="T627" s="748">
        <v>0.5</v>
      </c>
      <c r="U627" s="704">
        <v>0.2</v>
      </c>
    </row>
    <row r="628" spans="1:21" ht="14.4" customHeight="1" x14ac:dyDescent="0.3">
      <c r="A628" s="664">
        <v>50</v>
      </c>
      <c r="B628" s="665" t="s">
        <v>543</v>
      </c>
      <c r="C628" s="665" t="s">
        <v>2781</v>
      </c>
      <c r="D628" s="746" t="s">
        <v>4251</v>
      </c>
      <c r="E628" s="747" t="s">
        <v>2791</v>
      </c>
      <c r="F628" s="665" t="s">
        <v>2778</v>
      </c>
      <c r="G628" s="665" t="s">
        <v>3576</v>
      </c>
      <c r="H628" s="665" t="s">
        <v>544</v>
      </c>
      <c r="I628" s="665" t="s">
        <v>3577</v>
      </c>
      <c r="J628" s="665" t="s">
        <v>3578</v>
      </c>
      <c r="K628" s="665" t="s">
        <v>2973</v>
      </c>
      <c r="L628" s="666">
        <v>109.88</v>
      </c>
      <c r="M628" s="666">
        <v>109.88</v>
      </c>
      <c r="N628" s="665">
        <v>1</v>
      </c>
      <c r="O628" s="748">
        <v>0.5</v>
      </c>
      <c r="P628" s="666"/>
      <c r="Q628" s="681">
        <v>0</v>
      </c>
      <c r="R628" s="665"/>
      <c r="S628" s="681">
        <v>0</v>
      </c>
      <c r="T628" s="748"/>
      <c r="U628" s="704">
        <v>0</v>
      </c>
    </row>
    <row r="629" spans="1:21" ht="14.4" customHeight="1" x14ac:dyDescent="0.3">
      <c r="A629" s="664">
        <v>50</v>
      </c>
      <c r="B629" s="665" t="s">
        <v>543</v>
      </c>
      <c r="C629" s="665" t="s">
        <v>2781</v>
      </c>
      <c r="D629" s="746" t="s">
        <v>4251</v>
      </c>
      <c r="E629" s="747" t="s">
        <v>2791</v>
      </c>
      <c r="F629" s="665" t="s">
        <v>2778</v>
      </c>
      <c r="G629" s="665" t="s">
        <v>2936</v>
      </c>
      <c r="H629" s="665" t="s">
        <v>544</v>
      </c>
      <c r="I629" s="665" t="s">
        <v>792</v>
      </c>
      <c r="J629" s="665" t="s">
        <v>2937</v>
      </c>
      <c r="K629" s="665" t="s">
        <v>2938</v>
      </c>
      <c r="L629" s="666">
        <v>0</v>
      </c>
      <c r="M629" s="666">
        <v>0</v>
      </c>
      <c r="N629" s="665">
        <v>2</v>
      </c>
      <c r="O629" s="748">
        <v>1.5</v>
      </c>
      <c r="P629" s="666"/>
      <c r="Q629" s="681"/>
      <c r="R629" s="665"/>
      <c r="S629" s="681">
        <v>0</v>
      </c>
      <c r="T629" s="748"/>
      <c r="U629" s="704">
        <v>0</v>
      </c>
    </row>
    <row r="630" spans="1:21" ht="14.4" customHeight="1" x14ac:dyDescent="0.3">
      <c r="A630" s="664">
        <v>50</v>
      </c>
      <c r="B630" s="665" t="s">
        <v>543</v>
      </c>
      <c r="C630" s="665" t="s">
        <v>2781</v>
      </c>
      <c r="D630" s="746" t="s">
        <v>4251</v>
      </c>
      <c r="E630" s="747" t="s">
        <v>2791</v>
      </c>
      <c r="F630" s="665" t="s">
        <v>2778</v>
      </c>
      <c r="G630" s="665" t="s">
        <v>2904</v>
      </c>
      <c r="H630" s="665" t="s">
        <v>544</v>
      </c>
      <c r="I630" s="665" t="s">
        <v>682</v>
      </c>
      <c r="J630" s="665" t="s">
        <v>683</v>
      </c>
      <c r="K630" s="665" t="s">
        <v>2906</v>
      </c>
      <c r="L630" s="666">
        <v>42.08</v>
      </c>
      <c r="M630" s="666">
        <v>168.32</v>
      </c>
      <c r="N630" s="665">
        <v>4</v>
      </c>
      <c r="O630" s="748">
        <v>2.5</v>
      </c>
      <c r="P630" s="666">
        <v>84.16</v>
      </c>
      <c r="Q630" s="681">
        <v>0.5</v>
      </c>
      <c r="R630" s="665">
        <v>2</v>
      </c>
      <c r="S630" s="681">
        <v>0.5</v>
      </c>
      <c r="T630" s="748">
        <v>1.5</v>
      </c>
      <c r="U630" s="704">
        <v>0.6</v>
      </c>
    </row>
    <row r="631" spans="1:21" ht="14.4" customHeight="1" x14ac:dyDescent="0.3">
      <c r="A631" s="664">
        <v>50</v>
      </c>
      <c r="B631" s="665" t="s">
        <v>543</v>
      </c>
      <c r="C631" s="665" t="s">
        <v>2781</v>
      </c>
      <c r="D631" s="746" t="s">
        <v>4251</v>
      </c>
      <c r="E631" s="747" t="s">
        <v>2791</v>
      </c>
      <c r="F631" s="665" t="s">
        <v>2778</v>
      </c>
      <c r="G631" s="665" t="s">
        <v>2916</v>
      </c>
      <c r="H631" s="665" t="s">
        <v>1411</v>
      </c>
      <c r="I631" s="665" t="s">
        <v>3579</v>
      </c>
      <c r="J631" s="665" t="s">
        <v>1555</v>
      </c>
      <c r="K631" s="665" t="s">
        <v>3530</v>
      </c>
      <c r="L631" s="666">
        <v>311.52999999999997</v>
      </c>
      <c r="M631" s="666">
        <v>311.52999999999997</v>
      </c>
      <c r="N631" s="665">
        <v>1</v>
      </c>
      <c r="O631" s="748">
        <v>0.5</v>
      </c>
      <c r="P631" s="666"/>
      <c r="Q631" s="681">
        <v>0</v>
      </c>
      <c r="R631" s="665"/>
      <c r="S631" s="681">
        <v>0</v>
      </c>
      <c r="T631" s="748"/>
      <c r="U631" s="704">
        <v>0</v>
      </c>
    </row>
    <row r="632" spans="1:21" ht="14.4" customHeight="1" x14ac:dyDescent="0.3">
      <c r="A632" s="664">
        <v>50</v>
      </c>
      <c r="B632" s="665" t="s">
        <v>543</v>
      </c>
      <c r="C632" s="665" t="s">
        <v>2781</v>
      </c>
      <c r="D632" s="746" t="s">
        <v>4251</v>
      </c>
      <c r="E632" s="747" t="s">
        <v>2791</v>
      </c>
      <c r="F632" s="665" t="s">
        <v>2778</v>
      </c>
      <c r="G632" s="665" t="s">
        <v>3133</v>
      </c>
      <c r="H632" s="665" t="s">
        <v>544</v>
      </c>
      <c r="I632" s="665" t="s">
        <v>3137</v>
      </c>
      <c r="J632" s="665" t="s">
        <v>2239</v>
      </c>
      <c r="K632" s="665" t="s">
        <v>3138</v>
      </c>
      <c r="L632" s="666">
        <v>0</v>
      </c>
      <c r="M632" s="666">
        <v>0</v>
      </c>
      <c r="N632" s="665">
        <v>1</v>
      </c>
      <c r="O632" s="748">
        <v>0.5</v>
      </c>
      <c r="P632" s="666">
        <v>0</v>
      </c>
      <c r="Q632" s="681"/>
      <c r="R632" s="665">
        <v>1</v>
      </c>
      <c r="S632" s="681">
        <v>1</v>
      </c>
      <c r="T632" s="748">
        <v>0.5</v>
      </c>
      <c r="U632" s="704">
        <v>1</v>
      </c>
    </row>
    <row r="633" spans="1:21" ht="14.4" customHeight="1" x14ac:dyDescent="0.3">
      <c r="A633" s="664">
        <v>50</v>
      </c>
      <c r="B633" s="665" t="s">
        <v>543</v>
      </c>
      <c r="C633" s="665" t="s">
        <v>2781</v>
      </c>
      <c r="D633" s="746" t="s">
        <v>4251</v>
      </c>
      <c r="E633" s="747" t="s">
        <v>2791</v>
      </c>
      <c r="F633" s="665" t="s">
        <v>2778</v>
      </c>
      <c r="G633" s="665" t="s">
        <v>3383</v>
      </c>
      <c r="H633" s="665" t="s">
        <v>544</v>
      </c>
      <c r="I633" s="665" t="s">
        <v>3580</v>
      </c>
      <c r="J633" s="665" t="s">
        <v>1104</v>
      </c>
      <c r="K633" s="665" t="s">
        <v>3581</v>
      </c>
      <c r="L633" s="666">
        <v>16.77</v>
      </c>
      <c r="M633" s="666">
        <v>16.77</v>
      </c>
      <c r="N633" s="665">
        <v>1</v>
      </c>
      <c r="O633" s="748">
        <v>0.5</v>
      </c>
      <c r="P633" s="666"/>
      <c r="Q633" s="681">
        <v>0</v>
      </c>
      <c r="R633" s="665"/>
      <c r="S633" s="681">
        <v>0</v>
      </c>
      <c r="T633" s="748"/>
      <c r="U633" s="704">
        <v>0</v>
      </c>
    </row>
    <row r="634" spans="1:21" ht="14.4" customHeight="1" x14ac:dyDescent="0.3">
      <c r="A634" s="664">
        <v>50</v>
      </c>
      <c r="B634" s="665" t="s">
        <v>543</v>
      </c>
      <c r="C634" s="665" t="s">
        <v>2781</v>
      </c>
      <c r="D634" s="746" t="s">
        <v>4251</v>
      </c>
      <c r="E634" s="747" t="s">
        <v>2791</v>
      </c>
      <c r="F634" s="665" t="s">
        <v>2778</v>
      </c>
      <c r="G634" s="665" t="s">
        <v>3143</v>
      </c>
      <c r="H634" s="665" t="s">
        <v>544</v>
      </c>
      <c r="I634" s="665" t="s">
        <v>3483</v>
      </c>
      <c r="J634" s="665" t="s">
        <v>1388</v>
      </c>
      <c r="K634" s="665" t="s">
        <v>3484</v>
      </c>
      <c r="L634" s="666">
        <v>45.05</v>
      </c>
      <c r="M634" s="666">
        <v>45.05</v>
      </c>
      <c r="N634" s="665">
        <v>1</v>
      </c>
      <c r="O634" s="748">
        <v>0.5</v>
      </c>
      <c r="P634" s="666"/>
      <c r="Q634" s="681">
        <v>0</v>
      </c>
      <c r="R634" s="665"/>
      <c r="S634" s="681">
        <v>0</v>
      </c>
      <c r="T634" s="748"/>
      <c r="U634" s="704">
        <v>0</v>
      </c>
    </row>
    <row r="635" spans="1:21" ht="14.4" customHeight="1" x14ac:dyDescent="0.3">
      <c r="A635" s="664">
        <v>50</v>
      </c>
      <c r="B635" s="665" t="s">
        <v>543</v>
      </c>
      <c r="C635" s="665" t="s">
        <v>2781</v>
      </c>
      <c r="D635" s="746" t="s">
        <v>4251</v>
      </c>
      <c r="E635" s="747" t="s">
        <v>2791</v>
      </c>
      <c r="F635" s="665" t="s">
        <v>2778</v>
      </c>
      <c r="G635" s="665" t="s">
        <v>3143</v>
      </c>
      <c r="H635" s="665" t="s">
        <v>544</v>
      </c>
      <c r="I635" s="665" t="s">
        <v>3144</v>
      </c>
      <c r="J635" s="665" t="s">
        <v>1388</v>
      </c>
      <c r="K635" s="665" t="s">
        <v>3145</v>
      </c>
      <c r="L635" s="666">
        <v>0</v>
      </c>
      <c r="M635" s="666">
        <v>0</v>
      </c>
      <c r="N635" s="665">
        <v>1</v>
      </c>
      <c r="O635" s="748">
        <v>0.5</v>
      </c>
      <c r="P635" s="666"/>
      <c r="Q635" s="681"/>
      <c r="R635" s="665"/>
      <c r="S635" s="681">
        <v>0</v>
      </c>
      <c r="T635" s="748"/>
      <c r="U635" s="704">
        <v>0</v>
      </c>
    </row>
    <row r="636" spans="1:21" ht="14.4" customHeight="1" x14ac:dyDescent="0.3">
      <c r="A636" s="664">
        <v>50</v>
      </c>
      <c r="B636" s="665" t="s">
        <v>543</v>
      </c>
      <c r="C636" s="665" t="s">
        <v>2781</v>
      </c>
      <c r="D636" s="746" t="s">
        <v>4251</v>
      </c>
      <c r="E636" s="747" t="s">
        <v>2791</v>
      </c>
      <c r="F636" s="665" t="s">
        <v>2778</v>
      </c>
      <c r="G636" s="665" t="s">
        <v>2837</v>
      </c>
      <c r="H636" s="665" t="s">
        <v>1411</v>
      </c>
      <c r="I636" s="665" t="s">
        <v>3154</v>
      </c>
      <c r="J636" s="665" t="s">
        <v>3155</v>
      </c>
      <c r="K636" s="665" t="s">
        <v>3156</v>
      </c>
      <c r="L636" s="666">
        <v>0</v>
      </c>
      <c r="M636" s="666">
        <v>0</v>
      </c>
      <c r="N636" s="665">
        <v>1</v>
      </c>
      <c r="O636" s="748">
        <v>0.5</v>
      </c>
      <c r="P636" s="666"/>
      <c r="Q636" s="681"/>
      <c r="R636" s="665"/>
      <c r="S636" s="681">
        <v>0</v>
      </c>
      <c r="T636" s="748"/>
      <c r="U636" s="704">
        <v>0</v>
      </c>
    </row>
    <row r="637" spans="1:21" ht="14.4" customHeight="1" x14ac:dyDescent="0.3">
      <c r="A637" s="664">
        <v>50</v>
      </c>
      <c r="B637" s="665" t="s">
        <v>543</v>
      </c>
      <c r="C637" s="665" t="s">
        <v>2781</v>
      </c>
      <c r="D637" s="746" t="s">
        <v>4251</v>
      </c>
      <c r="E637" s="747" t="s">
        <v>2791</v>
      </c>
      <c r="F637" s="665" t="s">
        <v>2778</v>
      </c>
      <c r="G637" s="665" t="s">
        <v>2837</v>
      </c>
      <c r="H637" s="665" t="s">
        <v>1411</v>
      </c>
      <c r="I637" s="665" t="s">
        <v>1570</v>
      </c>
      <c r="J637" s="665" t="s">
        <v>2586</v>
      </c>
      <c r="K637" s="665" t="s">
        <v>2587</v>
      </c>
      <c r="L637" s="666">
        <v>120.61</v>
      </c>
      <c r="M637" s="666">
        <v>482.44</v>
      </c>
      <c r="N637" s="665">
        <v>4</v>
      </c>
      <c r="O637" s="748">
        <v>2.5</v>
      </c>
      <c r="P637" s="666">
        <v>120.61</v>
      </c>
      <c r="Q637" s="681">
        <v>0.25</v>
      </c>
      <c r="R637" s="665">
        <v>1</v>
      </c>
      <c r="S637" s="681">
        <v>0.25</v>
      </c>
      <c r="T637" s="748">
        <v>1</v>
      </c>
      <c r="U637" s="704">
        <v>0.4</v>
      </c>
    </row>
    <row r="638" spans="1:21" ht="14.4" customHeight="1" x14ac:dyDescent="0.3">
      <c r="A638" s="664">
        <v>50</v>
      </c>
      <c r="B638" s="665" t="s">
        <v>543</v>
      </c>
      <c r="C638" s="665" t="s">
        <v>2781</v>
      </c>
      <c r="D638" s="746" t="s">
        <v>4251</v>
      </c>
      <c r="E638" s="747" t="s">
        <v>2791</v>
      </c>
      <c r="F638" s="665" t="s">
        <v>2778</v>
      </c>
      <c r="G638" s="665" t="s">
        <v>2837</v>
      </c>
      <c r="H638" s="665" t="s">
        <v>1411</v>
      </c>
      <c r="I638" s="665" t="s">
        <v>1510</v>
      </c>
      <c r="J638" s="665" t="s">
        <v>2588</v>
      </c>
      <c r="K638" s="665" t="s">
        <v>2589</v>
      </c>
      <c r="L638" s="666">
        <v>184.74</v>
      </c>
      <c r="M638" s="666">
        <v>923.7</v>
      </c>
      <c r="N638" s="665">
        <v>5</v>
      </c>
      <c r="O638" s="748">
        <v>2.5</v>
      </c>
      <c r="P638" s="666">
        <v>184.74</v>
      </c>
      <c r="Q638" s="681">
        <v>0.2</v>
      </c>
      <c r="R638" s="665">
        <v>1</v>
      </c>
      <c r="S638" s="681">
        <v>0.2</v>
      </c>
      <c r="T638" s="748">
        <v>0.5</v>
      </c>
      <c r="U638" s="704">
        <v>0.2</v>
      </c>
    </row>
    <row r="639" spans="1:21" ht="14.4" customHeight="1" x14ac:dyDescent="0.3">
      <c r="A639" s="664">
        <v>50</v>
      </c>
      <c r="B639" s="665" t="s">
        <v>543</v>
      </c>
      <c r="C639" s="665" t="s">
        <v>2781</v>
      </c>
      <c r="D639" s="746" t="s">
        <v>4251</v>
      </c>
      <c r="E639" s="747" t="s">
        <v>2791</v>
      </c>
      <c r="F639" s="665" t="s">
        <v>2778</v>
      </c>
      <c r="G639" s="665" t="s">
        <v>3489</v>
      </c>
      <c r="H639" s="665" t="s">
        <v>544</v>
      </c>
      <c r="I639" s="665" t="s">
        <v>3515</v>
      </c>
      <c r="J639" s="665" t="s">
        <v>1391</v>
      </c>
      <c r="K639" s="665" t="s">
        <v>3516</v>
      </c>
      <c r="L639" s="666">
        <v>138.86000000000001</v>
      </c>
      <c r="M639" s="666">
        <v>138.86000000000001</v>
      </c>
      <c r="N639" s="665">
        <v>1</v>
      </c>
      <c r="O639" s="748">
        <v>0.5</v>
      </c>
      <c r="P639" s="666"/>
      <c r="Q639" s="681">
        <v>0</v>
      </c>
      <c r="R639" s="665"/>
      <c r="S639" s="681">
        <v>0</v>
      </c>
      <c r="T639" s="748"/>
      <c r="U639" s="704">
        <v>0</v>
      </c>
    </row>
    <row r="640" spans="1:21" ht="14.4" customHeight="1" x14ac:dyDescent="0.3">
      <c r="A640" s="664">
        <v>50</v>
      </c>
      <c r="B640" s="665" t="s">
        <v>543</v>
      </c>
      <c r="C640" s="665" t="s">
        <v>2781</v>
      </c>
      <c r="D640" s="746" t="s">
        <v>4251</v>
      </c>
      <c r="E640" s="747" t="s">
        <v>2791</v>
      </c>
      <c r="F640" s="665" t="s">
        <v>2778</v>
      </c>
      <c r="G640" s="665" t="s">
        <v>3404</v>
      </c>
      <c r="H640" s="665" t="s">
        <v>1411</v>
      </c>
      <c r="I640" s="665" t="s">
        <v>3582</v>
      </c>
      <c r="J640" s="665" t="s">
        <v>3406</v>
      </c>
      <c r="K640" s="665" t="s">
        <v>3583</v>
      </c>
      <c r="L640" s="666">
        <v>1488.83</v>
      </c>
      <c r="M640" s="666">
        <v>1488.83</v>
      </c>
      <c r="N640" s="665">
        <v>1</v>
      </c>
      <c r="O640" s="748">
        <v>0.5</v>
      </c>
      <c r="P640" s="666">
        <v>1488.83</v>
      </c>
      <c r="Q640" s="681">
        <v>1</v>
      </c>
      <c r="R640" s="665">
        <v>1</v>
      </c>
      <c r="S640" s="681">
        <v>1</v>
      </c>
      <c r="T640" s="748">
        <v>0.5</v>
      </c>
      <c r="U640" s="704">
        <v>1</v>
      </c>
    </row>
    <row r="641" spans="1:21" ht="14.4" customHeight="1" x14ac:dyDescent="0.3">
      <c r="A641" s="664">
        <v>50</v>
      </c>
      <c r="B641" s="665" t="s">
        <v>543</v>
      </c>
      <c r="C641" s="665" t="s">
        <v>2781</v>
      </c>
      <c r="D641" s="746" t="s">
        <v>4251</v>
      </c>
      <c r="E641" s="747" t="s">
        <v>2791</v>
      </c>
      <c r="F641" s="665" t="s">
        <v>2778</v>
      </c>
      <c r="G641" s="665" t="s">
        <v>2929</v>
      </c>
      <c r="H641" s="665" t="s">
        <v>544</v>
      </c>
      <c r="I641" s="665" t="s">
        <v>1318</v>
      </c>
      <c r="J641" s="665" t="s">
        <v>1319</v>
      </c>
      <c r="K641" s="665" t="s">
        <v>2930</v>
      </c>
      <c r="L641" s="666">
        <v>280.77</v>
      </c>
      <c r="M641" s="666">
        <v>561.54</v>
      </c>
      <c r="N641" s="665">
        <v>2</v>
      </c>
      <c r="O641" s="748">
        <v>1</v>
      </c>
      <c r="P641" s="666"/>
      <c r="Q641" s="681">
        <v>0</v>
      </c>
      <c r="R641" s="665"/>
      <c r="S641" s="681">
        <v>0</v>
      </c>
      <c r="T641" s="748"/>
      <c r="U641" s="704">
        <v>0</v>
      </c>
    </row>
    <row r="642" spans="1:21" ht="14.4" customHeight="1" x14ac:dyDescent="0.3">
      <c r="A642" s="664">
        <v>50</v>
      </c>
      <c r="B642" s="665" t="s">
        <v>543</v>
      </c>
      <c r="C642" s="665" t="s">
        <v>2781</v>
      </c>
      <c r="D642" s="746" t="s">
        <v>4251</v>
      </c>
      <c r="E642" s="747" t="s">
        <v>2791</v>
      </c>
      <c r="F642" s="665" t="s">
        <v>2778</v>
      </c>
      <c r="G642" s="665" t="s">
        <v>2929</v>
      </c>
      <c r="H642" s="665" t="s">
        <v>544</v>
      </c>
      <c r="I642" s="665" t="s">
        <v>3584</v>
      </c>
      <c r="J642" s="665" t="s">
        <v>1319</v>
      </c>
      <c r="K642" s="665" t="s">
        <v>3585</v>
      </c>
      <c r="L642" s="666">
        <v>0</v>
      </c>
      <c r="M642" s="666">
        <v>0</v>
      </c>
      <c r="N642" s="665">
        <v>1</v>
      </c>
      <c r="O642" s="748">
        <v>0.5</v>
      </c>
      <c r="P642" s="666"/>
      <c r="Q642" s="681"/>
      <c r="R642" s="665"/>
      <c r="S642" s="681">
        <v>0</v>
      </c>
      <c r="T642" s="748"/>
      <c r="U642" s="704">
        <v>0</v>
      </c>
    </row>
    <row r="643" spans="1:21" ht="14.4" customHeight="1" x14ac:dyDescent="0.3">
      <c r="A643" s="664">
        <v>50</v>
      </c>
      <c r="B643" s="665" t="s">
        <v>543</v>
      </c>
      <c r="C643" s="665" t="s">
        <v>2783</v>
      </c>
      <c r="D643" s="746" t="s">
        <v>4252</v>
      </c>
      <c r="E643" s="747" t="s">
        <v>2788</v>
      </c>
      <c r="F643" s="665" t="s">
        <v>2778</v>
      </c>
      <c r="G643" s="665" t="s">
        <v>3383</v>
      </c>
      <c r="H643" s="665" t="s">
        <v>544</v>
      </c>
      <c r="I643" s="665" t="s">
        <v>3586</v>
      </c>
      <c r="J643" s="665" t="s">
        <v>1275</v>
      </c>
      <c r="K643" s="665" t="s">
        <v>3587</v>
      </c>
      <c r="L643" s="666">
        <v>100.62</v>
      </c>
      <c r="M643" s="666">
        <v>100.62</v>
      </c>
      <c r="N643" s="665">
        <v>1</v>
      </c>
      <c r="O643" s="748">
        <v>1</v>
      </c>
      <c r="P643" s="666">
        <v>100.62</v>
      </c>
      <c r="Q643" s="681">
        <v>1</v>
      </c>
      <c r="R643" s="665">
        <v>1</v>
      </c>
      <c r="S643" s="681">
        <v>1</v>
      </c>
      <c r="T643" s="748">
        <v>1</v>
      </c>
      <c r="U643" s="704">
        <v>1</v>
      </c>
    </row>
    <row r="644" spans="1:21" ht="14.4" customHeight="1" x14ac:dyDescent="0.3">
      <c r="A644" s="664">
        <v>50</v>
      </c>
      <c r="B644" s="665" t="s">
        <v>543</v>
      </c>
      <c r="C644" s="665" t="s">
        <v>2783</v>
      </c>
      <c r="D644" s="746" t="s">
        <v>4252</v>
      </c>
      <c r="E644" s="747" t="s">
        <v>2790</v>
      </c>
      <c r="F644" s="665" t="s">
        <v>2778</v>
      </c>
      <c r="G644" s="665" t="s">
        <v>2842</v>
      </c>
      <c r="H644" s="665" t="s">
        <v>544</v>
      </c>
      <c r="I644" s="665" t="s">
        <v>944</v>
      </c>
      <c r="J644" s="665" t="s">
        <v>945</v>
      </c>
      <c r="K644" s="665" t="s">
        <v>3463</v>
      </c>
      <c r="L644" s="666">
        <v>72.55</v>
      </c>
      <c r="M644" s="666">
        <v>217.64999999999998</v>
      </c>
      <c r="N644" s="665">
        <v>3</v>
      </c>
      <c r="O644" s="748">
        <v>1.5</v>
      </c>
      <c r="P644" s="666">
        <v>72.55</v>
      </c>
      <c r="Q644" s="681">
        <v>0.33333333333333337</v>
      </c>
      <c r="R644" s="665">
        <v>1</v>
      </c>
      <c r="S644" s="681">
        <v>0.33333333333333331</v>
      </c>
      <c r="T644" s="748">
        <v>0.5</v>
      </c>
      <c r="U644" s="704">
        <v>0.33333333333333331</v>
      </c>
    </row>
    <row r="645" spans="1:21" ht="14.4" customHeight="1" x14ac:dyDescent="0.3">
      <c r="A645" s="664">
        <v>50</v>
      </c>
      <c r="B645" s="665" t="s">
        <v>543</v>
      </c>
      <c r="C645" s="665" t="s">
        <v>2783</v>
      </c>
      <c r="D645" s="746" t="s">
        <v>4252</v>
      </c>
      <c r="E645" s="747" t="s">
        <v>2790</v>
      </c>
      <c r="F645" s="665" t="s">
        <v>2778</v>
      </c>
      <c r="G645" s="665" t="s">
        <v>2842</v>
      </c>
      <c r="H645" s="665" t="s">
        <v>544</v>
      </c>
      <c r="I645" s="665" t="s">
        <v>3588</v>
      </c>
      <c r="J645" s="665" t="s">
        <v>2843</v>
      </c>
      <c r="K645" s="665" t="s">
        <v>3463</v>
      </c>
      <c r="L645" s="666">
        <v>0</v>
      </c>
      <c r="M645" s="666">
        <v>0</v>
      </c>
      <c r="N645" s="665">
        <v>1</v>
      </c>
      <c r="O645" s="748">
        <v>0.5</v>
      </c>
      <c r="P645" s="666"/>
      <c r="Q645" s="681"/>
      <c r="R645" s="665"/>
      <c r="S645" s="681">
        <v>0</v>
      </c>
      <c r="T645" s="748"/>
      <c r="U645" s="704">
        <v>0</v>
      </c>
    </row>
    <row r="646" spans="1:21" ht="14.4" customHeight="1" x14ac:dyDescent="0.3">
      <c r="A646" s="664">
        <v>50</v>
      </c>
      <c r="B646" s="665" t="s">
        <v>543</v>
      </c>
      <c r="C646" s="665" t="s">
        <v>2783</v>
      </c>
      <c r="D646" s="746" t="s">
        <v>4252</v>
      </c>
      <c r="E646" s="747" t="s">
        <v>2790</v>
      </c>
      <c r="F646" s="665" t="s">
        <v>2778</v>
      </c>
      <c r="G646" s="665" t="s">
        <v>2842</v>
      </c>
      <c r="H646" s="665" t="s">
        <v>544</v>
      </c>
      <c r="I646" s="665" t="s">
        <v>666</v>
      </c>
      <c r="J646" s="665" t="s">
        <v>2843</v>
      </c>
      <c r="K646" s="665" t="s">
        <v>2844</v>
      </c>
      <c r="L646" s="666">
        <v>36.270000000000003</v>
      </c>
      <c r="M646" s="666">
        <v>72.540000000000006</v>
      </c>
      <c r="N646" s="665">
        <v>2</v>
      </c>
      <c r="O646" s="748">
        <v>0.5</v>
      </c>
      <c r="P646" s="666"/>
      <c r="Q646" s="681">
        <v>0</v>
      </c>
      <c r="R646" s="665"/>
      <c r="S646" s="681">
        <v>0</v>
      </c>
      <c r="T646" s="748"/>
      <c r="U646" s="704">
        <v>0</v>
      </c>
    </row>
    <row r="647" spans="1:21" ht="14.4" customHeight="1" x14ac:dyDescent="0.3">
      <c r="A647" s="664">
        <v>50</v>
      </c>
      <c r="B647" s="665" t="s">
        <v>543</v>
      </c>
      <c r="C647" s="665" t="s">
        <v>2783</v>
      </c>
      <c r="D647" s="746" t="s">
        <v>4252</v>
      </c>
      <c r="E647" s="747" t="s">
        <v>2790</v>
      </c>
      <c r="F647" s="665" t="s">
        <v>2778</v>
      </c>
      <c r="G647" s="665" t="s">
        <v>3174</v>
      </c>
      <c r="H647" s="665" t="s">
        <v>1411</v>
      </c>
      <c r="I647" s="665" t="s">
        <v>1499</v>
      </c>
      <c r="J647" s="665" t="s">
        <v>2710</v>
      </c>
      <c r="K647" s="665" t="s">
        <v>2711</v>
      </c>
      <c r="L647" s="666">
        <v>4.7</v>
      </c>
      <c r="M647" s="666">
        <v>14.100000000000001</v>
      </c>
      <c r="N647" s="665">
        <v>3</v>
      </c>
      <c r="O647" s="748">
        <v>0.5</v>
      </c>
      <c r="P647" s="666"/>
      <c r="Q647" s="681">
        <v>0</v>
      </c>
      <c r="R647" s="665"/>
      <c r="S647" s="681">
        <v>0</v>
      </c>
      <c r="T647" s="748"/>
      <c r="U647" s="704">
        <v>0</v>
      </c>
    </row>
    <row r="648" spans="1:21" ht="14.4" customHeight="1" x14ac:dyDescent="0.3">
      <c r="A648" s="664">
        <v>50</v>
      </c>
      <c r="B648" s="665" t="s">
        <v>543</v>
      </c>
      <c r="C648" s="665" t="s">
        <v>2783</v>
      </c>
      <c r="D648" s="746" t="s">
        <v>4252</v>
      </c>
      <c r="E648" s="747" t="s">
        <v>2790</v>
      </c>
      <c r="F648" s="665" t="s">
        <v>2778</v>
      </c>
      <c r="G648" s="665" t="s">
        <v>3174</v>
      </c>
      <c r="H648" s="665" t="s">
        <v>544</v>
      </c>
      <c r="I648" s="665" t="s">
        <v>3589</v>
      </c>
      <c r="J648" s="665" t="s">
        <v>3590</v>
      </c>
      <c r="K648" s="665" t="s">
        <v>2711</v>
      </c>
      <c r="L648" s="666">
        <v>4.7</v>
      </c>
      <c r="M648" s="666">
        <v>56.400000000000006</v>
      </c>
      <c r="N648" s="665">
        <v>12</v>
      </c>
      <c r="O648" s="748">
        <v>2</v>
      </c>
      <c r="P648" s="666"/>
      <c r="Q648" s="681">
        <v>0</v>
      </c>
      <c r="R648" s="665"/>
      <c r="S648" s="681">
        <v>0</v>
      </c>
      <c r="T648" s="748"/>
      <c r="U648" s="704">
        <v>0</v>
      </c>
    </row>
    <row r="649" spans="1:21" ht="14.4" customHeight="1" x14ac:dyDescent="0.3">
      <c r="A649" s="664">
        <v>50</v>
      </c>
      <c r="B649" s="665" t="s">
        <v>543</v>
      </c>
      <c r="C649" s="665" t="s">
        <v>2783</v>
      </c>
      <c r="D649" s="746" t="s">
        <v>4252</v>
      </c>
      <c r="E649" s="747" t="s">
        <v>2790</v>
      </c>
      <c r="F649" s="665" t="s">
        <v>2778</v>
      </c>
      <c r="G649" s="665" t="s">
        <v>2803</v>
      </c>
      <c r="H649" s="665" t="s">
        <v>1411</v>
      </c>
      <c r="I649" s="665" t="s">
        <v>1423</v>
      </c>
      <c r="J649" s="665" t="s">
        <v>1424</v>
      </c>
      <c r="K649" s="665" t="s">
        <v>2604</v>
      </c>
      <c r="L649" s="666">
        <v>72</v>
      </c>
      <c r="M649" s="666">
        <v>432</v>
      </c>
      <c r="N649" s="665">
        <v>6</v>
      </c>
      <c r="O649" s="748">
        <v>1</v>
      </c>
      <c r="P649" s="666"/>
      <c r="Q649" s="681">
        <v>0</v>
      </c>
      <c r="R649" s="665"/>
      <c r="S649" s="681">
        <v>0</v>
      </c>
      <c r="T649" s="748"/>
      <c r="U649" s="704">
        <v>0</v>
      </c>
    </row>
    <row r="650" spans="1:21" ht="14.4" customHeight="1" x14ac:dyDescent="0.3">
      <c r="A650" s="664">
        <v>50</v>
      </c>
      <c r="B650" s="665" t="s">
        <v>543</v>
      </c>
      <c r="C650" s="665" t="s">
        <v>2783</v>
      </c>
      <c r="D650" s="746" t="s">
        <v>4252</v>
      </c>
      <c r="E650" s="747" t="s">
        <v>2790</v>
      </c>
      <c r="F650" s="665" t="s">
        <v>2778</v>
      </c>
      <c r="G650" s="665" t="s">
        <v>2845</v>
      </c>
      <c r="H650" s="665" t="s">
        <v>544</v>
      </c>
      <c r="I650" s="665" t="s">
        <v>3591</v>
      </c>
      <c r="J650" s="665" t="s">
        <v>3592</v>
      </c>
      <c r="K650" s="665" t="s">
        <v>2701</v>
      </c>
      <c r="L650" s="666">
        <v>207.27</v>
      </c>
      <c r="M650" s="666">
        <v>207.27</v>
      </c>
      <c r="N650" s="665">
        <v>1</v>
      </c>
      <c r="O650" s="748">
        <v>1</v>
      </c>
      <c r="P650" s="666"/>
      <c r="Q650" s="681">
        <v>0</v>
      </c>
      <c r="R650" s="665"/>
      <c r="S650" s="681">
        <v>0</v>
      </c>
      <c r="T650" s="748"/>
      <c r="U650" s="704">
        <v>0</v>
      </c>
    </row>
    <row r="651" spans="1:21" ht="14.4" customHeight="1" x14ac:dyDescent="0.3">
      <c r="A651" s="664">
        <v>50</v>
      </c>
      <c r="B651" s="665" t="s">
        <v>543</v>
      </c>
      <c r="C651" s="665" t="s">
        <v>2783</v>
      </c>
      <c r="D651" s="746" t="s">
        <v>4252</v>
      </c>
      <c r="E651" s="747" t="s">
        <v>2790</v>
      </c>
      <c r="F651" s="665" t="s">
        <v>2778</v>
      </c>
      <c r="G651" s="665" t="s">
        <v>2845</v>
      </c>
      <c r="H651" s="665" t="s">
        <v>544</v>
      </c>
      <c r="I651" s="665" t="s">
        <v>2846</v>
      </c>
      <c r="J651" s="665" t="s">
        <v>2847</v>
      </c>
      <c r="K651" s="665" t="s">
        <v>2624</v>
      </c>
      <c r="L651" s="666">
        <v>62.18</v>
      </c>
      <c r="M651" s="666">
        <v>124.36</v>
      </c>
      <c r="N651" s="665">
        <v>2</v>
      </c>
      <c r="O651" s="748">
        <v>0.5</v>
      </c>
      <c r="P651" s="666"/>
      <c r="Q651" s="681">
        <v>0</v>
      </c>
      <c r="R651" s="665"/>
      <c r="S651" s="681">
        <v>0</v>
      </c>
      <c r="T651" s="748"/>
      <c r="U651" s="704">
        <v>0</v>
      </c>
    </row>
    <row r="652" spans="1:21" ht="14.4" customHeight="1" x14ac:dyDescent="0.3">
      <c r="A652" s="664">
        <v>50</v>
      </c>
      <c r="B652" s="665" t="s">
        <v>543</v>
      </c>
      <c r="C652" s="665" t="s">
        <v>2783</v>
      </c>
      <c r="D652" s="746" t="s">
        <v>4252</v>
      </c>
      <c r="E652" s="747" t="s">
        <v>2790</v>
      </c>
      <c r="F652" s="665" t="s">
        <v>2778</v>
      </c>
      <c r="G652" s="665" t="s">
        <v>3593</v>
      </c>
      <c r="H652" s="665" t="s">
        <v>544</v>
      </c>
      <c r="I652" s="665" t="s">
        <v>3594</v>
      </c>
      <c r="J652" s="665" t="s">
        <v>3595</v>
      </c>
      <c r="K652" s="665" t="s">
        <v>3596</v>
      </c>
      <c r="L652" s="666">
        <v>590.26</v>
      </c>
      <c r="M652" s="666">
        <v>1180.52</v>
      </c>
      <c r="N652" s="665">
        <v>2</v>
      </c>
      <c r="O652" s="748">
        <v>0.5</v>
      </c>
      <c r="P652" s="666"/>
      <c r="Q652" s="681">
        <v>0</v>
      </c>
      <c r="R652" s="665"/>
      <c r="S652" s="681">
        <v>0</v>
      </c>
      <c r="T652" s="748"/>
      <c r="U652" s="704">
        <v>0</v>
      </c>
    </row>
    <row r="653" spans="1:21" ht="14.4" customHeight="1" x14ac:dyDescent="0.3">
      <c r="A653" s="664">
        <v>50</v>
      </c>
      <c r="B653" s="665" t="s">
        <v>543</v>
      </c>
      <c r="C653" s="665" t="s">
        <v>2783</v>
      </c>
      <c r="D653" s="746" t="s">
        <v>4252</v>
      </c>
      <c r="E653" s="747" t="s">
        <v>2790</v>
      </c>
      <c r="F653" s="665" t="s">
        <v>2778</v>
      </c>
      <c r="G653" s="665" t="s">
        <v>3597</v>
      </c>
      <c r="H653" s="665" t="s">
        <v>544</v>
      </c>
      <c r="I653" s="665" t="s">
        <v>3598</v>
      </c>
      <c r="J653" s="665" t="s">
        <v>3599</v>
      </c>
      <c r="K653" s="665" t="s">
        <v>3600</v>
      </c>
      <c r="L653" s="666">
        <v>65.83</v>
      </c>
      <c r="M653" s="666">
        <v>65.83</v>
      </c>
      <c r="N653" s="665">
        <v>1</v>
      </c>
      <c r="O653" s="748">
        <v>1</v>
      </c>
      <c r="P653" s="666">
        <v>65.83</v>
      </c>
      <c r="Q653" s="681">
        <v>1</v>
      </c>
      <c r="R653" s="665">
        <v>1</v>
      </c>
      <c r="S653" s="681">
        <v>1</v>
      </c>
      <c r="T653" s="748">
        <v>1</v>
      </c>
      <c r="U653" s="704">
        <v>1</v>
      </c>
    </row>
    <row r="654" spans="1:21" ht="14.4" customHeight="1" x14ac:dyDescent="0.3">
      <c r="A654" s="664">
        <v>50</v>
      </c>
      <c r="B654" s="665" t="s">
        <v>543</v>
      </c>
      <c r="C654" s="665" t="s">
        <v>2783</v>
      </c>
      <c r="D654" s="746" t="s">
        <v>4252</v>
      </c>
      <c r="E654" s="747" t="s">
        <v>2790</v>
      </c>
      <c r="F654" s="665" t="s">
        <v>2778</v>
      </c>
      <c r="G654" s="665" t="s">
        <v>3597</v>
      </c>
      <c r="H654" s="665" t="s">
        <v>544</v>
      </c>
      <c r="I654" s="665" t="s">
        <v>3601</v>
      </c>
      <c r="J654" s="665" t="s">
        <v>3602</v>
      </c>
      <c r="K654" s="665" t="s">
        <v>3603</v>
      </c>
      <c r="L654" s="666">
        <v>77.89</v>
      </c>
      <c r="M654" s="666">
        <v>77.89</v>
      </c>
      <c r="N654" s="665">
        <v>1</v>
      </c>
      <c r="O654" s="748">
        <v>1</v>
      </c>
      <c r="P654" s="666">
        <v>77.89</v>
      </c>
      <c r="Q654" s="681">
        <v>1</v>
      </c>
      <c r="R654" s="665">
        <v>1</v>
      </c>
      <c r="S654" s="681">
        <v>1</v>
      </c>
      <c r="T654" s="748">
        <v>1</v>
      </c>
      <c r="U654" s="704">
        <v>1</v>
      </c>
    </row>
    <row r="655" spans="1:21" ht="14.4" customHeight="1" x14ac:dyDescent="0.3">
      <c r="A655" s="664">
        <v>50</v>
      </c>
      <c r="B655" s="665" t="s">
        <v>543</v>
      </c>
      <c r="C655" s="665" t="s">
        <v>2783</v>
      </c>
      <c r="D655" s="746" t="s">
        <v>4252</v>
      </c>
      <c r="E655" s="747" t="s">
        <v>2790</v>
      </c>
      <c r="F655" s="665" t="s">
        <v>2778</v>
      </c>
      <c r="G655" s="665" t="s">
        <v>2804</v>
      </c>
      <c r="H655" s="665" t="s">
        <v>1411</v>
      </c>
      <c r="I655" s="665" t="s">
        <v>2852</v>
      </c>
      <c r="J655" s="665" t="s">
        <v>2853</v>
      </c>
      <c r="K655" s="665" t="s">
        <v>2854</v>
      </c>
      <c r="L655" s="666">
        <v>278.64</v>
      </c>
      <c r="M655" s="666">
        <v>278.64</v>
      </c>
      <c r="N655" s="665">
        <v>1</v>
      </c>
      <c r="O655" s="748">
        <v>0.5</v>
      </c>
      <c r="P655" s="666"/>
      <c r="Q655" s="681">
        <v>0</v>
      </c>
      <c r="R655" s="665"/>
      <c r="S655" s="681">
        <v>0</v>
      </c>
      <c r="T655" s="748"/>
      <c r="U655" s="704">
        <v>0</v>
      </c>
    </row>
    <row r="656" spans="1:21" ht="14.4" customHeight="1" x14ac:dyDescent="0.3">
      <c r="A656" s="664">
        <v>50</v>
      </c>
      <c r="B656" s="665" t="s">
        <v>543</v>
      </c>
      <c r="C656" s="665" t="s">
        <v>2783</v>
      </c>
      <c r="D656" s="746" t="s">
        <v>4252</v>
      </c>
      <c r="E656" s="747" t="s">
        <v>2790</v>
      </c>
      <c r="F656" s="665" t="s">
        <v>2778</v>
      </c>
      <c r="G656" s="665" t="s">
        <v>2804</v>
      </c>
      <c r="H656" s="665" t="s">
        <v>1411</v>
      </c>
      <c r="I656" s="665" t="s">
        <v>1506</v>
      </c>
      <c r="J656" s="665" t="s">
        <v>1507</v>
      </c>
      <c r="K656" s="665" t="s">
        <v>2643</v>
      </c>
      <c r="L656" s="666">
        <v>392.42</v>
      </c>
      <c r="M656" s="666">
        <v>1962.1</v>
      </c>
      <c r="N656" s="665">
        <v>5</v>
      </c>
      <c r="O656" s="748">
        <v>3</v>
      </c>
      <c r="P656" s="666">
        <v>784.84</v>
      </c>
      <c r="Q656" s="681">
        <v>0.4</v>
      </c>
      <c r="R656" s="665">
        <v>2</v>
      </c>
      <c r="S656" s="681">
        <v>0.4</v>
      </c>
      <c r="T656" s="748">
        <v>1</v>
      </c>
      <c r="U656" s="704">
        <v>0.33333333333333331</v>
      </c>
    </row>
    <row r="657" spans="1:21" ht="14.4" customHeight="1" x14ac:dyDescent="0.3">
      <c r="A657" s="664">
        <v>50</v>
      </c>
      <c r="B657" s="665" t="s">
        <v>543</v>
      </c>
      <c r="C657" s="665" t="s">
        <v>2783</v>
      </c>
      <c r="D657" s="746" t="s">
        <v>4252</v>
      </c>
      <c r="E657" s="747" t="s">
        <v>2790</v>
      </c>
      <c r="F657" s="665" t="s">
        <v>2778</v>
      </c>
      <c r="G657" s="665" t="s">
        <v>2804</v>
      </c>
      <c r="H657" s="665" t="s">
        <v>1411</v>
      </c>
      <c r="I657" s="665" t="s">
        <v>1566</v>
      </c>
      <c r="J657" s="665" t="s">
        <v>1567</v>
      </c>
      <c r="K657" s="665" t="s">
        <v>2645</v>
      </c>
      <c r="L657" s="666">
        <v>603.73</v>
      </c>
      <c r="M657" s="666">
        <v>1811.19</v>
      </c>
      <c r="N657" s="665">
        <v>3</v>
      </c>
      <c r="O657" s="748">
        <v>2</v>
      </c>
      <c r="P657" s="666">
        <v>603.73</v>
      </c>
      <c r="Q657" s="681">
        <v>0.33333333333333331</v>
      </c>
      <c r="R657" s="665">
        <v>1</v>
      </c>
      <c r="S657" s="681">
        <v>0.33333333333333331</v>
      </c>
      <c r="T657" s="748">
        <v>0.5</v>
      </c>
      <c r="U657" s="704">
        <v>0.25</v>
      </c>
    </row>
    <row r="658" spans="1:21" ht="14.4" customHeight="1" x14ac:dyDescent="0.3">
      <c r="A658" s="664">
        <v>50</v>
      </c>
      <c r="B658" s="665" t="s">
        <v>543</v>
      </c>
      <c r="C658" s="665" t="s">
        <v>2783</v>
      </c>
      <c r="D658" s="746" t="s">
        <v>4252</v>
      </c>
      <c r="E658" s="747" t="s">
        <v>2790</v>
      </c>
      <c r="F658" s="665" t="s">
        <v>2778</v>
      </c>
      <c r="G658" s="665" t="s">
        <v>3191</v>
      </c>
      <c r="H658" s="665" t="s">
        <v>1411</v>
      </c>
      <c r="I658" s="665" t="s">
        <v>3604</v>
      </c>
      <c r="J658" s="665" t="s">
        <v>3605</v>
      </c>
      <c r="K658" s="665" t="s">
        <v>3606</v>
      </c>
      <c r="L658" s="666">
        <v>0</v>
      </c>
      <c r="M658" s="666">
        <v>0</v>
      </c>
      <c r="N658" s="665">
        <v>1</v>
      </c>
      <c r="O658" s="748">
        <v>0.5</v>
      </c>
      <c r="P658" s="666">
        <v>0</v>
      </c>
      <c r="Q658" s="681"/>
      <c r="R658" s="665">
        <v>1</v>
      </c>
      <c r="S658" s="681">
        <v>1</v>
      </c>
      <c r="T658" s="748">
        <v>0.5</v>
      </c>
      <c r="U658" s="704">
        <v>1</v>
      </c>
    </row>
    <row r="659" spans="1:21" ht="14.4" customHeight="1" x14ac:dyDescent="0.3">
      <c r="A659" s="664">
        <v>50</v>
      </c>
      <c r="B659" s="665" t="s">
        <v>543</v>
      </c>
      <c r="C659" s="665" t="s">
        <v>2783</v>
      </c>
      <c r="D659" s="746" t="s">
        <v>4252</v>
      </c>
      <c r="E659" s="747" t="s">
        <v>2790</v>
      </c>
      <c r="F659" s="665" t="s">
        <v>2778</v>
      </c>
      <c r="G659" s="665" t="s">
        <v>3191</v>
      </c>
      <c r="H659" s="665" t="s">
        <v>1411</v>
      </c>
      <c r="I659" s="665" t="s">
        <v>3607</v>
      </c>
      <c r="J659" s="665" t="s">
        <v>3608</v>
      </c>
      <c r="K659" s="665" t="s">
        <v>3609</v>
      </c>
      <c r="L659" s="666">
        <v>0</v>
      </c>
      <c r="M659" s="666">
        <v>0</v>
      </c>
      <c r="N659" s="665">
        <v>2</v>
      </c>
      <c r="O659" s="748">
        <v>1</v>
      </c>
      <c r="P659" s="666"/>
      <c r="Q659" s="681"/>
      <c r="R659" s="665"/>
      <c r="S659" s="681">
        <v>0</v>
      </c>
      <c r="T659" s="748"/>
      <c r="U659" s="704">
        <v>0</v>
      </c>
    </row>
    <row r="660" spans="1:21" ht="14.4" customHeight="1" x14ac:dyDescent="0.3">
      <c r="A660" s="664">
        <v>50</v>
      </c>
      <c r="B660" s="665" t="s">
        <v>543</v>
      </c>
      <c r="C660" s="665" t="s">
        <v>2783</v>
      </c>
      <c r="D660" s="746" t="s">
        <v>4252</v>
      </c>
      <c r="E660" s="747" t="s">
        <v>2790</v>
      </c>
      <c r="F660" s="665" t="s">
        <v>2778</v>
      </c>
      <c r="G660" s="665" t="s">
        <v>2855</v>
      </c>
      <c r="H660" s="665" t="s">
        <v>1411</v>
      </c>
      <c r="I660" s="665" t="s">
        <v>1463</v>
      </c>
      <c r="J660" s="665" t="s">
        <v>1464</v>
      </c>
      <c r="K660" s="665" t="s">
        <v>2609</v>
      </c>
      <c r="L660" s="666">
        <v>65.540000000000006</v>
      </c>
      <c r="M660" s="666">
        <v>262.16000000000003</v>
      </c>
      <c r="N660" s="665">
        <v>4</v>
      </c>
      <c r="O660" s="748">
        <v>1</v>
      </c>
      <c r="P660" s="666"/>
      <c r="Q660" s="681">
        <v>0</v>
      </c>
      <c r="R660" s="665"/>
      <c r="S660" s="681">
        <v>0</v>
      </c>
      <c r="T660" s="748"/>
      <c r="U660" s="704">
        <v>0</v>
      </c>
    </row>
    <row r="661" spans="1:21" ht="14.4" customHeight="1" x14ac:dyDescent="0.3">
      <c r="A661" s="664">
        <v>50</v>
      </c>
      <c r="B661" s="665" t="s">
        <v>543</v>
      </c>
      <c r="C661" s="665" t="s">
        <v>2783</v>
      </c>
      <c r="D661" s="746" t="s">
        <v>4252</v>
      </c>
      <c r="E661" s="747" t="s">
        <v>2790</v>
      </c>
      <c r="F661" s="665" t="s">
        <v>2778</v>
      </c>
      <c r="G661" s="665" t="s">
        <v>2855</v>
      </c>
      <c r="H661" s="665" t="s">
        <v>1411</v>
      </c>
      <c r="I661" s="665" t="s">
        <v>3610</v>
      </c>
      <c r="J661" s="665" t="s">
        <v>1464</v>
      </c>
      <c r="K661" s="665" t="s">
        <v>3611</v>
      </c>
      <c r="L661" s="666">
        <v>229.38</v>
      </c>
      <c r="M661" s="666">
        <v>229.38</v>
      </c>
      <c r="N661" s="665">
        <v>1</v>
      </c>
      <c r="O661" s="748">
        <v>0.5</v>
      </c>
      <c r="P661" s="666"/>
      <c r="Q661" s="681">
        <v>0</v>
      </c>
      <c r="R661" s="665"/>
      <c r="S661" s="681">
        <v>0</v>
      </c>
      <c r="T661" s="748"/>
      <c r="U661" s="704">
        <v>0</v>
      </c>
    </row>
    <row r="662" spans="1:21" ht="14.4" customHeight="1" x14ac:dyDescent="0.3">
      <c r="A662" s="664">
        <v>50</v>
      </c>
      <c r="B662" s="665" t="s">
        <v>543</v>
      </c>
      <c r="C662" s="665" t="s">
        <v>2783</v>
      </c>
      <c r="D662" s="746" t="s">
        <v>4252</v>
      </c>
      <c r="E662" s="747" t="s">
        <v>2790</v>
      </c>
      <c r="F662" s="665" t="s">
        <v>2778</v>
      </c>
      <c r="G662" s="665" t="s">
        <v>2805</v>
      </c>
      <c r="H662" s="665" t="s">
        <v>1411</v>
      </c>
      <c r="I662" s="665" t="s">
        <v>1655</v>
      </c>
      <c r="J662" s="665" t="s">
        <v>1457</v>
      </c>
      <c r="K662" s="665" t="s">
        <v>2620</v>
      </c>
      <c r="L662" s="666">
        <v>105.32</v>
      </c>
      <c r="M662" s="666">
        <v>210.64</v>
      </c>
      <c r="N662" s="665">
        <v>2</v>
      </c>
      <c r="O662" s="748">
        <v>1</v>
      </c>
      <c r="P662" s="666">
        <v>105.32</v>
      </c>
      <c r="Q662" s="681">
        <v>0.5</v>
      </c>
      <c r="R662" s="665">
        <v>1</v>
      </c>
      <c r="S662" s="681">
        <v>0.5</v>
      </c>
      <c r="T662" s="748">
        <v>0.5</v>
      </c>
      <c r="U662" s="704">
        <v>0.5</v>
      </c>
    </row>
    <row r="663" spans="1:21" ht="14.4" customHeight="1" x14ac:dyDescent="0.3">
      <c r="A663" s="664">
        <v>50</v>
      </c>
      <c r="B663" s="665" t="s">
        <v>543</v>
      </c>
      <c r="C663" s="665" t="s">
        <v>2783</v>
      </c>
      <c r="D663" s="746" t="s">
        <v>4252</v>
      </c>
      <c r="E663" s="747" t="s">
        <v>2790</v>
      </c>
      <c r="F663" s="665" t="s">
        <v>2778</v>
      </c>
      <c r="G663" s="665" t="s">
        <v>2805</v>
      </c>
      <c r="H663" s="665" t="s">
        <v>544</v>
      </c>
      <c r="I663" s="665" t="s">
        <v>3612</v>
      </c>
      <c r="J663" s="665" t="s">
        <v>3613</v>
      </c>
      <c r="K663" s="665" t="s">
        <v>3275</v>
      </c>
      <c r="L663" s="666">
        <v>32.76</v>
      </c>
      <c r="M663" s="666">
        <v>327.60000000000002</v>
      </c>
      <c r="N663" s="665">
        <v>10</v>
      </c>
      <c r="O663" s="748">
        <v>1.5</v>
      </c>
      <c r="P663" s="666"/>
      <c r="Q663" s="681">
        <v>0</v>
      </c>
      <c r="R663" s="665"/>
      <c r="S663" s="681">
        <v>0</v>
      </c>
      <c r="T663" s="748"/>
      <c r="U663" s="704">
        <v>0</v>
      </c>
    </row>
    <row r="664" spans="1:21" ht="14.4" customHeight="1" x14ac:dyDescent="0.3">
      <c r="A664" s="664">
        <v>50</v>
      </c>
      <c r="B664" s="665" t="s">
        <v>543</v>
      </c>
      <c r="C664" s="665" t="s">
        <v>2783</v>
      </c>
      <c r="D664" s="746" t="s">
        <v>4252</v>
      </c>
      <c r="E664" s="747" t="s">
        <v>2790</v>
      </c>
      <c r="F664" s="665" t="s">
        <v>2778</v>
      </c>
      <c r="G664" s="665" t="s">
        <v>2805</v>
      </c>
      <c r="H664" s="665" t="s">
        <v>1411</v>
      </c>
      <c r="I664" s="665" t="s">
        <v>1456</v>
      </c>
      <c r="J664" s="665" t="s">
        <v>1457</v>
      </c>
      <c r="K664" s="665" t="s">
        <v>2611</v>
      </c>
      <c r="L664" s="666">
        <v>35.11</v>
      </c>
      <c r="M664" s="666">
        <v>105.33</v>
      </c>
      <c r="N664" s="665">
        <v>3</v>
      </c>
      <c r="O664" s="748">
        <v>0.5</v>
      </c>
      <c r="P664" s="666">
        <v>105.33</v>
      </c>
      <c r="Q664" s="681">
        <v>1</v>
      </c>
      <c r="R664" s="665">
        <v>3</v>
      </c>
      <c r="S664" s="681">
        <v>1</v>
      </c>
      <c r="T664" s="748">
        <v>0.5</v>
      </c>
      <c r="U664" s="704">
        <v>1</v>
      </c>
    </row>
    <row r="665" spans="1:21" ht="14.4" customHeight="1" x14ac:dyDescent="0.3">
      <c r="A665" s="664">
        <v>50</v>
      </c>
      <c r="B665" s="665" t="s">
        <v>543</v>
      </c>
      <c r="C665" s="665" t="s">
        <v>2783</v>
      </c>
      <c r="D665" s="746" t="s">
        <v>4252</v>
      </c>
      <c r="E665" s="747" t="s">
        <v>2790</v>
      </c>
      <c r="F665" s="665" t="s">
        <v>2778</v>
      </c>
      <c r="G665" s="665" t="s">
        <v>2805</v>
      </c>
      <c r="H665" s="665" t="s">
        <v>1411</v>
      </c>
      <c r="I665" s="665" t="s">
        <v>2809</v>
      </c>
      <c r="J665" s="665" t="s">
        <v>2810</v>
      </c>
      <c r="K665" s="665" t="s">
        <v>2718</v>
      </c>
      <c r="L665" s="666">
        <v>70.23</v>
      </c>
      <c r="M665" s="666">
        <v>210.69</v>
      </c>
      <c r="N665" s="665">
        <v>3</v>
      </c>
      <c r="O665" s="748">
        <v>0.5</v>
      </c>
      <c r="P665" s="666">
        <v>210.69</v>
      </c>
      <c r="Q665" s="681">
        <v>1</v>
      </c>
      <c r="R665" s="665">
        <v>3</v>
      </c>
      <c r="S665" s="681">
        <v>1</v>
      </c>
      <c r="T665" s="748">
        <v>0.5</v>
      </c>
      <c r="U665" s="704">
        <v>1</v>
      </c>
    </row>
    <row r="666" spans="1:21" ht="14.4" customHeight="1" x14ac:dyDescent="0.3">
      <c r="A666" s="664">
        <v>50</v>
      </c>
      <c r="B666" s="665" t="s">
        <v>543</v>
      </c>
      <c r="C666" s="665" t="s">
        <v>2783</v>
      </c>
      <c r="D666" s="746" t="s">
        <v>4252</v>
      </c>
      <c r="E666" s="747" t="s">
        <v>2790</v>
      </c>
      <c r="F666" s="665" t="s">
        <v>2778</v>
      </c>
      <c r="G666" s="665" t="s">
        <v>2805</v>
      </c>
      <c r="H666" s="665" t="s">
        <v>544</v>
      </c>
      <c r="I666" s="665" t="s">
        <v>2983</v>
      </c>
      <c r="J666" s="665" t="s">
        <v>2984</v>
      </c>
      <c r="K666" s="665" t="s">
        <v>2611</v>
      </c>
      <c r="L666" s="666">
        <v>35.11</v>
      </c>
      <c r="M666" s="666">
        <v>35.11</v>
      </c>
      <c r="N666" s="665">
        <v>1</v>
      </c>
      <c r="O666" s="748">
        <v>1</v>
      </c>
      <c r="P666" s="666">
        <v>35.11</v>
      </c>
      <c r="Q666" s="681">
        <v>1</v>
      </c>
      <c r="R666" s="665">
        <v>1</v>
      </c>
      <c r="S666" s="681">
        <v>1</v>
      </c>
      <c r="T666" s="748">
        <v>1</v>
      </c>
      <c r="U666" s="704">
        <v>1</v>
      </c>
    </row>
    <row r="667" spans="1:21" ht="14.4" customHeight="1" x14ac:dyDescent="0.3">
      <c r="A667" s="664">
        <v>50</v>
      </c>
      <c r="B667" s="665" t="s">
        <v>543</v>
      </c>
      <c r="C667" s="665" t="s">
        <v>2783</v>
      </c>
      <c r="D667" s="746" t="s">
        <v>4252</v>
      </c>
      <c r="E667" s="747" t="s">
        <v>2790</v>
      </c>
      <c r="F667" s="665" t="s">
        <v>2778</v>
      </c>
      <c r="G667" s="665" t="s">
        <v>3614</v>
      </c>
      <c r="H667" s="665" t="s">
        <v>544</v>
      </c>
      <c r="I667" s="665" t="s">
        <v>3615</v>
      </c>
      <c r="J667" s="665" t="s">
        <v>3616</v>
      </c>
      <c r="K667" s="665" t="s">
        <v>3617</v>
      </c>
      <c r="L667" s="666">
        <v>35.11</v>
      </c>
      <c r="M667" s="666">
        <v>175.55</v>
      </c>
      <c r="N667" s="665">
        <v>5</v>
      </c>
      <c r="O667" s="748">
        <v>1.5</v>
      </c>
      <c r="P667" s="666"/>
      <c r="Q667" s="681">
        <v>0</v>
      </c>
      <c r="R667" s="665"/>
      <c r="S667" s="681">
        <v>0</v>
      </c>
      <c r="T667" s="748"/>
      <c r="U667" s="704">
        <v>0</v>
      </c>
    </row>
    <row r="668" spans="1:21" ht="14.4" customHeight="1" x14ac:dyDescent="0.3">
      <c r="A668" s="664">
        <v>50</v>
      </c>
      <c r="B668" s="665" t="s">
        <v>543</v>
      </c>
      <c r="C668" s="665" t="s">
        <v>2783</v>
      </c>
      <c r="D668" s="746" t="s">
        <v>4252</v>
      </c>
      <c r="E668" s="747" t="s">
        <v>2790</v>
      </c>
      <c r="F668" s="665" t="s">
        <v>2778</v>
      </c>
      <c r="G668" s="665" t="s">
        <v>3618</v>
      </c>
      <c r="H668" s="665" t="s">
        <v>544</v>
      </c>
      <c r="I668" s="665" t="s">
        <v>3619</v>
      </c>
      <c r="J668" s="665" t="s">
        <v>3620</v>
      </c>
      <c r="K668" s="665" t="s">
        <v>3621</v>
      </c>
      <c r="L668" s="666">
        <v>277.67</v>
      </c>
      <c r="M668" s="666">
        <v>555.34</v>
      </c>
      <c r="N668" s="665">
        <v>2</v>
      </c>
      <c r="O668" s="748">
        <v>0.5</v>
      </c>
      <c r="P668" s="666"/>
      <c r="Q668" s="681">
        <v>0</v>
      </c>
      <c r="R668" s="665"/>
      <c r="S668" s="681">
        <v>0</v>
      </c>
      <c r="T668" s="748"/>
      <c r="U668" s="704">
        <v>0</v>
      </c>
    </row>
    <row r="669" spans="1:21" ht="14.4" customHeight="1" x14ac:dyDescent="0.3">
      <c r="A669" s="664">
        <v>50</v>
      </c>
      <c r="B669" s="665" t="s">
        <v>543</v>
      </c>
      <c r="C669" s="665" t="s">
        <v>2783</v>
      </c>
      <c r="D669" s="746" t="s">
        <v>4252</v>
      </c>
      <c r="E669" s="747" t="s">
        <v>2790</v>
      </c>
      <c r="F669" s="665" t="s">
        <v>2778</v>
      </c>
      <c r="G669" s="665" t="s">
        <v>2856</v>
      </c>
      <c r="H669" s="665" t="s">
        <v>544</v>
      </c>
      <c r="I669" s="665" t="s">
        <v>1831</v>
      </c>
      <c r="J669" s="665" t="s">
        <v>1832</v>
      </c>
      <c r="K669" s="665" t="s">
        <v>2859</v>
      </c>
      <c r="L669" s="666">
        <v>78.33</v>
      </c>
      <c r="M669" s="666">
        <v>156.66</v>
      </c>
      <c r="N669" s="665">
        <v>2</v>
      </c>
      <c r="O669" s="748">
        <v>1</v>
      </c>
      <c r="P669" s="666">
        <v>156.66</v>
      </c>
      <c r="Q669" s="681">
        <v>1</v>
      </c>
      <c r="R669" s="665">
        <v>2</v>
      </c>
      <c r="S669" s="681">
        <v>1</v>
      </c>
      <c r="T669" s="748">
        <v>1</v>
      </c>
      <c r="U669" s="704">
        <v>1</v>
      </c>
    </row>
    <row r="670" spans="1:21" ht="14.4" customHeight="1" x14ac:dyDescent="0.3">
      <c r="A670" s="664">
        <v>50</v>
      </c>
      <c r="B670" s="665" t="s">
        <v>543</v>
      </c>
      <c r="C670" s="665" t="s">
        <v>2783</v>
      </c>
      <c r="D670" s="746" t="s">
        <v>4252</v>
      </c>
      <c r="E670" s="747" t="s">
        <v>2790</v>
      </c>
      <c r="F670" s="665" t="s">
        <v>2778</v>
      </c>
      <c r="G670" s="665" t="s">
        <v>2856</v>
      </c>
      <c r="H670" s="665" t="s">
        <v>544</v>
      </c>
      <c r="I670" s="665" t="s">
        <v>2857</v>
      </c>
      <c r="J670" s="665" t="s">
        <v>2858</v>
      </c>
      <c r="K670" s="665" t="s">
        <v>2859</v>
      </c>
      <c r="L670" s="666">
        <v>78.33</v>
      </c>
      <c r="M670" s="666">
        <v>156.66</v>
      </c>
      <c r="N670" s="665">
        <v>2</v>
      </c>
      <c r="O670" s="748">
        <v>1</v>
      </c>
      <c r="P670" s="666"/>
      <c r="Q670" s="681">
        <v>0</v>
      </c>
      <c r="R670" s="665"/>
      <c r="S670" s="681">
        <v>0</v>
      </c>
      <c r="T670" s="748"/>
      <c r="U670" s="704">
        <v>0</v>
      </c>
    </row>
    <row r="671" spans="1:21" ht="14.4" customHeight="1" x14ac:dyDescent="0.3">
      <c r="A671" s="664">
        <v>50</v>
      </c>
      <c r="B671" s="665" t="s">
        <v>543</v>
      </c>
      <c r="C671" s="665" t="s">
        <v>2783</v>
      </c>
      <c r="D671" s="746" t="s">
        <v>4252</v>
      </c>
      <c r="E671" s="747" t="s">
        <v>2790</v>
      </c>
      <c r="F671" s="665" t="s">
        <v>2778</v>
      </c>
      <c r="G671" s="665" t="s">
        <v>2993</v>
      </c>
      <c r="H671" s="665" t="s">
        <v>1411</v>
      </c>
      <c r="I671" s="665" t="s">
        <v>1596</v>
      </c>
      <c r="J671" s="665" t="s">
        <v>1597</v>
      </c>
      <c r="K671" s="665" t="s">
        <v>2642</v>
      </c>
      <c r="L671" s="666">
        <v>85.16</v>
      </c>
      <c r="M671" s="666">
        <v>255.48</v>
      </c>
      <c r="N671" s="665">
        <v>3</v>
      </c>
      <c r="O671" s="748">
        <v>1</v>
      </c>
      <c r="P671" s="666"/>
      <c r="Q671" s="681">
        <v>0</v>
      </c>
      <c r="R671" s="665"/>
      <c r="S671" s="681">
        <v>0</v>
      </c>
      <c r="T671" s="748"/>
      <c r="U671" s="704">
        <v>0</v>
      </c>
    </row>
    <row r="672" spans="1:21" ht="14.4" customHeight="1" x14ac:dyDescent="0.3">
      <c r="A672" s="664">
        <v>50</v>
      </c>
      <c r="B672" s="665" t="s">
        <v>543</v>
      </c>
      <c r="C672" s="665" t="s">
        <v>2783</v>
      </c>
      <c r="D672" s="746" t="s">
        <v>4252</v>
      </c>
      <c r="E672" s="747" t="s">
        <v>2790</v>
      </c>
      <c r="F672" s="665" t="s">
        <v>2778</v>
      </c>
      <c r="G672" s="665" t="s">
        <v>3622</v>
      </c>
      <c r="H672" s="665" t="s">
        <v>544</v>
      </c>
      <c r="I672" s="665" t="s">
        <v>3623</v>
      </c>
      <c r="J672" s="665" t="s">
        <v>3624</v>
      </c>
      <c r="K672" s="665" t="s">
        <v>3625</v>
      </c>
      <c r="L672" s="666">
        <v>1891.17</v>
      </c>
      <c r="M672" s="666">
        <v>17020.53</v>
      </c>
      <c r="N672" s="665">
        <v>9</v>
      </c>
      <c r="O672" s="748">
        <v>2.5</v>
      </c>
      <c r="P672" s="666">
        <v>11347.02</v>
      </c>
      <c r="Q672" s="681">
        <v>0.66666666666666674</v>
      </c>
      <c r="R672" s="665">
        <v>6</v>
      </c>
      <c r="S672" s="681">
        <v>0.66666666666666663</v>
      </c>
      <c r="T672" s="748">
        <v>1.5</v>
      </c>
      <c r="U672" s="704">
        <v>0.6</v>
      </c>
    </row>
    <row r="673" spans="1:21" ht="14.4" customHeight="1" x14ac:dyDescent="0.3">
      <c r="A673" s="664">
        <v>50</v>
      </c>
      <c r="B673" s="665" t="s">
        <v>543</v>
      </c>
      <c r="C673" s="665" t="s">
        <v>2783</v>
      </c>
      <c r="D673" s="746" t="s">
        <v>4252</v>
      </c>
      <c r="E673" s="747" t="s">
        <v>2790</v>
      </c>
      <c r="F673" s="665" t="s">
        <v>2778</v>
      </c>
      <c r="G673" s="665" t="s">
        <v>3622</v>
      </c>
      <c r="H673" s="665" t="s">
        <v>544</v>
      </c>
      <c r="I673" s="665" t="s">
        <v>3626</v>
      </c>
      <c r="J673" s="665" t="s">
        <v>3627</v>
      </c>
      <c r="K673" s="665" t="s">
        <v>3628</v>
      </c>
      <c r="L673" s="666">
        <v>2026.32</v>
      </c>
      <c r="M673" s="666">
        <v>6078.96</v>
      </c>
      <c r="N673" s="665">
        <v>3</v>
      </c>
      <c r="O673" s="748">
        <v>0.5</v>
      </c>
      <c r="P673" s="666"/>
      <c r="Q673" s="681">
        <v>0</v>
      </c>
      <c r="R673" s="665"/>
      <c r="S673" s="681">
        <v>0</v>
      </c>
      <c r="T673" s="748"/>
      <c r="U673" s="704">
        <v>0</v>
      </c>
    </row>
    <row r="674" spans="1:21" ht="14.4" customHeight="1" x14ac:dyDescent="0.3">
      <c r="A674" s="664">
        <v>50</v>
      </c>
      <c r="B674" s="665" t="s">
        <v>543</v>
      </c>
      <c r="C674" s="665" t="s">
        <v>2783</v>
      </c>
      <c r="D674" s="746" t="s">
        <v>4252</v>
      </c>
      <c r="E674" s="747" t="s">
        <v>2790</v>
      </c>
      <c r="F674" s="665" t="s">
        <v>2778</v>
      </c>
      <c r="G674" s="665" t="s">
        <v>3622</v>
      </c>
      <c r="H674" s="665" t="s">
        <v>544</v>
      </c>
      <c r="I674" s="665" t="s">
        <v>3626</v>
      </c>
      <c r="J674" s="665" t="s">
        <v>3627</v>
      </c>
      <c r="K674" s="665" t="s">
        <v>3628</v>
      </c>
      <c r="L674" s="666">
        <v>1544.99</v>
      </c>
      <c r="M674" s="666">
        <v>4634.97</v>
      </c>
      <c r="N674" s="665">
        <v>3</v>
      </c>
      <c r="O674" s="748">
        <v>1</v>
      </c>
      <c r="P674" s="666"/>
      <c r="Q674" s="681">
        <v>0</v>
      </c>
      <c r="R674" s="665"/>
      <c r="S674" s="681">
        <v>0</v>
      </c>
      <c r="T674" s="748"/>
      <c r="U674" s="704">
        <v>0</v>
      </c>
    </row>
    <row r="675" spans="1:21" ht="14.4" customHeight="1" x14ac:dyDescent="0.3">
      <c r="A675" s="664">
        <v>50</v>
      </c>
      <c r="B675" s="665" t="s">
        <v>543</v>
      </c>
      <c r="C675" s="665" t="s">
        <v>2783</v>
      </c>
      <c r="D675" s="746" t="s">
        <v>4252</v>
      </c>
      <c r="E675" s="747" t="s">
        <v>2790</v>
      </c>
      <c r="F675" s="665" t="s">
        <v>2778</v>
      </c>
      <c r="G675" s="665" t="s">
        <v>2994</v>
      </c>
      <c r="H675" s="665" t="s">
        <v>544</v>
      </c>
      <c r="I675" s="665" t="s">
        <v>833</v>
      </c>
      <c r="J675" s="665" t="s">
        <v>2995</v>
      </c>
      <c r="K675" s="665" t="s">
        <v>2996</v>
      </c>
      <c r="L675" s="666">
        <v>23.72</v>
      </c>
      <c r="M675" s="666">
        <v>213.48</v>
      </c>
      <c r="N675" s="665">
        <v>9</v>
      </c>
      <c r="O675" s="748">
        <v>2</v>
      </c>
      <c r="P675" s="666"/>
      <c r="Q675" s="681">
        <v>0</v>
      </c>
      <c r="R675" s="665"/>
      <c r="S675" s="681">
        <v>0</v>
      </c>
      <c r="T675" s="748"/>
      <c r="U675" s="704">
        <v>0</v>
      </c>
    </row>
    <row r="676" spans="1:21" ht="14.4" customHeight="1" x14ac:dyDescent="0.3">
      <c r="A676" s="664">
        <v>50</v>
      </c>
      <c r="B676" s="665" t="s">
        <v>543</v>
      </c>
      <c r="C676" s="665" t="s">
        <v>2783</v>
      </c>
      <c r="D676" s="746" t="s">
        <v>4252</v>
      </c>
      <c r="E676" s="747" t="s">
        <v>2790</v>
      </c>
      <c r="F676" s="665" t="s">
        <v>2778</v>
      </c>
      <c r="G676" s="665" t="s">
        <v>2997</v>
      </c>
      <c r="H676" s="665" t="s">
        <v>544</v>
      </c>
      <c r="I676" s="665" t="s">
        <v>3629</v>
      </c>
      <c r="J676" s="665" t="s">
        <v>3210</v>
      </c>
      <c r="K676" s="665" t="s">
        <v>3526</v>
      </c>
      <c r="L676" s="666">
        <v>243.59</v>
      </c>
      <c r="M676" s="666">
        <v>243.59</v>
      </c>
      <c r="N676" s="665">
        <v>1</v>
      </c>
      <c r="O676" s="748">
        <v>0.5</v>
      </c>
      <c r="P676" s="666"/>
      <c r="Q676" s="681">
        <v>0</v>
      </c>
      <c r="R676" s="665"/>
      <c r="S676" s="681">
        <v>0</v>
      </c>
      <c r="T676" s="748"/>
      <c r="U676" s="704">
        <v>0</v>
      </c>
    </row>
    <row r="677" spans="1:21" ht="14.4" customHeight="1" x14ac:dyDescent="0.3">
      <c r="A677" s="664">
        <v>50</v>
      </c>
      <c r="B677" s="665" t="s">
        <v>543</v>
      </c>
      <c r="C677" s="665" t="s">
        <v>2783</v>
      </c>
      <c r="D677" s="746" t="s">
        <v>4252</v>
      </c>
      <c r="E677" s="747" t="s">
        <v>2790</v>
      </c>
      <c r="F677" s="665" t="s">
        <v>2778</v>
      </c>
      <c r="G677" s="665" t="s">
        <v>3211</v>
      </c>
      <c r="H677" s="665" t="s">
        <v>544</v>
      </c>
      <c r="I677" s="665" t="s">
        <v>3630</v>
      </c>
      <c r="J677" s="665" t="s">
        <v>714</v>
      </c>
      <c r="K677" s="665" t="s">
        <v>3631</v>
      </c>
      <c r="L677" s="666">
        <v>182.22</v>
      </c>
      <c r="M677" s="666">
        <v>182.22</v>
      </c>
      <c r="N677" s="665">
        <v>1</v>
      </c>
      <c r="O677" s="748">
        <v>1</v>
      </c>
      <c r="P677" s="666">
        <v>182.22</v>
      </c>
      <c r="Q677" s="681">
        <v>1</v>
      </c>
      <c r="R677" s="665">
        <v>1</v>
      </c>
      <c r="S677" s="681">
        <v>1</v>
      </c>
      <c r="T677" s="748">
        <v>1</v>
      </c>
      <c r="U677" s="704">
        <v>1</v>
      </c>
    </row>
    <row r="678" spans="1:21" ht="14.4" customHeight="1" x14ac:dyDescent="0.3">
      <c r="A678" s="664">
        <v>50</v>
      </c>
      <c r="B678" s="665" t="s">
        <v>543</v>
      </c>
      <c r="C678" s="665" t="s">
        <v>2783</v>
      </c>
      <c r="D678" s="746" t="s">
        <v>4252</v>
      </c>
      <c r="E678" s="747" t="s">
        <v>2790</v>
      </c>
      <c r="F678" s="665" t="s">
        <v>2778</v>
      </c>
      <c r="G678" s="665" t="s">
        <v>3211</v>
      </c>
      <c r="H678" s="665" t="s">
        <v>544</v>
      </c>
      <c r="I678" s="665" t="s">
        <v>3632</v>
      </c>
      <c r="J678" s="665" t="s">
        <v>714</v>
      </c>
      <c r="K678" s="665" t="s">
        <v>3070</v>
      </c>
      <c r="L678" s="666">
        <v>91.11</v>
      </c>
      <c r="M678" s="666">
        <v>91.11</v>
      </c>
      <c r="N678" s="665">
        <v>1</v>
      </c>
      <c r="O678" s="748">
        <v>0.5</v>
      </c>
      <c r="P678" s="666">
        <v>91.11</v>
      </c>
      <c r="Q678" s="681">
        <v>1</v>
      </c>
      <c r="R678" s="665">
        <v>1</v>
      </c>
      <c r="S678" s="681">
        <v>1</v>
      </c>
      <c r="T678" s="748">
        <v>0.5</v>
      </c>
      <c r="U678" s="704">
        <v>1</v>
      </c>
    </row>
    <row r="679" spans="1:21" ht="14.4" customHeight="1" x14ac:dyDescent="0.3">
      <c r="A679" s="664">
        <v>50</v>
      </c>
      <c r="B679" s="665" t="s">
        <v>543</v>
      </c>
      <c r="C679" s="665" t="s">
        <v>2783</v>
      </c>
      <c r="D679" s="746" t="s">
        <v>4252</v>
      </c>
      <c r="E679" s="747" t="s">
        <v>2790</v>
      </c>
      <c r="F679" s="665" t="s">
        <v>2778</v>
      </c>
      <c r="G679" s="665" t="s">
        <v>3633</v>
      </c>
      <c r="H679" s="665" t="s">
        <v>544</v>
      </c>
      <c r="I679" s="665" t="s">
        <v>3634</v>
      </c>
      <c r="J679" s="665" t="s">
        <v>1220</v>
      </c>
      <c r="K679" s="665" t="s">
        <v>3635</v>
      </c>
      <c r="L679" s="666">
        <v>0</v>
      </c>
      <c r="M679" s="666">
        <v>0</v>
      </c>
      <c r="N679" s="665">
        <v>3</v>
      </c>
      <c r="O679" s="748">
        <v>1.5</v>
      </c>
      <c r="P679" s="666"/>
      <c r="Q679" s="681"/>
      <c r="R679" s="665"/>
      <c r="S679" s="681">
        <v>0</v>
      </c>
      <c r="T679" s="748"/>
      <c r="U679" s="704">
        <v>0</v>
      </c>
    </row>
    <row r="680" spans="1:21" ht="14.4" customHeight="1" x14ac:dyDescent="0.3">
      <c r="A680" s="664">
        <v>50</v>
      </c>
      <c r="B680" s="665" t="s">
        <v>543</v>
      </c>
      <c r="C680" s="665" t="s">
        <v>2783</v>
      </c>
      <c r="D680" s="746" t="s">
        <v>4252</v>
      </c>
      <c r="E680" s="747" t="s">
        <v>2790</v>
      </c>
      <c r="F680" s="665" t="s">
        <v>2778</v>
      </c>
      <c r="G680" s="665" t="s">
        <v>3006</v>
      </c>
      <c r="H680" s="665" t="s">
        <v>544</v>
      </c>
      <c r="I680" s="665" t="s">
        <v>3636</v>
      </c>
      <c r="J680" s="665" t="s">
        <v>726</v>
      </c>
      <c r="K680" s="665" t="s">
        <v>3637</v>
      </c>
      <c r="L680" s="666">
        <v>0</v>
      </c>
      <c r="M680" s="666">
        <v>0</v>
      </c>
      <c r="N680" s="665">
        <v>1</v>
      </c>
      <c r="O680" s="748">
        <v>0.5</v>
      </c>
      <c r="P680" s="666"/>
      <c r="Q680" s="681"/>
      <c r="R680" s="665"/>
      <c r="S680" s="681">
        <v>0</v>
      </c>
      <c r="T680" s="748"/>
      <c r="U680" s="704">
        <v>0</v>
      </c>
    </row>
    <row r="681" spans="1:21" ht="14.4" customHeight="1" x14ac:dyDescent="0.3">
      <c r="A681" s="664">
        <v>50</v>
      </c>
      <c r="B681" s="665" t="s">
        <v>543</v>
      </c>
      <c r="C681" s="665" t="s">
        <v>2783</v>
      </c>
      <c r="D681" s="746" t="s">
        <v>4252</v>
      </c>
      <c r="E681" s="747" t="s">
        <v>2790</v>
      </c>
      <c r="F681" s="665" t="s">
        <v>2778</v>
      </c>
      <c r="G681" s="665" t="s">
        <v>2860</v>
      </c>
      <c r="H681" s="665" t="s">
        <v>544</v>
      </c>
      <c r="I681" s="665" t="s">
        <v>3638</v>
      </c>
      <c r="J681" s="665" t="s">
        <v>3224</v>
      </c>
      <c r="K681" s="665" t="s">
        <v>2862</v>
      </c>
      <c r="L681" s="666">
        <v>63.7</v>
      </c>
      <c r="M681" s="666">
        <v>254.8</v>
      </c>
      <c r="N681" s="665">
        <v>4</v>
      </c>
      <c r="O681" s="748">
        <v>1.5</v>
      </c>
      <c r="P681" s="666"/>
      <c r="Q681" s="681">
        <v>0</v>
      </c>
      <c r="R681" s="665"/>
      <c r="S681" s="681">
        <v>0</v>
      </c>
      <c r="T681" s="748"/>
      <c r="U681" s="704">
        <v>0</v>
      </c>
    </row>
    <row r="682" spans="1:21" ht="14.4" customHeight="1" x14ac:dyDescent="0.3">
      <c r="A682" s="664">
        <v>50</v>
      </c>
      <c r="B682" s="665" t="s">
        <v>543</v>
      </c>
      <c r="C682" s="665" t="s">
        <v>2783</v>
      </c>
      <c r="D682" s="746" t="s">
        <v>4252</v>
      </c>
      <c r="E682" s="747" t="s">
        <v>2790</v>
      </c>
      <c r="F682" s="665" t="s">
        <v>2778</v>
      </c>
      <c r="G682" s="665" t="s">
        <v>2860</v>
      </c>
      <c r="H682" s="665" t="s">
        <v>544</v>
      </c>
      <c r="I682" s="665" t="s">
        <v>3639</v>
      </c>
      <c r="J682" s="665" t="s">
        <v>796</v>
      </c>
      <c r="K682" s="665" t="s">
        <v>3640</v>
      </c>
      <c r="L682" s="666">
        <v>393.13</v>
      </c>
      <c r="M682" s="666">
        <v>393.13</v>
      </c>
      <c r="N682" s="665">
        <v>1</v>
      </c>
      <c r="O682" s="748">
        <v>0.5</v>
      </c>
      <c r="P682" s="666"/>
      <c r="Q682" s="681">
        <v>0</v>
      </c>
      <c r="R682" s="665"/>
      <c r="S682" s="681">
        <v>0</v>
      </c>
      <c r="T682" s="748"/>
      <c r="U682" s="704">
        <v>0</v>
      </c>
    </row>
    <row r="683" spans="1:21" ht="14.4" customHeight="1" x14ac:dyDescent="0.3">
      <c r="A683" s="664">
        <v>50</v>
      </c>
      <c r="B683" s="665" t="s">
        <v>543</v>
      </c>
      <c r="C683" s="665" t="s">
        <v>2783</v>
      </c>
      <c r="D683" s="746" t="s">
        <v>4252</v>
      </c>
      <c r="E683" s="747" t="s">
        <v>2790</v>
      </c>
      <c r="F683" s="665" t="s">
        <v>2778</v>
      </c>
      <c r="G683" s="665" t="s">
        <v>2860</v>
      </c>
      <c r="H683" s="665" t="s">
        <v>544</v>
      </c>
      <c r="I683" s="665" t="s">
        <v>885</v>
      </c>
      <c r="J683" s="665" t="s">
        <v>2861</v>
      </c>
      <c r="K683" s="665" t="s">
        <v>2862</v>
      </c>
      <c r="L683" s="666">
        <v>63.7</v>
      </c>
      <c r="M683" s="666">
        <v>445.90000000000003</v>
      </c>
      <c r="N683" s="665">
        <v>7</v>
      </c>
      <c r="O683" s="748">
        <v>2</v>
      </c>
      <c r="P683" s="666"/>
      <c r="Q683" s="681">
        <v>0</v>
      </c>
      <c r="R683" s="665"/>
      <c r="S683" s="681">
        <v>0</v>
      </c>
      <c r="T683" s="748"/>
      <c r="U683" s="704">
        <v>0</v>
      </c>
    </row>
    <row r="684" spans="1:21" ht="14.4" customHeight="1" x14ac:dyDescent="0.3">
      <c r="A684" s="664">
        <v>50</v>
      </c>
      <c r="B684" s="665" t="s">
        <v>543</v>
      </c>
      <c r="C684" s="665" t="s">
        <v>2783</v>
      </c>
      <c r="D684" s="746" t="s">
        <v>4252</v>
      </c>
      <c r="E684" s="747" t="s">
        <v>2790</v>
      </c>
      <c r="F684" s="665" t="s">
        <v>2778</v>
      </c>
      <c r="G684" s="665" t="s">
        <v>3641</v>
      </c>
      <c r="H684" s="665" t="s">
        <v>544</v>
      </c>
      <c r="I684" s="665" t="s">
        <v>818</v>
      </c>
      <c r="J684" s="665" t="s">
        <v>819</v>
      </c>
      <c r="K684" s="665" t="s">
        <v>3642</v>
      </c>
      <c r="L684" s="666">
        <v>107.27</v>
      </c>
      <c r="M684" s="666">
        <v>1609.05</v>
      </c>
      <c r="N684" s="665">
        <v>15</v>
      </c>
      <c r="O684" s="748">
        <v>3.5</v>
      </c>
      <c r="P684" s="666">
        <v>321.81</v>
      </c>
      <c r="Q684" s="681">
        <v>0.2</v>
      </c>
      <c r="R684" s="665">
        <v>3</v>
      </c>
      <c r="S684" s="681">
        <v>0.2</v>
      </c>
      <c r="T684" s="748">
        <v>0.5</v>
      </c>
      <c r="U684" s="704">
        <v>0.14285714285714285</v>
      </c>
    </row>
    <row r="685" spans="1:21" ht="14.4" customHeight="1" x14ac:dyDescent="0.3">
      <c r="A685" s="664">
        <v>50</v>
      </c>
      <c r="B685" s="665" t="s">
        <v>543</v>
      </c>
      <c r="C685" s="665" t="s">
        <v>2783</v>
      </c>
      <c r="D685" s="746" t="s">
        <v>4252</v>
      </c>
      <c r="E685" s="747" t="s">
        <v>2790</v>
      </c>
      <c r="F685" s="665" t="s">
        <v>2778</v>
      </c>
      <c r="G685" s="665" t="s">
        <v>3643</v>
      </c>
      <c r="H685" s="665" t="s">
        <v>544</v>
      </c>
      <c r="I685" s="665" t="s">
        <v>600</v>
      </c>
      <c r="J685" s="665" t="s">
        <v>3644</v>
      </c>
      <c r="K685" s="665" t="s">
        <v>2906</v>
      </c>
      <c r="L685" s="666">
        <v>30.56</v>
      </c>
      <c r="M685" s="666">
        <v>122.24</v>
      </c>
      <c r="N685" s="665">
        <v>4</v>
      </c>
      <c r="O685" s="748">
        <v>1.5</v>
      </c>
      <c r="P685" s="666">
        <v>122.24</v>
      </c>
      <c r="Q685" s="681">
        <v>1</v>
      </c>
      <c r="R685" s="665">
        <v>4</v>
      </c>
      <c r="S685" s="681">
        <v>1</v>
      </c>
      <c r="T685" s="748">
        <v>1.5</v>
      </c>
      <c r="U685" s="704">
        <v>1</v>
      </c>
    </row>
    <row r="686" spans="1:21" ht="14.4" customHeight="1" x14ac:dyDescent="0.3">
      <c r="A686" s="664">
        <v>50</v>
      </c>
      <c r="B686" s="665" t="s">
        <v>543</v>
      </c>
      <c r="C686" s="665" t="s">
        <v>2783</v>
      </c>
      <c r="D686" s="746" t="s">
        <v>4252</v>
      </c>
      <c r="E686" s="747" t="s">
        <v>2790</v>
      </c>
      <c r="F686" s="665" t="s">
        <v>2778</v>
      </c>
      <c r="G686" s="665" t="s">
        <v>2811</v>
      </c>
      <c r="H686" s="665" t="s">
        <v>544</v>
      </c>
      <c r="I686" s="665" t="s">
        <v>948</v>
      </c>
      <c r="J686" s="665" t="s">
        <v>949</v>
      </c>
      <c r="K686" s="665" t="s">
        <v>3645</v>
      </c>
      <c r="L686" s="666">
        <v>168.78</v>
      </c>
      <c r="M686" s="666">
        <v>337.56</v>
      </c>
      <c r="N686" s="665">
        <v>2</v>
      </c>
      <c r="O686" s="748">
        <v>1</v>
      </c>
      <c r="P686" s="666"/>
      <c r="Q686" s="681">
        <v>0</v>
      </c>
      <c r="R686" s="665"/>
      <c r="S686" s="681">
        <v>0</v>
      </c>
      <c r="T686" s="748"/>
      <c r="U686" s="704">
        <v>0</v>
      </c>
    </row>
    <row r="687" spans="1:21" ht="14.4" customHeight="1" x14ac:dyDescent="0.3">
      <c r="A687" s="664">
        <v>50</v>
      </c>
      <c r="B687" s="665" t="s">
        <v>543</v>
      </c>
      <c r="C687" s="665" t="s">
        <v>2783</v>
      </c>
      <c r="D687" s="746" t="s">
        <v>4252</v>
      </c>
      <c r="E687" s="747" t="s">
        <v>2790</v>
      </c>
      <c r="F687" s="665" t="s">
        <v>2778</v>
      </c>
      <c r="G687" s="665" t="s">
        <v>2811</v>
      </c>
      <c r="H687" s="665" t="s">
        <v>544</v>
      </c>
      <c r="I687" s="665" t="s">
        <v>2863</v>
      </c>
      <c r="J687" s="665" t="s">
        <v>2816</v>
      </c>
      <c r="K687" s="665" t="s">
        <v>2864</v>
      </c>
      <c r="L687" s="666">
        <v>84.39</v>
      </c>
      <c r="M687" s="666">
        <v>168.78</v>
      </c>
      <c r="N687" s="665">
        <v>2</v>
      </c>
      <c r="O687" s="748">
        <v>0.5</v>
      </c>
      <c r="P687" s="666"/>
      <c r="Q687" s="681">
        <v>0</v>
      </c>
      <c r="R687" s="665"/>
      <c r="S687" s="681">
        <v>0</v>
      </c>
      <c r="T687" s="748"/>
      <c r="U687" s="704">
        <v>0</v>
      </c>
    </row>
    <row r="688" spans="1:21" ht="14.4" customHeight="1" x14ac:dyDescent="0.3">
      <c r="A688" s="664">
        <v>50</v>
      </c>
      <c r="B688" s="665" t="s">
        <v>543</v>
      </c>
      <c r="C688" s="665" t="s">
        <v>2783</v>
      </c>
      <c r="D688" s="746" t="s">
        <v>4252</v>
      </c>
      <c r="E688" s="747" t="s">
        <v>2790</v>
      </c>
      <c r="F688" s="665" t="s">
        <v>2778</v>
      </c>
      <c r="G688" s="665" t="s">
        <v>2811</v>
      </c>
      <c r="H688" s="665" t="s">
        <v>544</v>
      </c>
      <c r="I688" s="665" t="s">
        <v>3646</v>
      </c>
      <c r="J688" s="665" t="s">
        <v>2813</v>
      </c>
      <c r="K688" s="665" t="s">
        <v>3647</v>
      </c>
      <c r="L688" s="666">
        <v>84.39</v>
      </c>
      <c r="M688" s="666">
        <v>253.17000000000002</v>
      </c>
      <c r="N688" s="665">
        <v>3</v>
      </c>
      <c r="O688" s="748">
        <v>1.5</v>
      </c>
      <c r="P688" s="666">
        <v>253.17000000000002</v>
      </c>
      <c r="Q688" s="681">
        <v>1</v>
      </c>
      <c r="R688" s="665">
        <v>3</v>
      </c>
      <c r="S688" s="681">
        <v>1</v>
      </c>
      <c r="T688" s="748">
        <v>1.5</v>
      </c>
      <c r="U688" s="704">
        <v>1</v>
      </c>
    </row>
    <row r="689" spans="1:21" ht="14.4" customHeight="1" x14ac:dyDescent="0.3">
      <c r="A689" s="664">
        <v>50</v>
      </c>
      <c r="B689" s="665" t="s">
        <v>543</v>
      </c>
      <c r="C689" s="665" t="s">
        <v>2783</v>
      </c>
      <c r="D689" s="746" t="s">
        <v>4252</v>
      </c>
      <c r="E689" s="747" t="s">
        <v>2790</v>
      </c>
      <c r="F689" s="665" t="s">
        <v>2778</v>
      </c>
      <c r="G689" s="665" t="s">
        <v>3250</v>
      </c>
      <c r="H689" s="665" t="s">
        <v>1411</v>
      </c>
      <c r="I689" s="665" t="s">
        <v>3648</v>
      </c>
      <c r="J689" s="665" t="s">
        <v>3649</v>
      </c>
      <c r="K689" s="665" t="s">
        <v>3650</v>
      </c>
      <c r="L689" s="666">
        <v>138.27000000000001</v>
      </c>
      <c r="M689" s="666">
        <v>138.27000000000001</v>
      </c>
      <c r="N689" s="665">
        <v>1</v>
      </c>
      <c r="O689" s="748">
        <v>0.5</v>
      </c>
      <c r="P689" s="666"/>
      <c r="Q689" s="681">
        <v>0</v>
      </c>
      <c r="R689" s="665"/>
      <c r="S689" s="681">
        <v>0</v>
      </c>
      <c r="T689" s="748"/>
      <c r="U689" s="704">
        <v>0</v>
      </c>
    </row>
    <row r="690" spans="1:21" ht="14.4" customHeight="1" x14ac:dyDescent="0.3">
      <c r="A690" s="664">
        <v>50</v>
      </c>
      <c r="B690" s="665" t="s">
        <v>543</v>
      </c>
      <c r="C690" s="665" t="s">
        <v>2783</v>
      </c>
      <c r="D690" s="746" t="s">
        <v>4252</v>
      </c>
      <c r="E690" s="747" t="s">
        <v>2790</v>
      </c>
      <c r="F690" s="665" t="s">
        <v>2778</v>
      </c>
      <c r="G690" s="665" t="s">
        <v>2934</v>
      </c>
      <c r="H690" s="665" t="s">
        <v>544</v>
      </c>
      <c r="I690" s="665" t="s">
        <v>936</v>
      </c>
      <c r="J690" s="665" t="s">
        <v>937</v>
      </c>
      <c r="K690" s="665" t="s">
        <v>2935</v>
      </c>
      <c r="L690" s="666">
        <v>33</v>
      </c>
      <c r="M690" s="666">
        <v>66</v>
      </c>
      <c r="N690" s="665">
        <v>2</v>
      </c>
      <c r="O690" s="748">
        <v>0.5</v>
      </c>
      <c r="P690" s="666">
        <v>66</v>
      </c>
      <c r="Q690" s="681">
        <v>1</v>
      </c>
      <c r="R690" s="665">
        <v>2</v>
      </c>
      <c r="S690" s="681">
        <v>1</v>
      </c>
      <c r="T690" s="748">
        <v>0.5</v>
      </c>
      <c r="U690" s="704">
        <v>1</v>
      </c>
    </row>
    <row r="691" spans="1:21" ht="14.4" customHeight="1" x14ac:dyDescent="0.3">
      <c r="A691" s="664">
        <v>50</v>
      </c>
      <c r="B691" s="665" t="s">
        <v>543</v>
      </c>
      <c r="C691" s="665" t="s">
        <v>2783</v>
      </c>
      <c r="D691" s="746" t="s">
        <v>4252</v>
      </c>
      <c r="E691" s="747" t="s">
        <v>2790</v>
      </c>
      <c r="F691" s="665" t="s">
        <v>2778</v>
      </c>
      <c r="G691" s="665" t="s">
        <v>2865</v>
      </c>
      <c r="H691" s="665" t="s">
        <v>544</v>
      </c>
      <c r="I691" s="665" t="s">
        <v>3651</v>
      </c>
      <c r="J691" s="665" t="s">
        <v>875</v>
      </c>
      <c r="K691" s="665" t="s">
        <v>3652</v>
      </c>
      <c r="L691" s="666">
        <v>152.84</v>
      </c>
      <c r="M691" s="666">
        <v>152.84</v>
      </c>
      <c r="N691" s="665">
        <v>1</v>
      </c>
      <c r="O691" s="748">
        <v>0.5</v>
      </c>
      <c r="P691" s="666">
        <v>152.84</v>
      </c>
      <c r="Q691" s="681">
        <v>1</v>
      </c>
      <c r="R691" s="665">
        <v>1</v>
      </c>
      <c r="S691" s="681">
        <v>1</v>
      </c>
      <c r="T691" s="748">
        <v>0.5</v>
      </c>
      <c r="U691" s="704">
        <v>1</v>
      </c>
    </row>
    <row r="692" spans="1:21" ht="14.4" customHeight="1" x14ac:dyDescent="0.3">
      <c r="A692" s="664">
        <v>50</v>
      </c>
      <c r="B692" s="665" t="s">
        <v>543</v>
      </c>
      <c r="C692" s="665" t="s">
        <v>2783</v>
      </c>
      <c r="D692" s="746" t="s">
        <v>4252</v>
      </c>
      <c r="E692" s="747" t="s">
        <v>2790</v>
      </c>
      <c r="F692" s="665" t="s">
        <v>2778</v>
      </c>
      <c r="G692" s="665" t="s">
        <v>3017</v>
      </c>
      <c r="H692" s="665" t="s">
        <v>544</v>
      </c>
      <c r="I692" s="665" t="s">
        <v>991</v>
      </c>
      <c r="J692" s="665" t="s">
        <v>992</v>
      </c>
      <c r="K692" s="665" t="s">
        <v>3018</v>
      </c>
      <c r="L692" s="666">
        <v>166.1</v>
      </c>
      <c r="M692" s="666">
        <v>996.59999999999991</v>
      </c>
      <c r="N692" s="665">
        <v>6</v>
      </c>
      <c r="O692" s="748">
        <v>1</v>
      </c>
      <c r="P692" s="666"/>
      <c r="Q692" s="681">
        <v>0</v>
      </c>
      <c r="R692" s="665"/>
      <c r="S692" s="681">
        <v>0</v>
      </c>
      <c r="T692" s="748"/>
      <c r="U692" s="704">
        <v>0</v>
      </c>
    </row>
    <row r="693" spans="1:21" ht="14.4" customHeight="1" x14ac:dyDescent="0.3">
      <c r="A693" s="664">
        <v>50</v>
      </c>
      <c r="B693" s="665" t="s">
        <v>543</v>
      </c>
      <c r="C693" s="665" t="s">
        <v>2783</v>
      </c>
      <c r="D693" s="746" t="s">
        <v>4252</v>
      </c>
      <c r="E693" s="747" t="s">
        <v>2790</v>
      </c>
      <c r="F693" s="665" t="s">
        <v>2778</v>
      </c>
      <c r="G693" s="665" t="s">
        <v>3017</v>
      </c>
      <c r="H693" s="665" t="s">
        <v>544</v>
      </c>
      <c r="I693" s="665" t="s">
        <v>3653</v>
      </c>
      <c r="J693" s="665" t="s">
        <v>992</v>
      </c>
      <c r="K693" s="665" t="s">
        <v>993</v>
      </c>
      <c r="L693" s="666">
        <v>166.1</v>
      </c>
      <c r="M693" s="666">
        <v>498.29999999999995</v>
      </c>
      <c r="N693" s="665">
        <v>3</v>
      </c>
      <c r="O693" s="748">
        <v>1</v>
      </c>
      <c r="P693" s="666"/>
      <c r="Q693" s="681">
        <v>0</v>
      </c>
      <c r="R693" s="665"/>
      <c r="S693" s="681">
        <v>0</v>
      </c>
      <c r="T693" s="748"/>
      <c r="U693" s="704">
        <v>0</v>
      </c>
    </row>
    <row r="694" spans="1:21" ht="14.4" customHeight="1" x14ac:dyDescent="0.3">
      <c r="A694" s="664">
        <v>50</v>
      </c>
      <c r="B694" s="665" t="s">
        <v>543</v>
      </c>
      <c r="C694" s="665" t="s">
        <v>2783</v>
      </c>
      <c r="D694" s="746" t="s">
        <v>4252</v>
      </c>
      <c r="E694" s="747" t="s">
        <v>2790</v>
      </c>
      <c r="F694" s="665" t="s">
        <v>2778</v>
      </c>
      <c r="G694" s="665" t="s">
        <v>3017</v>
      </c>
      <c r="H694" s="665" t="s">
        <v>544</v>
      </c>
      <c r="I694" s="665" t="s">
        <v>3654</v>
      </c>
      <c r="J694" s="665" t="s">
        <v>3655</v>
      </c>
      <c r="K694" s="665" t="s">
        <v>2616</v>
      </c>
      <c r="L694" s="666">
        <v>129.1</v>
      </c>
      <c r="M694" s="666">
        <v>258.2</v>
      </c>
      <c r="N694" s="665">
        <v>2</v>
      </c>
      <c r="O694" s="748">
        <v>1</v>
      </c>
      <c r="P694" s="666"/>
      <c r="Q694" s="681">
        <v>0</v>
      </c>
      <c r="R694" s="665"/>
      <c r="S694" s="681">
        <v>0</v>
      </c>
      <c r="T694" s="748"/>
      <c r="U694" s="704">
        <v>0</v>
      </c>
    </row>
    <row r="695" spans="1:21" ht="14.4" customHeight="1" x14ac:dyDescent="0.3">
      <c r="A695" s="664">
        <v>50</v>
      </c>
      <c r="B695" s="665" t="s">
        <v>543</v>
      </c>
      <c r="C695" s="665" t="s">
        <v>2783</v>
      </c>
      <c r="D695" s="746" t="s">
        <v>4252</v>
      </c>
      <c r="E695" s="747" t="s">
        <v>2790</v>
      </c>
      <c r="F695" s="665" t="s">
        <v>2778</v>
      </c>
      <c r="G695" s="665" t="s">
        <v>3273</v>
      </c>
      <c r="H695" s="665" t="s">
        <v>544</v>
      </c>
      <c r="I695" s="665" t="s">
        <v>1043</v>
      </c>
      <c r="J695" s="665" t="s">
        <v>1044</v>
      </c>
      <c r="K695" s="665" t="s">
        <v>3656</v>
      </c>
      <c r="L695" s="666">
        <v>926.34</v>
      </c>
      <c r="M695" s="666">
        <v>926.34</v>
      </c>
      <c r="N695" s="665">
        <v>1</v>
      </c>
      <c r="O695" s="748">
        <v>1</v>
      </c>
      <c r="P695" s="666">
        <v>926.34</v>
      </c>
      <c r="Q695" s="681">
        <v>1</v>
      </c>
      <c r="R695" s="665">
        <v>1</v>
      </c>
      <c r="S695" s="681">
        <v>1</v>
      </c>
      <c r="T695" s="748">
        <v>1</v>
      </c>
      <c r="U695" s="704">
        <v>1</v>
      </c>
    </row>
    <row r="696" spans="1:21" ht="14.4" customHeight="1" x14ac:dyDescent="0.3">
      <c r="A696" s="664">
        <v>50</v>
      </c>
      <c r="B696" s="665" t="s">
        <v>543</v>
      </c>
      <c r="C696" s="665" t="s">
        <v>2783</v>
      </c>
      <c r="D696" s="746" t="s">
        <v>4252</v>
      </c>
      <c r="E696" s="747" t="s">
        <v>2790</v>
      </c>
      <c r="F696" s="665" t="s">
        <v>2778</v>
      </c>
      <c r="G696" s="665" t="s">
        <v>3273</v>
      </c>
      <c r="H696" s="665" t="s">
        <v>544</v>
      </c>
      <c r="I696" s="665" t="s">
        <v>3657</v>
      </c>
      <c r="J696" s="665" t="s">
        <v>1044</v>
      </c>
      <c r="K696" s="665" t="s">
        <v>3658</v>
      </c>
      <c r="L696" s="666">
        <v>1852.66</v>
      </c>
      <c r="M696" s="666">
        <v>1852.66</v>
      </c>
      <c r="N696" s="665">
        <v>1</v>
      </c>
      <c r="O696" s="748">
        <v>1</v>
      </c>
      <c r="P696" s="666"/>
      <c r="Q696" s="681">
        <v>0</v>
      </c>
      <c r="R696" s="665"/>
      <c r="S696" s="681">
        <v>0</v>
      </c>
      <c r="T696" s="748"/>
      <c r="U696" s="704">
        <v>0</v>
      </c>
    </row>
    <row r="697" spans="1:21" ht="14.4" customHeight="1" x14ac:dyDescent="0.3">
      <c r="A697" s="664">
        <v>50</v>
      </c>
      <c r="B697" s="665" t="s">
        <v>543</v>
      </c>
      <c r="C697" s="665" t="s">
        <v>2783</v>
      </c>
      <c r="D697" s="746" t="s">
        <v>4252</v>
      </c>
      <c r="E697" s="747" t="s">
        <v>2790</v>
      </c>
      <c r="F697" s="665" t="s">
        <v>2778</v>
      </c>
      <c r="G697" s="665" t="s">
        <v>3023</v>
      </c>
      <c r="H697" s="665" t="s">
        <v>544</v>
      </c>
      <c r="I697" s="665" t="s">
        <v>3659</v>
      </c>
      <c r="J697" s="665" t="s">
        <v>3660</v>
      </c>
      <c r="K697" s="665" t="s">
        <v>3661</v>
      </c>
      <c r="L697" s="666">
        <v>87.23</v>
      </c>
      <c r="M697" s="666">
        <v>261.69</v>
      </c>
      <c r="N697" s="665">
        <v>3</v>
      </c>
      <c r="O697" s="748">
        <v>1</v>
      </c>
      <c r="P697" s="666">
        <v>261.69</v>
      </c>
      <c r="Q697" s="681">
        <v>1</v>
      </c>
      <c r="R697" s="665">
        <v>3</v>
      </c>
      <c r="S697" s="681">
        <v>1</v>
      </c>
      <c r="T697" s="748">
        <v>1</v>
      </c>
      <c r="U697" s="704">
        <v>1</v>
      </c>
    </row>
    <row r="698" spans="1:21" ht="14.4" customHeight="1" x14ac:dyDescent="0.3">
      <c r="A698" s="664">
        <v>50</v>
      </c>
      <c r="B698" s="665" t="s">
        <v>543</v>
      </c>
      <c r="C698" s="665" t="s">
        <v>2783</v>
      </c>
      <c r="D698" s="746" t="s">
        <v>4252</v>
      </c>
      <c r="E698" s="747" t="s">
        <v>2790</v>
      </c>
      <c r="F698" s="665" t="s">
        <v>2778</v>
      </c>
      <c r="G698" s="665" t="s">
        <v>2818</v>
      </c>
      <c r="H698" s="665" t="s">
        <v>1411</v>
      </c>
      <c r="I698" s="665" t="s">
        <v>3662</v>
      </c>
      <c r="J698" s="665" t="s">
        <v>3663</v>
      </c>
      <c r="K698" s="665" t="s">
        <v>2905</v>
      </c>
      <c r="L698" s="666">
        <v>117.03</v>
      </c>
      <c r="M698" s="666">
        <v>234.06</v>
      </c>
      <c r="N698" s="665">
        <v>2</v>
      </c>
      <c r="O698" s="748">
        <v>1</v>
      </c>
      <c r="P698" s="666"/>
      <c r="Q698" s="681">
        <v>0</v>
      </c>
      <c r="R698" s="665"/>
      <c r="S698" s="681">
        <v>0</v>
      </c>
      <c r="T698" s="748"/>
      <c r="U698" s="704">
        <v>0</v>
      </c>
    </row>
    <row r="699" spans="1:21" ht="14.4" customHeight="1" x14ac:dyDescent="0.3">
      <c r="A699" s="664">
        <v>50</v>
      </c>
      <c r="B699" s="665" t="s">
        <v>543</v>
      </c>
      <c r="C699" s="665" t="s">
        <v>2783</v>
      </c>
      <c r="D699" s="746" t="s">
        <v>4252</v>
      </c>
      <c r="E699" s="747" t="s">
        <v>2790</v>
      </c>
      <c r="F699" s="665" t="s">
        <v>2778</v>
      </c>
      <c r="G699" s="665" t="s">
        <v>2821</v>
      </c>
      <c r="H699" s="665" t="s">
        <v>1411</v>
      </c>
      <c r="I699" s="665" t="s">
        <v>1641</v>
      </c>
      <c r="J699" s="665" t="s">
        <v>1642</v>
      </c>
      <c r="K699" s="665" t="s">
        <v>2600</v>
      </c>
      <c r="L699" s="666">
        <v>93.43</v>
      </c>
      <c r="M699" s="666">
        <v>280.29000000000002</v>
      </c>
      <c r="N699" s="665">
        <v>3</v>
      </c>
      <c r="O699" s="748">
        <v>0.5</v>
      </c>
      <c r="P699" s="666">
        <v>280.29000000000002</v>
      </c>
      <c r="Q699" s="681">
        <v>1</v>
      </c>
      <c r="R699" s="665">
        <v>3</v>
      </c>
      <c r="S699" s="681">
        <v>1</v>
      </c>
      <c r="T699" s="748">
        <v>0.5</v>
      </c>
      <c r="U699" s="704">
        <v>1</v>
      </c>
    </row>
    <row r="700" spans="1:21" ht="14.4" customHeight="1" x14ac:dyDescent="0.3">
      <c r="A700" s="664">
        <v>50</v>
      </c>
      <c r="B700" s="665" t="s">
        <v>543</v>
      </c>
      <c r="C700" s="665" t="s">
        <v>2783</v>
      </c>
      <c r="D700" s="746" t="s">
        <v>4252</v>
      </c>
      <c r="E700" s="747" t="s">
        <v>2790</v>
      </c>
      <c r="F700" s="665" t="s">
        <v>2778</v>
      </c>
      <c r="G700" s="665" t="s">
        <v>3664</v>
      </c>
      <c r="H700" s="665" t="s">
        <v>544</v>
      </c>
      <c r="I700" s="665" t="s">
        <v>3665</v>
      </c>
      <c r="J700" s="665" t="s">
        <v>3666</v>
      </c>
      <c r="K700" s="665" t="s">
        <v>3667</v>
      </c>
      <c r="L700" s="666">
        <v>65.36</v>
      </c>
      <c r="M700" s="666">
        <v>65.36</v>
      </c>
      <c r="N700" s="665">
        <v>1</v>
      </c>
      <c r="O700" s="748">
        <v>1</v>
      </c>
      <c r="P700" s="666">
        <v>65.36</v>
      </c>
      <c r="Q700" s="681">
        <v>1</v>
      </c>
      <c r="R700" s="665">
        <v>1</v>
      </c>
      <c r="S700" s="681">
        <v>1</v>
      </c>
      <c r="T700" s="748">
        <v>1</v>
      </c>
      <c r="U700" s="704">
        <v>1</v>
      </c>
    </row>
    <row r="701" spans="1:21" ht="14.4" customHeight="1" x14ac:dyDescent="0.3">
      <c r="A701" s="664">
        <v>50</v>
      </c>
      <c r="B701" s="665" t="s">
        <v>543</v>
      </c>
      <c r="C701" s="665" t="s">
        <v>2783</v>
      </c>
      <c r="D701" s="746" t="s">
        <v>4252</v>
      </c>
      <c r="E701" s="747" t="s">
        <v>2790</v>
      </c>
      <c r="F701" s="665" t="s">
        <v>2778</v>
      </c>
      <c r="G701" s="665" t="s">
        <v>2822</v>
      </c>
      <c r="H701" s="665" t="s">
        <v>544</v>
      </c>
      <c r="I701" s="665" t="s">
        <v>2823</v>
      </c>
      <c r="J701" s="665" t="s">
        <v>2824</v>
      </c>
      <c r="K701" s="665" t="s">
        <v>2825</v>
      </c>
      <c r="L701" s="666">
        <v>0</v>
      </c>
      <c r="M701" s="666">
        <v>0</v>
      </c>
      <c r="N701" s="665">
        <v>3</v>
      </c>
      <c r="O701" s="748">
        <v>0.5</v>
      </c>
      <c r="P701" s="666">
        <v>0</v>
      </c>
      <c r="Q701" s="681"/>
      <c r="R701" s="665">
        <v>3</v>
      </c>
      <c r="S701" s="681">
        <v>1</v>
      </c>
      <c r="T701" s="748">
        <v>0.5</v>
      </c>
      <c r="U701" s="704">
        <v>1</v>
      </c>
    </row>
    <row r="702" spans="1:21" ht="14.4" customHeight="1" x14ac:dyDescent="0.3">
      <c r="A702" s="664">
        <v>50</v>
      </c>
      <c r="B702" s="665" t="s">
        <v>543</v>
      </c>
      <c r="C702" s="665" t="s">
        <v>2783</v>
      </c>
      <c r="D702" s="746" t="s">
        <v>4252</v>
      </c>
      <c r="E702" s="747" t="s">
        <v>2790</v>
      </c>
      <c r="F702" s="665" t="s">
        <v>2778</v>
      </c>
      <c r="G702" s="665" t="s">
        <v>2822</v>
      </c>
      <c r="H702" s="665" t="s">
        <v>544</v>
      </c>
      <c r="I702" s="665" t="s">
        <v>956</v>
      </c>
      <c r="J702" s="665" t="s">
        <v>957</v>
      </c>
      <c r="K702" s="665" t="s">
        <v>3458</v>
      </c>
      <c r="L702" s="666">
        <v>52.75</v>
      </c>
      <c r="M702" s="666">
        <v>52.75</v>
      </c>
      <c r="N702" s="665">
        <v>1</v>
      </c>
      <c r="O702" s="748">
        <v>0.5</v>
      </c>
      <c r="P702" s="666">
        <v>52.75</v>
      </c>
      <c r="Q702" s="681">
        <v>1</v>
      </c>
      <c r="R702" s="665">
        <v>1</v>
      </c>
      <c r="S702" s="681">
        <v>1</v>
      </c>
      <c r="T702" s="748">
        <v>0.5</v>
      </c>
      <c r="U702" s="704">
        <v>1</v>
      </c>
    </row>
    <row r="703" spans="1:21" ht="14.4" customHeight="1" x14ac:dyDescent="0.3">
      <c r="A703" s="664">
        <v>50</v>
      </c>
      <c r="B703" s="665" t="s">
        <v>543</v>
      </c>
      <c r="C703" s="665" t="s">
        <v>2783</v>
      </c>
      <c r="D703" s="746" t="s">
        <v>4252</v>
      </c>
      <c r="E703" s="747" t="s">
        <v>2790</v>
      </c>
      <c r="F703" s="665" t="s">
        <v>2778</v>
      </c>
      <c r="G703" s="665" t="s">
        <v>2822</v>
      </c>
      <c r="H703" s="665" t="s">
        <v>544</v>
      </c>
      <c r="I703" s="665" t="s">
        <v>3462</v>
      </c>
      <c r="J703" s="665" t="s">
        <v>2824</v>
      </c>
      <c r="K703" s="665" t="s">
        <v>3463</v>
      </c>
      <c r="L703" s="666">
        <v>58.62</v>
      </c>
      <c r="M703" s="666">
        <v>175.85999999999999</v>
      </c>
      <c r="N703" s="665">
        <v>3</v>
      </c>
      <c r="O703" s="748">
        <v>2</v>
      </c>
      <c r="P703" s="666">
        <v>117.24</v>
      </c>
      <c r="Q703" s="681">
        <v>0.66666666666666674</v>
      </c>
      <c r="R703" s="665">
        <v>2</v>
      </c>
      <c r="S703" s="681">
        <v>0.66666666666666663</v>
      </c>
      <c r="T703" s="748">
        <v>1.5</v>
      </c>
      <c r="U703" s="704">
        <v>0.75</v>
      </c>
    </row>
    <row r="704" spans="1:21" ht="14.4" customHeight="1" x14ac:dyDescent="0.3">
      <c r="A704" s="664">
        <v>50</v>
      </c>
      <c r="B704" s="665" t="s">
        <v>543</v>
      </c>
      <c r="C704" s="665" t="s">
        <v>2783</v>
      </c>
      <c r="D704" s="746" t="s">
        <v>4252</v>
      </c>
      <c r="E704" s="747" t="s">
        <v>2790</v>
      </c>
      <c r="F704" s="665" t="s">
        <v>2778</v>
      </c>
      <c r="G704" s="665" t="s">
        <v>3044</v>
      </c>
      <c r="H704" s="665" t="s">
        <v>1411</v>
      </c>
      <c r="I704" s="665" t="s">
        <v>3668</v>
      </c>
      <c r="J704" s="665" t="s">
        <v>3669</v>
      </c>
      <c r="K704" s="665" t="s">
        <v>3670</v>
      </c>
      <c r="L704" s="666">
        <v>207.45</v>
      </c>
      <c r="M704" s="666">
        <v>414.9</v>
      </c>
      <c r="N704" s="665">
        <v>2</v>
      </c>
      <c r="O704" s="748">
        <v>2</v>
      </c>
      <c r="P704" s="666">
        <v>207.45</v>
      </c>
      <c r="Q704" s="681">
        <v>0.5</v>
      </c>
      <c r="R704" s="665">
        <v>1</v>
      </c>
      <c r="S704" s="681">
        <v>0.5</v>
      </c>
      <c r="T704" s="748">
        <v>1</v>
      </c>
      <c r="U704" s="704">
        <v>0.5</v>
      </c>
    </row>
    <row r="705" spans="1:21" ht="14.4" customHeight="1" x14ac:dyDescent="0.3">
      <c r="A705" s="664">
        <v>50</v>
      </c>
      <c r="B705" s="665" t="s">
        <v>543</v>
      </c>
      <c r="C705" s="665" t="s">
        <v>2783</v>
      </c>
      <c r="D705" s="746" t="s">
        <v>4252</v>
      </c>
      <c r="E705" s="747" t="s">
        <v>2790</v>
      </c>
      <c r="F705" s="665" t="s">
        <v>2778</v>
      </c>
      <c r="G705" s="665" t="s">
        <v>3048</v>
      </c>
      <c r="H705" s="665" t="s">
        <v>1411</v>
      </c>
      <c r="I705" s="665" t="s">
        <v>2285</v>
      </c>
      <c r="J705" s="665" t="s">
        <v>2286</v>
      </c>
      <c r="K705" s="665" t="s">
        <v>2740</v>
      </c>
      <c r="L705" s="666">
        <v>59.27</v>
      </c>
      <c r="M705" s="666">
        <v>59.27</v>
      </c>
      <c r="N705" s="665">
        <v>1</v>
      </c>
      <c r="O705" s="748">
        <v>1</v>
      </c>
      <c r="P705" s="666"/>
      <c r="Q705" s="681">
        <v>0</v>
      </c>
      <c r="R705" s="665"/>
      <c r="S705" s="681">
        <v>0</v>
      </c>
      <c r="T705" s="748"/>
      <c r="U705" s="704">
        <v>0</v>
      </c>
    </row>
    <row r="706" spans="1:21" ht="14.4" customHeight="1" x14ac:dyDescent="0.3">
      <c r="A706" s="664">
        <v>50</v>
      </c>
      <c r="B706" s="665" t="s">
        <v>543</v>
      </c>
      <c r="C706" s="665" t="s">
        <v>2783</v>
      </c>
      <c r="D706" s="746" t="s">
        <v>4252</v>
      </c>
      <c r="E706" s="747" t="s">
        <v>2790</v>
      </c>
      <c r="F706" s="665" t="s">
        <v>2778</v>
      </c>
      <c r="G706" s="665" t="s">
        <v>3048</v>
      </c>
      <c r="H706" s="665" t="s">
        <v>1411</v>
      </c>
      <c r="I706" s="665" t="s">
        <v>1682</v>
      </c>
      <c r="J706" s="665" t="s">
        <v>1683</v>
      </c>
      <c r="K706" s="665" t="s">
        <v>2658</v>
      </c>
      <c r="L706" s="666">
        <v>79.03</v>
      </c>
      <c r="M706" s="666">
        <v>237.09</v>
      </c>
      <c r="N706" s="665">
        <v>3</v>
      </c>
      <c r="O706" s="748">
        <v>1.5</v>
      </c>
      <c r="P706" s="666"/>
      <c r="Q706" s="681">
        <v>0</v>
      </c>
      <c r="R706" s="665"/>
      <c r="S706" s="681">
        <v>0</v>
      </c>
      <c r="T706" s="748"/>
      <c r="U706" s="704">
        <v>0</v>
      </c>
    </row>
    <row r="707" spans="1:21" ht="14.4" customHeight="1" x14ac:dyDescent="0.3">
      <c r="A707" s="664">
        <v>50</v>
      </c>
      <c r="B707" s="665" t="s">
        <v>543</v>
      </c>
      <c r="C707" s="665" t="s">
        <v>2783</v>
      </c>
      <c r="D707" s="746" t="s">
        <v>4252</v>
      </c>
      <c r="E707" s="747" t="s">
        <v>2790</v>
      </c>
      <c r="F707" s="665" t="s">
        <v>2778</v>
      </c>
      <c r="G707" s="665" t="s">
        <v>3060</v>
      </c>
      <c r="H707" s="665" t="s">
        <v>1411</v>
      </c>
      <c r="I707" s="665" t="s">
        <v>3671</v>
      </c>
      <c r="J707" s="665" t="s">
        <v>3672</v>
      </c>
      <c r="K707" s="665" t="s">
        <v>3673</v>
      </c>
      <c r="L707" s="666">
        <v>280.38</v>
      </c>
      <c r="M707" s="666">
        <v>280.38</v>
      </c>
      <c r="N707" s="665">
        <v>1</v>
      </c>
      <c r="O707" s="748">
        <v>0.5</v>
      </c>
      <c r="P707" s="666"/>
      <c r="Q707" s="681">
        <v>0</v>
      </c>
      <c r="R707" s="665"/>
      <c r="S707" s="681">
        <v>0</v>
      </c>
      <c r="T707" s="748"/>
      <c r="U707" s="704">
        <v>0</v>
      </c>
    </row>
    <row r="708" spans="1:21" ht="14.4" customHeight="1" x14ac:dyDescent="0.3">
      <c r="A708" s="664">
        <v>50</v>
      </c>
      <c r="B708" s="665" t="s">
        <v>543</v>
      </c>
      <c r="C708" s="665" t="s">
        <v>2783</v>
      </c>
      <c r="D708" s="746" t="s">
        <v>4252</v>
      </c>
      <c r="E708" s="747" t="s">
        <v>2790</v>
      </c>
      <c r="F708" s="665" t="s">
        <v>2778</v>
      </c>
      <c r="G708" s="665" t="s">
        <v>3060</v>
      </c>
      <c r="H708" s="665" t="s">
        <v>1411</v>
      </c>
      <c r="I708" s="665" t="s">
        <v>3674</v>
      </c>
      <c r="J708" s="665" t="s">
        <v>1638</v>
      </c>
      <c r="K708" s="665" t="s">
        <v>3675</v>
      </c>
      <c r="L708" s="666">
        <v>0</v>
      </c>
      <c r="M708" s="666">
        <v>0</v>
      </c>
      <c r="N708" s="665">
        <v>1</v>
      </c>
      <c r="O708" s="748">
        <v>0.5</v>
      </c>
      <c r="P708" s="666"/>
      <c r="Q708" s="681"/>
      <c r="R708" s="665"/>
      <c r="S708" s="681">
        <v>0</v>
      </c>
      <c r="T708" s="748"/>
      <c r="U708" s="704">
        <v>0</v>
      </c>
    </row>
    <row r="709" spans="1:21" ht="14.4" customHeight="1" x14ac:dyDescent="0.3">
      <c r="A709" s="664">
        <v>50</v>
      </c>
      <c r="B709" s="665" t="s">
        <v>543</v>
      </c>
      <c r="C709" s="665" t="s">
        <v>2783</v>
      </c>
      <c r="D709" s="746" t="s">
        <v>4252</v>
      </c>
      <c r="E709" s="747" t="s">
        <v>2790</v>
      </c>
      <c r="F709" s="665" t="s">
        <v>2778</v>
      </c>
      <c r="G709" s="665" t="s">
        <v>3676</v>
      </c>
      <c r="H709" s="665" t="s">
        <v>1411</v>
      </c>
      <c r="I709" s="665" t="s">
        <v>3677</v>
      </c>
      <c r="J709" s="665" t="s">
        <v>3678</v>
      </c>
      <c r="K709" s="665" t="s">
        <v>3679</v>
      </c>
      <c r="L709" s="666">
        <v>77.790000000000006</v>
      </c>
      <c r="M709" s="666">
        <v>77.790000000000006</v>
      </c>
      <c r="N709" s="665">
        <v>1</v>
      </c>
      <c r="O709" s="748">
        <v>0.5</v>
      </c>
      <c r="P709" s="666">
        <v>77.790000000000006</v>
      </c>
      <c r="Q709" s="681">
        <v>1</v>
      </c>
      <c r="R709" s="665">
        <v>1</v>
      </c>
      <c r="S709" s="681">
        <v>1</v>
      </c>
      <c r="T709" s="748">
        <v>0.5</v>
      </c>
      <c r="U709" s="704">
        <v>1</v>
      </c>
    </row>
    <row r="710" spans="1:21" ht="14.4" customHeight="1" x14ac:dyDescent="0.3">
      <c r="A710" s="664">
        <v>50</v>
      </c>
      <c r="B710" s="665" t="s">
        <v>543</v>
      </c>
      <c r="C710" s="665" t="s">
        <v>2783</v>
      </c>
      <c r="D710" s="746" t="s">
        <v>4252</v>
      </c>
      <c r="E710" s="747" t="s">
        <v>2790</v>
      </c>
      <c r="F710" s="665" t="s">
        <v>2778</v>
      </c>
      <c r="G710" s="665" t="s">
        <v>2826</v>
      </c>
      <c r="H710" s="665" t="s">
        <v>544</v>
      </c>
      <c r="I710" s="665" t="s">
        <v>750</v>
      </c>
      <c r="J710" s="665" t="s">
        <v>751</v>
      </c>
      <c r="K710" s="665" t="s">
        <v>3083</v>
      </c>
      <c r="L710" s="666">
        <v>38.04</v>
      </c>
      <c r="M710" s="666">
        <v>190.2</v>
      </c>
      <c r="N710" s="665">
        <v>5</v>
      </c>
      <c r="O710" s="748">
        <v>3</v>
      </c>
      <c r="P710" s="666">
        <v>114.12</v>
      </c>
      <c r="Q710" s="681">
        <v>0.60000000000000009</v>
      </c>
      <c r="R710" s="665">
        <v>3</v>
      </c>
      <c r="S710" s="681">
        <v>0.6</v>
      </c>
      <c r="T710" s="748">
        <v>2</v>
      </c>
      <c r="U710" s="704">
        <v>0.66666666666666663</v>
      </c>
    </row>
    <row r="711" spans="1:21" ht="14.4" customHeight="1" x14ac:dyDescent="0.3">
      <c r="A711" s="664">
        <v>50</v>
      </c>
      <c r="B711" s="665" t="s">
        <v>543</v>
      </c>
      <c r="C711" s="665" t="s">
        <v>2783</v>
      </c>
      <c r="D711" s="746" t="s">
        <v>4252</v>
      </c>
      <c r="E711" s="747" t="s">
        <v>2790</v>
      </c>
      <c r="F711" s="665" t="s">
        <v>2778</v>
      </c>
      <c r="G711" s="665" t="s">
        <v>2826</v>
      </c>
      <c r="H711" s="665" t="s">
        <v>544</v>
      </c>
      <c r="I711" s="665" t="s">
        <v>3087</v>
      </c>
      <c r="J711" s="665" t="s">
        <v>751</v>
      </c>
      <c r="K711" s="665" t="s">
        <v>3088</v>
      </c>
      <c r="L711" s="666">
        <v>0</v>
      </c>
      <c r="M711" s="666">
        <v>0</v>
      </c>
      <c r="N711" s="665">
        <v>2</v>
      </c>
      <c r="O711" s="748">
        <v>0.5</v>
      </c>
      <c r="P711" s="666"/>
      <c r="Q711" s="681"/>
      <c r="R711" s="665"/>
      <c r="S711" s="681">
        <v>0</v>
      </c>
      <c r="T711" s="748"/>
      <c r="U711" s="704">
        <v>0</v>
      </c>
    </row>
    <row r="712" spans="1:21" ht="14.4" customHeight="1" x14ac:dyDescent="0.3">
      <c r="A712" s="664">
        <v>50</v>
      </c>
      <c r="B712" s="665" t="s">
        <v>543</v>
      </c>
      <c r="C712" s="665" t="s">
        <v>2783</v>
      </c>
      <c r="D712" s="746" t="s">
        <v>4252</v>
      </c>
      <c r="E712" s="747" t="s">
        <v>2790</v>
      </c>
      <c r="F712" s="665" t="s">
        <v>2778</v>
      </c>
      <c r="G712" s="665" t="s">
        <v>2826</v>
      </c>
      <c r="H712" s="665" t="s">
        <v>544</v>
      </c>
      <c r="I712" s="665" t="s">
        <v>3525</v>
      </c>
      <c r="J712" s="665" t="s">
        <v>763</v>
      </c>
      <c r="K712" s="665" t="s">
        <v>3526</v>
      </c>
      <c r="L712" s="666">
        <v>117.03</v>
      </c>
      <c r="M712" s="666">
        <v>468.12</v>
      </c>
      <c r="N712" s="665">
        <v>4</v>
      </c>
      <c r="O712" s="748">
        <v>1</v>
      </c>
      <c r="P712" s="666"/>
      <c r="Q712" s="681">
        <v>0</v>
      </c>
      <c r="R712" s="665"/>
      <c r="S712" s="681">
        <v>0</v>
      </c>
      <c r="T712" s="748"/>
      <c r="U712" s="704">
        <v>0</v>
      </c>
    </row>
    <row r="713" spans="1:21" ht="14.4" customHeight="1" x14ac:dyDescent="0.3">
      <c r="A713" s="664">
        <v>50</v>
      </c>
      <c r="B713" s="665" t="s">
        <v>543</v>
      </c>
      <c r="C713" s="665" t="s">
        <v>2783</v>
      </c>
      <c r="D713" s="746" t="s">
        <v>4252</v>
      </c>
      <c r="E713" s="747" t="s">
        <v>2790</v>
      </c>
      <c r="F713" s="665" t="s">
        <v>2778</v>
      </c>
      <c r="G713" s="665" t="s">
        <v>2826</v>
      </c>
      <c r="H713" s="665" t="s">
        <v>544</v>
      </c>
      <c r="I713" s="665" t="s">
        <v>3680</v>
      </c>
      <c r="J713" s="665" t="s">
        <v>2828</v>
      </c>
      <c r="K713" s="665" t="s">
        <v>3681</v>
      </c>
      <c r="L713" s="666">
        <v>58.52</v>
      </c>
      <c r="M713" s="666">
        <v>117.04</v>
      </c>
      <c r="N713" s="665">
        <v>2</v>
      </c>
      <c r="O713" s="748">
        <v>1.5</v>
      </c>
      <c r="P713" s="666">
        <v>58.52</v>
      </c>
      <c r="Q713" s="681">
        <v>0.5</v>
      </c>
      <c r="R713" s="665">
        <v>1</v>
      </c>
      <c r="S713" s="681">
        <v>0.5</v>
      </c>
      <c r="T713" s="748">
        <v>1</v>
      </c>
      <c r="U713" s="704">
        <v>0.66666666666666663</v>
      </c>
    </row>
    <row r="714" spans="1:21" ht="14.4" customHeight="1" x14ac:dyDescent="0.3">
      <c r="A714" s="664">
        <v>50</v>
      </c>
      <c r="B714" s="665" t="s">
        <v>543</v>
      </c>
      <c r="C714" s="665" t="s">
        <v>2783</v>
      </c>
      <c r="D714" s="746" t="s">
        <v>4252</v>
      </c>
      <c r="E714" s="747" t="s">
        <v>2790</v>
      </c>
      <c r="F714" s="665" t="s">
        <v>2778</v>
      </c>
      <c r="G714" s="665" t="s">
        <v>3682</v>
      </c>
      <c r="H714" s="665" t="s">
        <v>544</v>
      </c>
      <c r="I714" s="665" t="s">
        <v>2337</v>
      </c>
      <c r="J714" s="665" t="s">
        <v>2338</v>
      </c>
      <c r="K714" s="665" t="s">
        <v>3683</v>
      </c>
      <c r="L714" s="666">
        <v>34.19</v>
      </c>
      <c r="M714" s="666">
        <v>68.38</v>
      </c>
      <c r="N714" s="665">
        <v>2</v>
      </c>
      <c r="O714" s="748"/>
      <c r="P714" s="666">
        <v>68.38</v>
      </c>
      <c r="Q714" s="681">
        <v>1</v>
      </c>
      <c r="R714" s="665">
        <v>2</v>
      </c>
      <c r="S714" s="681">
        <v>1</v>
      </c>
      <c r="T714" s="748"/>
      <c r="U714" s="704"/>
    </row>
    <row r="715" spans="1:21" ht="14.4" customHeight="1" x14ac:dyDescent="0.3">
      <c r="A715" s="664">
        <v>50</v>
      </c>
      <c r="B715" s="665" t="s">
        <v>543</v>
      </c>
      <c r="C715" s="665" t="s">
        <v>2783</v>
      </c>
      <c r="D715" s="746" t="s">
        <v>4252</v>
      </c>
      <c r="E715" s="747" t="s">
        <v>2790</v>
      </c>
      <c r="F715" s="665" t="s">
        <v>2778</v>
      </c>
      <c r="G715" s="665" t="s">
        <v>3317</v>
      </c>
      <c r="H715" s="665" t="s">
        <v>544</v>
      </c>
      <c r="I715" s="665" t="s">
        <v>3684</v>
      </c>
      <c r="J715" s="665" t="s">
        <v>3319</v>
      </c>
      <c r="K715" s="665" t="s">
        <v>3685</v>
      </c>
      <c r="L715" s="666">
        <v>459.3</v>
      </c>
      <c r="M715" s="666">
        <v>459.3</v>
      </c>
      <c r="N715" s="665">
        <v>1</v>
      </c>
      <c r="O715" s="748">
        <v>0.5</v>
      </c>
      <c r="P715" s="666"/>
      <c r="Q715" s="681">
        <v>0</v>
      </c>
      <c r="R715" s="665"/>
      <c r="S715" s="681">
        <v>0</v>
      </c>
      <c r="T715" s="748"/>
      <c r="U715" s="704">
        <v>0</v>
      </c>
    </row>
    <row r="716" spans="1:21" ht="14.4" customHeight="1" x14ac:dyDescent="0.3">
      <c r="A716" s="664">
        <v>50</v>
      </c>
      <c r="B716" s="665" t="s">
        <v>543</v>
      </c>
      <c r="C716" s="665" t="s">
        <v>2783</v>
      </c>
      <c r="D716" s="746" t="s">
        <v>4252</v>
      </c>
      <c r="E716" s="747" t="s">
        <v>2790</v>
      </c>
      <c r="F716" s="665" t="s">
        <v>2778</v>
      </c>
      <c r="G716" s="665" t="s">
        <v>2882</v>
      </c>
      <c r="H716" s="665" t="s">
        <v>1411</v>
      </c>
      <c r="I716" s="665" t="s">
        <v>1481</v>
      </c>
      <c r="J716" s="665" t="s">
        <v>1482</v>
      </c>
      <c r="K716" s="665" t="s">
        <v>2598</v>
      </c>
      <c r="L716" s="666">
        <v>1847.49</v>
      </c>
      <c r="M716" s="666">
        <v>3694.98</v>
      </c>
      <c r="N716" s="665">
        <v>2</v>
      </c>
      <c r="O716" s="748">
        <v>1</v>
      </c>
      <c r="P716" s="666">
        <v>3694.98</v>
      </c>
      <c r="Q716" s="681">
        <v>1</v>
      </c>
      <c r="R716" s="665">
        <v>2</v>
      </c>
      <c r="S716" s="681">
        <v>1</v>
      </c>
      <c r="T716" s="748">
        <v>1</v>
      </c>
      <c r="U716" s="704">
        <v>1</v>
      </c>
    </row>
    <row r="717" spans="1:21" ht="14.4" customHeight="1" x14ac:dyDescent="0.3">
      <c r="A717" s="664">
        <v>50</v>
      </c>
      <c r="B717" s="665" t="s">
        <v>543</v>
      </c>
      <c r="C717" s="665" t="s">
        <v>2783</v>
      </c>
      <c r="D717" s="746" t="s">
        <v>4252</v>
      </c>
      <c r="E717" s="747" t="s">
        <v>2790</v>
      </c>
      <c r="F717" s="665" t="s">
        <v>2778</v>
      </c>
      <c r="G717" s="665" t="s">
        <v>2882</v>
      </c>
      <c r="H717" s="665" t="s">
        <v>1411</v>
      </c>
      <c r="I717" s="665" t="s">
        <v>1673</v>
      </c>
      <c r="J717" s="665" t="s">
        <v>1482</v>
      </c>
      <c r="K717" s="665" t="s">
        <v>2592</v>
      </c>
      <c r="L717" s="666">
        <v>2309.36</v>
      </c>
      <c r="M717" s="666">
        <v>4618.72</v>
      </c>
      <c r="N717" s="665">
        <v>2</v>
      </c>
      <c r="O717" s="748">
        <v>1</v>
      </c>
      <c r="P717" s="666">
        <v>4618.72</v>
      </c>
      <c r="Q717" s="681">
        <v>1</v>
      </c>
      <c r="R717" s="665">
        <v>2</v>
      </c>
      <c r="S717" s="681">
        <v>1</v>
      </c>
      <c r="T717" s="748">
        <v>1</v>
      </c>
      <c r="U717" s="704">
        <v>1</v>
      </c>
    </row>
    <row r="718" spans="1:21" ht="14.4" customHeight="1" x14ac:dyDescent="0.3">
      <c r="A718" s="664">
        <v>50</v>
      </c>
      <c r="B718" s="665" t="s">
        <v>543</v>
      </c>
      <c r="C718" s="665" t="s">
        <v>2783</v>
      </c>
      <c r="D718" s="746" t="s">
        <v>4252</v>
      </c>
      <c r="E718" s="747" t="s">
        <v>2790</v>
      </c>
      <c r="F718" s="665" t="s">
        <v>2778</v>
      </c>
      <c r="G718" s="665" t="s">
        <v>2882</v>
      </c>
      <c r="H718" s="665" t="s">
        <v>1411</v>
      </c>
      <c r="I718" s="665" t="s">
        <v>1672</v>
      </c>
      <c r="J718" s="665" t="s">
        <v>1449</v>
      </c>
      <c r="K718" s="665" t="s">
        <v>2594</v>
      </c>
      <c r="L718" s="666">
        <v>815.1</v>
      </c>
      <c r="M718" s="666">
        <v>1630.2</v>
      </c>
      <c r="N718" s="665">
        <v>2</v>
      </c>
      <c r="O718" s="748">
        <v>1</v>
      </c>
      <c r="P718" s="666"/>
      <c r="Q718" s="681">
        <v>0</v>
      </c>
      <c r="R718" s="665"/>
      <c r="S718" s="681">
        <v>0</v>
      </c>
      <c r="T718" s="748"/>
      <c r="U718" s="704">
        <v>0</v>
      </c>
    </row>
    <row r="719" spans="1:21" ht="14.4" customHeight="1" x14ac:dyDescent="0.3">
      <c r="A719" s="664">
        <v>50</v>
      </c>
      <c r="B719" s="665" t="s">
        <v>543</v>
      </c>
      <c r="C719" s="665" t="s">
        <v>2783</v>
      </c>
      <c r="D719" s="746" t="s">
        <v>4252</v>
      </c>
      <c r="E719" s="747" t="s">
        <v>2790</v>
      </c>
      <c r="F719" s="665" t="s">
        <v>2778</v>
      </c>
      <c r="G719" s="665" t="s">
        <v>3094</v>
      </c>
      <c r="H719" s="665" t="s">
        <v>544</v>
      </c>
      <c r="I719" s="665" t="s">
        <v>1002</v>
      </c>
      <c r="J719" s="665" t="s">
        <v>1003</v>
      </c>
      <c r="K719" s="665" t="s">
        <v>3095</v>
      </c>
      <c r="L719" s="666">
        <v>32.76</v>
      </c>
      <c r="M719" s="666">
        <v>32.76</v>
      </c>
      <c r="N719" s="665">
        <v>1</v>
      </c>
      <c r="O719" s="748">
        <v>0.5</v>
      </c>
      <c r="P719" s="666">
        <v>32.76</v>
      </c>
      <c r="Q719" s="681">
        <v>1</v>
      </c>
      <c r="R719" s="665">
        <v>1</v>
      </c>
      <c r="S719" s="681">
        <v>1</v>
      </c>
      <c r="T719" s="748">
        <v>0.5</v>
      </c>
      <c r="U719" s="704">
        <v>1</v>
      </c>
    </row>
    <row r="720" spans="1:21" ht="14.4" customHeight="1" x14ac:dyDescent="0.3">
      <c r="A720" s="664">
        <v>50</v>
      </c>
      <c r="B720" s="665" t="s">
        <v>543</v>
      </c>
      <c r="C720" s="665" t="s">
        <v>2783</v>
      </c>
      <c r="D720" s="746" t="s">
        <v>4252</v>
      </c>
      <c r="E720" s="747" t="s">
        <v>2790</v>
      </c>
      <c r="F720" s="665" t="s">
        <v>2778</v>
      </c>
      <c r="G720" s="665" t="s">
        <v>3686</v>
      </c>
      <c r="H720" s="665" t="s">
        <v>544</v>
      </c>
      <c r="I720" s="665" t="s">
        <v>3687</v>
      </c>
      <c r="J720" s="665" t="s">
        <v>3688</v>
      </c>
      <c r="K720" s="665" t="s">
        <v>3689</v>
      </c>
      <c r="L720" s="666">
        <v>0</v>
      </c>
      <c r="M720" s="666">
        <v>0</v>
      </c>
      <c r="N720" s="665">
        <v>2</v>
      </c>
      <c r="O720" s="748">
        <v>1</v>
      </c>
      <c r="P720" s="666"/>
      <c r="Q720" s="681"/>
      <c r="R720" s="665"/>
      <c r="S720" s="681">
        <v>0</v>
      </c>
      <c r="T720" s="748"/>
      <c r="U720" s="704">
        <v>0</v>
      </c>
    </row>
    <row r="721" spans="1:21" ht="14.4" customHeight="1" x14ac:dyDescent="0.3">
      <c r="A721" s="664">
        <v>50</v>
      </c>
      <c r="B721" s="665" t="s">
        <v>543</v>
      </c>
      <c r="C721" s="665" t="s">
        <v>2783</v>
      </c>
      <c r="D721" s="746" t="s">
        <v>4252</v>
      </c>
      <c r="E721" s="747" t="s">
        <v>2790</v>
      </c>
      <c r="F721" s="665" t="s">
        <v>2778</v>
      </c>
      <c r="G721" s="665" t="s">
        <v>2885</v>
      </c>
      <c r="H721" s="665" t="s">
        <v>1411</v>
      </c>
      <c r="I721" s="665" t="s">
        <v>1581</v>
      </c>
      <c r="J721" s="665" t="s">
        <v>1582</v>
      </c>
      <c r="K721" s="665" t="s">
        <v>2615</v>
      </c>
      <c r="L721" s="666">
        <v>31.09</v>
      </c>
      <c r="M721" s="666">
        <v>279.81</v>
      </c>
      <c r="N721" s="665">
        <v>9</v>
      </c>
      <c r="O721" s="748">
        <v>2</v>
      </c>
      <c r="P721" s="666">
        <v>279.81</v>
      </c>
      <c r="Q721" s="681">
        <v>1</v>
      </c>
      <c r="R721" s="665">
        <v>9</v>
      </c>
      <c r="S721" s="681">
        <v>1</v>
      </c>
      <c r="T721" s="748">
        <v>2</v>
      </c>
      <c r="U721" s="704">
        <v>1</v>
      </c>
    </row>
    <row r="722" spans="1:21" ht="14.4" customHeight="1" x14ac:dyDescent="0.3">
      <c r="A722" s="664">
        <v>50</v>
      </c>
      <c r="B722" s="665" t="s">
        <v>543</v>
      </c>
      <c r="C722" s="665" t="s">
        <v>2783</v>
      </c>
      <c r="D722" s="746" t="s">
        <v>4252</v>
      </c>
      <c r="E722" s="747" t="s">
        <v>2790</v>
      </c>
      <c r="F722" s="665" t="s">
        <v>2778</v>
      </c>
      <c r="G722" s="665" t="s">
        <v>2885</v>
      </c>
      <c r="H722" s="665" t="s">
        <v>1411</v>
      </c>
      <c r="I722" s="665" t="s">
        <v>1607</v>
      </c>
      <c r="J722" s="665" t="s">
        <v>1582</v>
      </c>
      <c r="K722" s="665" t="s">
        <v>2616</v>
      </c>
      <c r="L722" s="666">
        <v>103.64</v>
      </c>
      <c r="M722" s="666">
        <v>310.92</v>
      </c>
      <c r="N722" s="665">
        <v>3</v>
      </c>
      <c r="O722" s="748">
        <v>1.5</v>
      </c>
      <c r="P722" s="666">
        <v>310.92</v>
      </c>
      <c r="Q722" s="681">
        <v>1</v>
      </c>
      <c r="R722" s="665">
        <v>3</v>
      </c>
      <c r="S722" s="681">
        <v>1</v>
      </c>
      <c r="T722" s="748">
        <v>1.5</v>
      </c>
      <c r="U722" s="704">
        <v>1</v>
      </c>
    </row>
    <row r="723" spans="1:21" ht="14.4" customHeight="1" x14ac:dyDescent="0.3">
      <c r="A723" s="664">
        <v>50</v>
      </c>
      <c r="B723" s="665" t="s">
        <v>543</v>
      </c>
      <c r="C723" s="665" t="s">
        <v>2783</v>
      </c>
      <c r="D723" s="746" t="s">
        <v>4252</v>
      </c>
      <c r="E723" s="747" t="s">
        <v>2790</v>
      </c>
      <c r="F723" s="665" t="s">
        <v>2778</v>
      </c>
      <c r="G723" s="665" t="s">
        <v>3096</v>
      </c>
      <c r="H723" s="665" t="s">
        <v>544</v>
      </c>
      <c r="I723" s="665" t="s">
        <v>1374</v>
      </c>
      <c r="J723" s="665" t="s">
        <v>1375</v>
      </c>
      <c r="K723" s="665" t="s">
        <v>3690</v>
      </c>
      <c r="L723" s="666">
        <v>301.2</v>
      </c>
      <c r="M723" s="666">
        <v>301.2</v>
      </c>
      <c r="N723" s="665">
        <v>1</v>
      </c>
      <c r="O723" s="748">
        <v>0.5</v>
      </c>
      <c r="P723" s="666"/>
      <c r="Q723" s="681">
        <v>0</v>
      </c>
      <c r="R723" s="665"/>
      <c r="S723" s="681">
        <v>0</v>
      </c>
      <c r="T723" s="748"/>
      <c r="U723" s="704">
        <v>0</v>
      </c>
    </row>
    <row r="724" spans="1:21" ht="14.4" customHeight="1" x14ac:dyDescent="0.3">
      <c r="A724" s="664">
        <v>50</v>
      </c>
      <c r="B724" s="665" t="s">
        <v>543</v>
      </c>
      <c r="C724" s="665" t="s">
        <v>2783</v>
      </c>
      <c r="D724" s="746" t="s">
        <v>4252</v>
      </c>
      <c r="E724" s="747" t="s">
        <v>2790</v>
      </c>
      <c r="F724" s="665" t="s">
        <v>2778</v>
      </c>
      <c r="G724" s="665" t="s">
        <v>3096</v>
      </c>
      <c r="H724" s="665" t="s">
        <v>544</v>
      </c>
      <c r="I724" s="665" t="s">
        <v>3691</v>
      </c>
      <c r="J724" s="665" t="s">
        <v>1375</v>
      </c>
      <c r="K724" s="665" t="s">
        <v>3690</v>
      </c>
      <c r="L724" s="666">
        <v>185.26</v>
      </c>
      <c r="M724" s="666">
        <v>185.26</v>
      </c>
      <c r="N724" s="665">
        <v>1</v>
      </c>
      <c r="O724" s="748">
        <v>0.5</v>
      </c>
      <c r="P724" s="666"/>
      <c r="Q724" s="681">
        <v>0</v>
      </c>
      <c r="R724" s="665"/>
      <c r="S724" s="681">
        <v>0</v>
      </c>
      <c r="T724" s="748"/>
      <c r="U724" s="704">
        <v>0</v>
      </c>
    </row>
    <row r="725" spans="1:21" ht="14.4" customHeight="1" x14ac:dyDescent="0.3">
      <c r="A725" s="664">
        <v>50</v>
      </c>
      <c r="B725" s="665" t="s">
        <v>543</v>
      </c>
      <c r="C725" s="665" t="s">
        <v>2783</v>
      </c>
      <c r="D725" s="746" t="s">
        <v>4252</v>
      </c>
      <c r="E725" s="747" t="s">
        <v>2790</v>
      </c>
      <c r="F725" s="665" t="s">
        <v>2778</v>
      </c>
      <c r="G725" s="665" t="s">
        <v>2892</v>
      </c>
      <c r="H725" s="665" t="s">
        <v>1411</v>
      </c>
      <c r="I725" s="665" t="s">
        <v>1459</v>
      </c>
      <c r="J725" s="665" t="s">
        <v>1460</v>
      </c>
      <c r="K725" s="665" t="s">
        <v>2568</v>
      </c>
      <c r="L725" s="666">
        <v>57.64</v>
      </c>
      <c r="M725" s="666">
        <v>115.28</v>
      </c>
      <c r="N725" s="665">
        <v>2</v>
      </c>
      <c r="O725" s="748">
        <v>1</v>
      </c>
      <c r="P725" s="666"/>
      <c r="Q725" s="681">
        <v>0</v>
      </c>
      <c r="R725" s="665"/>
      <c r="S725" s="681">
        <v>0</v>
      </c>
      <c r="T725" s="748"/>
      <c r="U725" s="704">
        <v>0</v>
      </c>
    </row>
    <row r="726" spans="1:21" ht="14.4" customHeight="1" x14ac:dyDescent="0.3">
      <c r="A726" s="664">
        <v>50</v>
      </c>
      <c r="B726" s="665" t="s">
        <v>543</v>
      </c>
      <c r="C726" s="665" t="s">
        <v>2783</v>
      </c>
      <c r="D726" s="746" t="s">
        <v>4252</v>
      </c>
      <c r="E726" s="747" t="s">
        <v>2790</v>
      </c>
      <c r="F726" s="665" t="s">
        <v>2778</v>
      </c>
      <c r="G726" s="665" t="s">
        <v>3692</v>
      </c>
      <c r="H726" s="665" t="s">
        <v>544</v>
      </c>
      <c r="I726" s="665" t="s">
        <v>3693</v>
      </c>
      <c r="J726" s="665" t="s">
        <v>3694</v>
      </c>
      <c r="K726" s="665" t="s">
        <v>3695</v>
      </c>
      <c r="L726" s="666">
        <v>173.31</v>
      </c>
      <c r="M726" s="666">
        <v>866.55</v>
      </c>
      <c r="N726" s="665">
        <v>5</v>
      </c>
      <c r="O726" s="748">
        <v>1.5</v>
      </c>
      <c r="P726" s="666"/>
      <c r="Q726" s="681">
        <v>0</v>
      </c>
      <c r="R726" s="665"/>
      <c r="S726" s="681">
        <v>0</v>
      </c>
      <c r="T726" s="748"/>
      <c r="U726" s="704">
        <v>0</v>
      </c>
    </row>
    <row r="727" spans="1:21" ht="14.4" customHeight="1" x14ac:dyDescent="0.3">
      <c r="A727" s="664">
        <v>50</v>
      </c>
      <c r="B727" s="665" t="s">
        <v>543</v>
      </c>
      <c r="C727" s="665" t="s">
        <v>2783</v>
      </c>
      <c r="D727" s="746" t="s">
        <v>4252</v>
      </c>
      <c r="E727" s="747" t="s">
        <v>2790</v>
      </c>
      <c r="F727" s="665" t="s">
        <v>2778</v>
      </c>
      <c r="G727" s="665" t="s">
        <v>3692</v>
      </c>
      <c r="H727" s="665" t="s">
        <v>544</v>
      </c>
      <c r="I727" s="665" t="s">
        <v>3696</v>
      </c>
      <c r="J727" s="665" t="s">
        <v>3697</v>
      </c>
      <c r="K727" s="665" t="s">
        <v>3698</v>
      </c>
      <c r="L727" s="666">
        <v>173.31</v>
      </c>
      <c r="M727" s="666">
        <v>346.62</v>
      </c>
      <c r="N727" s="665">
        <v>2</v>
      </c>
      <c r="O727" s="748">
        <v>0.5</v>
      </c>
      <c r="P727" s="666">
        <v>346.62</v>
      </c>
      <c r="Q727" s="681">
        <v>1</v>
      </c>
      <c r="R727" s="665">
        <v>2</v>
      </c>
      <c r="S727" s="681">
        <v>1</v>
      </c>
      <c r="T727" s="748">
        <v>0.5</v>
      </c>
      <c r="U727" s="704">
        <v>1</v>
      </c>
    </row>
    <row r="728" spans="1:21" ht="14.4" customHeight="1" x14ac:dyDescent="0.3">
      <c r="A728" s="664">
        <v>50</v>
      </c>
      <c r="B728" s="665" t="s">
        <v>543</v>
      </c>
      <c r="C728" s="665" t="s">
        <v>2783</v>
      </c>
      <c r="D728" s="746" t="s">
        <v>4252</v>
      </c>
      <c r="E728" s="747" t="s">
        <v>2790</v>
      </c>
      <c r="F728" s="665" t="s">
        <v>2778</v>
      </c>
      <c r="G728" s="665" t="s">
        <v>2830</v>
      </c>
      <c r="H728" s="665" t="s">
        <v>1411</v>
      </c>
      <c r="I728" s="665" t="s">
        <v>1514</v>
      </c>
      <c r="J728" s="665" t="s">
        <v>1515</v>
      </c>
      <c r="K728" s="665" t="s">
        <v>2620</v>
      </c>
      <c r="L728" s="666">
        <v>144.81</v>
      </c>
      <c r="M728" s="666">
        <v>724.05</v>
      </c>
      <c r="N728" s="665">
        <v>5</v>
      </c>
      <c r="O728" s="748">
        <v>4</v>
      </c>
      <c r="P728" s="666">
        <v>289.62</v>
      </c>
      <c r="Q728" s="681">
        <v>0.4</v>
      </c>
      <c r="R728" s="665">
        <v>2</v>
      </c>
      <c r="S728" s="681">
        <v>0.4</v>
      </c>
      <c r="T728" s="748">
        <v>1</v>
      </c>
      <c r="U728" s="704">
        <v>0.25</v>
      </c>
    </row>
    <row r="729" spans="1:21" ht="14.4" customHeight="1" x14ac:dyDescent="0.3">
      <c r="A729" s="664">
        <v>50</v>
      </c>
      <c r="B729" s="665" t="s">
        <v>543</v>
      </c>
      <c r="C729" s="665" t="s">
        <v>2783</v>
      </c>
      <c r="D729" s="746" t="s">
        <v>4252</v>
      </c>
      <c r="E729" s="747" t="s">
        <v>2790</v>
      </c>
      <c r="F729" s="665" t="s">
        <v>2778</v>
      </c>
      <c r="G729" s="665" t="s">
        <v>2830</v>
      </c>
      <c r="H729" s="665" t="s">
        <v>1411</v>
      </c>
      <c r="I729" s="665" t="s">
        <v>1590</v>
      </c>
      <c r="J729" s="665" t="s">
        <v>1591</v>
      </c>
      <c r="K729" s="665" t="s">
        <v>2621</v>
      </c>
      <c r="L729" s="666">
        <v>289.62</v>
      </c>
      <c r="M729" s="666">
        <v>868.86</v>
      </c>
      <c r="N729" s="665">
        <v>3</v>
      </c>
      <c r="O729" s="748">
        <v>1.5</v>
      </c>
      <c r="P729" s="666"/>
      <c r="Q729" s="681">
        <v>0</v>
      </c>
      <c r="R729" s="665"/>
      <c r="S729" s="681">
        <v>0</v>
      </c>
      <c r="T729" s="748"/>
      <c r="U729" s="704">
        <v>0</v>
      </c>
    </row>
    <row r="730" spans="1:21" ht="14.4" customHeight="1" x14ac:dyDescent="0.3">
      <c r="A730" s="664">
        <v>50</v>
      </c>
      <c r="B730" s="665" t="s">
        <v>543</v>
      </c>
      <c r="C730" s="665" t="s">
        <v>2783</v>
      </c>
      <c r="D730" s="746" t="s">
        <v>4252</v>
      </c>
      <c r="E730" s="747" t="s">
        <v>2790</v>
      </c>
      <c r="F730" s="665" t="s">
        <v>2778</v>
      </c>
      <c r="G730" s="665" t="s">
        <v>2830</v>
      </c>
      <c r="H730" s="665" t="s">
        <v>1411</v>
      </c>
      <c r="I730" s="665" t="s">
        <v>3699</v>
      </c>
      <c r="J730" s="665" t="s">
        <v>3700</v>
      </c>
      <c r="K730" s="665" t="s">
        <v>3701</v>
      </c>
      <c r="L730" s="666">
        <v>321.79000000000002</v>
      </c>
      <c r="M730" s="666">
        <v>321.79000000000002</v>
      </c>
      <c r="N730" s="665">
        <v>1</v>
      </c>
      <c r="O730" s="748">
        <v>0.5</v>
      </c>
      <c r="P730" s="666"/>
      <c r="Q730" s="681">
        <v>0</v>
      </c>
      <c r="R730" s="665"/>
      <c r="S730" s="681">
        <v>0</v>
      </c>
      <c r="T730" s="748"/>
      <c r="U730" s="704">
        <v>0</v>
      </c>
    </row>
    <row r="731" spans="1:21" ht="14.4" customHeight="1" x14ac:dyDescent="0.3">
      <c r="A731" s="664">
        <v>50</v>
      </c>
      <c r="B731" s="665" t="s">
        <v>543</v>
      </c>
      <c r="C731" s="665" t="s">
        <v>2783</v>
      </c>
      <c r="D731" s="746" t="s">
        <v>4252</v>
      </c>
      <c r="E731" s="747" t="s">
        <v>2790</v>
      </c>
      <c r="F731" s="665" t="s">
        <v>2778</v>
      </c>
      <c r="G731" s="665" t="s">
        <v>2832</v>
      </c>
      <c r="H731" s="665" t="s">
        <v>1411</v>
      </c>
      <c r="I731" s="665" t="s">
        <v>3702</v>
      </c>
      <c r="J731" s="665" t="s">
        <v>2630</v>
      </c>
      <c r="K731" s="665" t="s">
        <v>3703</v>
      </c>
      <c r="L731" s="666">
        <v>262.23</v>
      </c>
      <c r="M731" s="666">
        <v>524.46</v>
      </c>
      <c r="N731" s="665">
        <v>2</v>
      </c>
      <c r="O731" s="748">
        <v>1</v>
      </c>
      <c r="P731" s="666"/>
      <c r="Q731" s="681">
        <v>0</v>
      </c>
      <c r="R731" s="665"/>
      <c r="S731" s="681">
        <v>0</v>
      </c>
      <c r="T731" s="748"/>
      <c r="U731" s="704">
        <v>0</v>
      </c>
    </row>
    <row r="732" spans="1:21" ht="14.4" customHeight="1" x14ac:dyDescent="0.3">
      <c r="A732" s="664">
        <v>50</v>
      </c>
      <c r="B732" s="665" t="s">
        <v>543</v>
      </c>
      <c r="C732" s="665" t="s">
        <v>2783</v>
      </c>
      <c r="D732" s="746" t="s">
        <v>4252</v>
      </c>
      <c r="E732" s="747" t="s">
        <v>2790</v>
      </c>
      <c r="F732" s="665" t="s">
        <v>2778</v>
      </c>
      <c r="G732" s="665" t="s">
        <v>2832</v>
      </c>
      <c r="H732" s="665" t="s">
        <v>1411</v>
      </c>
      <c r="I732" s="665" t="s">
        <v>3704</v>
      </c>
      <c r="J732" s="665" t="s">
        <v>2834</v>
      </c>
      <c r="K732" s="665" t="s">
        <v>3705</v>
      </c>
      <c r="L732" s="666">
        <v>583.62</v>
      </c>
      <c r="M732" s="666">
        <v>583.62</v>
      </c>
      <c r="N732" s="665">
        <v>1</v>
      </c>
      <c r="O732" s="748">
        <v>0.5</v>
      </c>
      <c r="P732" s="666">
        <v>583.62</v>
      </c>
      <c r="Q732" s="681">
        <v>1</v>
      </c>
      <c r="R732" s="665">
        <v>1</v>
      </c>
      <c r="S732" s="681">
        <v>1</v>
      </c>
      <c r="T732" s="748">
        <v>0.5</v>
      </c>
      <c r="U732" s="704">
        <v>1</v>
      </c>
    </row>
    <row r="733" spans="1:21" ht="14.4" customHeight="1" x14ac:dyDescent="0.3">
      <c r="A733" s="664">
        <v>50</v>
      </c>
      <c r="B733" s="665" t="s">
        <v>543</v>
      </c>
      <c r="C733" s="665" t="s">
        <v>2783</v>
      </c>
      <c r="D733" s="746" t="s">
        <v>4252</v>
      </c>
      <c r="E733" s="747" t="s">
        <v>2790</v>
      </c>
      <c r="F733" s="665" t="s">
        <v>2778</v>
      </c>
      <c r="G733" s="665" t="s">
        <v>2895</v>
      </c>
      <c r="H733" s="665" t="s">
        <v>544</v>
      </c>
      <c r="I733" s="665" t="s">
        <v>604</v>
      </c>
      <c r="J733" s="665" t="s">
        <v>3572</v>
      </c>
      <c r="K733" s="665" t="s">
        <v>3573</v>
      </c>
      <c r="L733" s="666">
        <v>24.78</v>
      </c>
      <c r="M733" s="666">
        <v>49.56</v>
      </c>
      <c r="N733" s="665">
        <v>2</v>
      </c>
      <c r="O733" s="748">
        <v>1</v>
      </c>
      <c r="P733" s="666"/>
      <c r="Q733" s="681">
        <v>0</v>
      </c>
      <c r="R733" s="665"/>
      <c r="S733" s="681">
        <v>0</v>
      </c>
      <c r="T733" s="748"/>
      <c r="U733" s="704">
        <v>0</v>
      </c>
    </row>
    <row r="734" spans="1:21" ht="14.4" customHeight="1" x14ac:dyDescent="0.3">
      <c r="A734" s="664">
        <v>50</v>
      </c>
      <c r="B734" s="665" t="s">
        <v>543</v>
      </c>
      <c r="C734" s="665" t="s">
        <v>2783</v>
      </c>
      <c r="D734" s="746" t="s">
        <v>4252</v>
      </c>
      <c r="E734" s="747" t="s">
        <v>2790</v>
      </c>
      <c r="F734" s="665" t="s">
        <v>2778</v>
      </c>
      <c r="G734" s="665" t="s">
        <v>3706</v>
      </c>
      <c r="H734" s="665" t="s">
        <v>544</v>
      </c>
      <c r="I734" s="665" t="s">
        <v>3707</v>
      </c>
      <c r="J734" s="665" t="s">
        <v>3708</v>
      </c>
      <c r="K734" s="665" t="s">
        <v>3709</v>
      </c>
      <c r="L734" s="666">
        <v>320.20999999999998</v>
      </c>
      <c r="M734" s="666">
        <v>3842.5199999999995</v>
      </c>
      <c r="N734" s="665">
        <v>12</v>
      </c>
      <c r="O734" s="748">
        <v>1</v>
      </c>
      <c r="P734" s="666"/>
      <c r="Q734" s="681">
        <v>0</v>
      </c>
      <c r="R734" s="665"/>
      <c r="S734" s="681">
        <v>0</v>
      </c>
      <c r="T734" s="748"/>
      <c r="U734" s="704">
        <v>0</v>
      </c>
    </row>
    <row r="735" spans="1:21" ht="14.4" customHeight="1" x14ac:dyDescent="0.3">
      <c r="A735" s="664">
        <v>50</v>
      </c>
      <c r="B735" s="665" t="s">
        <v>543</v>
      </c>
      <c r="C735" s="665" t="s">
        <v>2783</v>
      </c>
      <c r="D735" s="746" t="s">
        <v>4252</v>
      </c>
      <c r="E735" s="747" t="s">
        <v>2790</v>
      </c>
      <c r="F735" s="665" t="s">
        <v>2778</v>
      </c>
      <c r="G735" s="665" t="s">
        <v>3345</v>
      </c>
      <c r="H735" s="665" t="s">
        <v>544</v>
      </c>
      <c r="I735" s="665" t="s">
        <v>3710</v>
      </c>
      <c r="J735" s="665" t="s">
        <v>3711</v>
      </c>
      <c r="K735" s="665" t="s">
        <v>2567</v>
      </c>
      <c r="L735" s="666">
        <v>205.84</v>
      </c>
      <c r="M735" s="666">
        <v>205.84</v>
      </c>
      <c r="N735" s="665">
        <v>1</v>
      </c>
      <c r="O735" s="748">
        <v>0.5</v>
      </c>
      <c r="P735" s="666">
        <v>205.84</v>
      </c>
      <c r="Q735" s="681">
        <v>1</v>
      </c>
      <c r="R735" s="665">
        <v>1</v>
      </c>
      <c r="S735" s="681">
        <v>1</v>
      </c>
      <c r="T735" s="748">
        <v>0.5</v>
      </c>
      <c r="U735" s="704">
        <v>1</v>
      </c>
    </row>
    <row r="736" spans="1:21" ht="14.4" customHeight="1" x14ac:dyDescent="0.3">
      <c r="A736" s="664">
        <v>50</v>
      </c>
      <c r="B736" s="665" t="s">
        <v>543</v>
      </c>
      <c r="C736" s="665" t="s">
        <v>2783</v>
      </c>
      <c r="D736" s="746" t="s">
        <v>4252</v>
      </c>
      <c r="E736" s="747" t="s">
        <v>2790</v>
      </c>
      <c r="F736" s="665" t="s">
        <v>2778</v>
      </c>
      <c r="G736" s="665" t="s">
        <v>2836</v>
      </c>
      <c r="H736" s="665" t="s">
        <v>1411</v>
      </c>
      <c r="I736" s="665" t="s">
        <v>1438</v>
      </c>
      <c r="J736" s="665" t="s">
        <v>2623</v>
      </c>
      <c r="K736" s="665" t="s">
        <v>2624</v>
      </c>
      <c r="L736" s="666">
        <v>96.53</v>
      </c>
      <c r="M736" s="666">
        <v>1641.0100000000002</v>
      </c>
      <c r="N736" s="665">
        <v>17</v>
      </c>
      <c r="O736" s="748">
        <v>3</v>
      </c>
      <c r="P736" s="666">
        <v>1447.9500000000003</v>
      </c>
      <c r="Q736" s="681">
        <v>0.88235294117647067</v>
      </c>
      <c r="R736" s="665">
        <v>15</v>
      </c>
      <c r="S736" s="681">
        <v>0.88235294117647056</v>
      </c>
      <c r="T736" s="748">
        <v>2.5</v>
      </c>
      <c r="U736" s="704">
        <v>0.83333333333333337</v>
      </c>
    </row>
    <row r="737" spans="1:21" ht="14.4" customHeight="1" x14ac:dyDescent="0.3">
      <c r="A737" s="664">
        <v>50</v>
      </c>
      <c r="B737" s="665" t="s">
        <v>543</v>
      </c>
      <c r="C737" s="665" t="s">
        <v>2783</v>
      </c>
      <c r="D737" s="746" t="s">
        <v>4252</v>
      </c>
      <c r="E737" s="747" t="s">
        <v>2790</v>
      </c>
      <c r="F737" s="665" t="s">
        <v>2778</v>
      </c>
      <c r="G737" s="665" t="s">
        <v>2836</v>
      </c>
      <c r="H737" s="665" t="s">
        <v>1411</v>
      </c>
      <c r="I737" s="665" t="s">
        <v>1470</v>
      </c>
      <c r="J737" s="665" t="s">
        <v>2627</v>
      </c>
      <c r="K737" s="665" t="s">
        <v>2628</v>
      </c>
      <c r="L737" s="666">
        <v>48.27</v>
      </c>
      <c r="M737" s="666">
        <v>337.89</v>
      </c>
      <c r="N737" s="665">
        <v>7</v>
      </c>
      <c r="O737" s="748">
        <v>2</v>
      </c>
      <c r="P737" s="666">
        <v>144.81</v>
      </c>
      <c r="Q737" s="681">
        <v>0.4285714285714286</v>
      </c>
      <c r="R737" s="665">
        <v>3</v>
      </c>
      <c r="S737" s="681">
        <v>0.42857142857142855</v>
      </c>
      <c r="T737" s="748">
        <v>1</v>
      </c>
      <c r="U737" s="704">
        <v>0.5</v>
      </c>
    </row>
    <row r="738" spans="1:21" ht="14.4" customHeight="1" x14ac:dyDescent="0.3">
      <c r="A738" s="664">
        <v>50</v>
      </c>
      <c r="B738" s="665" t="s">
        <v>543</v>
      </c>
      <c r="C738" s="665" t="s">
        <v>2783</v>
      </c>
      <c r="D738" s="746" t="s">
        <v>4252</v>
      </c>
      <c r="E738" s="747" t="s">
        <v>2790</v>
      </c>
      <c r="F738" s="665" t="s">
        <v>2778</v>
      </c>
      <c r="G738" s="665" t="s">
        <v>3355</v>
      </c>
      <c r="H738" s="665" t="s">
        <v>1411</v>
      </c>
      <c r="I738" s="665" t="s">
        <v>3712</v>
      </c>
      <c r="J738" s="665" t="s">
        <v>3713</v>
      </c>
      <c r="K738" s="665" t="s">
        <v>3714</v>
      </c>
      <c r="L738" s="666">
        <v>341.53</v>
      </c>
      <c r="M738" s="666">
        <v>341.53</v>
      </c>
      <c r="N738" s="665">
        <v>1</v>
      </c>
      <c r="O738" s="748">
        <v>0.5</v>
      </c>
      <c r="P738" s="666"/>
      <c r="Q738" s="681">
        <v>0</v>
      </c>
      <c r="R738" s="665"/>
      <c r="S738" s="681">
        <v>0</v>
      </c>
      <c r="T738" s="748"/>
      <c r="U738" s="704">
        <v>0</v>
      </c>
    </row>
    <row r="739" spans="1:21" ht="14.4" customHeight="1" x14ac:dyDescent="0.3">
      <c r="A739" s="664">
        <v>50</v>
      </c>
      <c r="B739" s="665" t="s">
        <v>543</v>
      </c>
      <c r="C739" s="665" t="s">
        <v>2783</v>
      </c>
      <c r="D739" s="746" t="s">
        <v>4252</v>
      </c>
      <c r="E739" s="747" t="s">
        <v>2790</v>
      </c>
      <c r="F739" s="665" t="s">
        <v>2778</v>
      </c>
      <c r="G739" s="665" t="s">
        <v>3106</v>
      </c>
      <c r="H739" s="665" t="s">
        <v>544</v>
      </c>
      <c r="I739" s="665" t="s">
        <v>924</v>
      </c>
      <c r="J739" s="665" t="s">
        <v>925</v>
      </c>
      <c r="K739" s="665" t="s">
        <v>3715</v>
      </c>
      <c r="L739" s="666">
        <v>316.36</v>
      </c>
      <c r="M739" s="666">
        <v>949.08</v>
      </c>
      <c r="N739" s="665">
        <v>3</v>
      </c>
      <c r="O739" s="748">
        <v>1.5</v>
      </c>
      <c r="P739" s="666"/>
      <c r="Q739" s="681">
        <v>0</v>
      </c>
      <c r="R739" s="665"/>
      <c r="S739" s="681">
        <v>0</v>
      </c>
      <c r="T739" s="748"/>
      <c r="U739" s="704">
        <v>0</v>
      </c>
    </row>
    <row r="740" spans="1:21" ht="14.4" customHeight="1" x14ac:dyDescent="0.3">
      <c r="A740" s="664">
        <v>50</v>
      </c>
      <c r="B740" s="665" t="s">
        <v>543</v>
      </c>
      <c r="C740" s="665" t="s">
        <v>2783</v>
      </c>
      <c r="D740" s="746" t="s">
        <v>4252</v>
      </c>
      <c r="E740" s="747" t="s">
        <v>2790</v>
      </c>
      <c r="F740" s="665" t="s">
        <v>2778</v>
      </c>
      <c r="G740" s="665" t="s">
        <v>3416</v>
      </c>
      <c r="H740" s="665" t="s">
        <v>544</v>
      </c>
      <c r="I740" s="665" t="s">
        <v>1276</v>
      </c>
      <c r="J740" s="665" t="s">
        <v>1277</v>
      </c>
      <c r="K740" s="665" t="s">
        <v>3417</v>
      </c>
      <c r="L740" s="666">
        <v>1765.08</v>
      </c>
      <c r="M740" s="666">
        <v>1765.08</v>
      </c>
      <c r="N740" s="665">
        <v>1</v>
      </c>
      <c r="O740" s="748">
        <v>1</v>
      </c>
      <c r="P740" s="666">
        <v>1765.08</v>
      </c>
      <c r="Q740" s="681">
        <v>1</v>
      </c>
      <c r="R740" s="665">
        <v>1</v>
      </c>
      <c r="S740" s="681">
        <v>1</v>
      </c>
      <c r="T740" s="748">
        <v>1</v>
      </c>
      <c r="U740" s="704">
        <v>1</v>
      </c>
    </row>
    <row r="741" spans="1:21" ht="14.4" customHeight="1" x14ac:dyDescent="0.3">
      <c r="A741" s="664">
        <v>50</v>
      </c>
      <c r="B741" s="665" t="s">
        <v>543</v>
      </c>
      <c r="C741" s="665" t="s">
        <v>2783</v>
      </c>
      <c r="D741" s="746" t="s">
        <v>4252</v>
      </c>
      <c r="E741" s="747" t="s">
        <v>2790</v>
      </c>
      <c r="F741" s="665" t="s">
        <v>2778</v>
      </c>
      <c r="G741" s="665" t="s">
        <v>3416</v>
      </c>
      <c r="H741" s="665" t="s">
        <v>544</v>
      </c>
      <c r="I741" s="665" t="s">
        <v>3716</v>
      </c>
      <c r="J741" s="665" t="s">
        <v>1277</v>
      </c>
      <c r="K741" s="665" t="s">
        <v>3717</v>
      </c>
      <c r="L741" s="666">
        <v>6177.8</v>
      </c>
      <c r="M741" s="666">
        <v>18533.400000000001</v>
      </c>
      <c r="N741" s="665">
        <v>3</v>
      </c>
      <c r="O741" s="748">
        <v>2</v>
      </c>
      <c r="P741" s="666">
        <v>6177.8</v>
      </c>
      <c r="Q741" s="681">
        <v>0.33333333333333331</v>
      </c>
      <c r="R741" s="665">
        <v>1</v>
      </c>
      <c r="S741" s="681">
        <v>0.33333333333333331</v>
      </c>
      <c r="T741" s="748">
        <v>1</v>
      </c>
      <c r="U741" s="704">
        <v>0.5</v>
      </c>
    </row>
    <row r="742" spans="1:21" ht="14.4" customHeight="1" x14ac:dyDescent="0.3">
      <c r="A742" s="664">
        <v>50</v>
      </c>
      <c r="B742" s="665" t="s">
        <v>543</v>
      </c>
      <c r="C742" s="665" t="s">
        <v>2783</v>
      </c>
      <c r="D742" s="746" t="s">
        <v>4252</v>
      </c>
      <c r="E742" s="747" t="s">
        <v>2790</v>
      </c>
      <c r="F742" s="665" t="s">
        <v>2778</v>
      </c>
      <c r="G742" s="665" t="s">
        <v>3416</v>
      </c>
      <c r="H742" s="665" t="s">
        <v>544</v>
      </c>
      <c r="I742" s="665" t="s">
        <v>3716</v>
      </c>
      <c r="J742" s="665" t="s">
        <v>1277</v>
      </c>
      <c r="K742" s="665" t="s">
        <v>3717</v>
      </c>
      <c r="L742" s="666">
        <v>6167.15</v>
      </c>
      <c r="M742" s="666">
        <v>6167.15</v>
      </c>
      <c r="N742" s="665">
        <v>1</v>
      </c>
      <c r="O742" s="748">
        <v>1</v>
      </c>
      <c r="P742" s="666"/>
      <c r="Q742" s="681">
        <v>0</v>
      </c>
      <c r="R742" s="665"/>
      <c r="S742" s="681">
        <v>0</v>
      </c>
      <c r="T742" s="748"/>
      <c r="U742" s="704">
        <v>0</v>
      </c>
    </row>
    <row r="743" spans="1:21" ht="14.4" customHeight="1" x14ac:dyDescent="0.3">
      <c r="A743" s="664">
        <v>50</v>
      </c>
      <c r="B743" s="665" t="s">
        <v>543</v>
      </c>
      <c r="C743" s="665" t="s">
        <v>2783</v>
      </c>
      <c r="D743" s="746" t="s">
        <v>4252</v>
      </c>
      <c r="E743" s="747" t="s">
        <v>2790</v>
      </c>
      <c r="F743" s="665" t="s">
        <v>2778</v>
      </c>
      <c r="G743" s="665" t="s">
        <v>3112</v>
      </c>
      <c r="H743" s="665" t="s">
        <v>1411</v>
      </c>
      <c r="I743" s="665" t="s">
        <v>1524</v>
      </c>
      <c r="J743" s="665" t="s">
        <v>1525</v>
      </c>
      <c r="K743" s="665" t="s">
        <v>3718</v>
      </c>
      <c r="L743" s="666">
        <v>543.36</v>
      </c>
      <c r="M743" s="666">
        <v>1086.72</v>
      </c>
      <c r="N743" s="665">
        <v>2</v>
      </c>
      <c r="O743" s="748">
        <v>1.5</v>
      </c>
      <c r="P743" s="666"/>
      <c r="Q743" s="681">
        <v>0</v>
      </c>
      <c r="R743" s="665"/>
      <c r="S743" s="681">
        <v>0</v>
      </c>
      <c r="T743" s="748"/>
      <c r="U743" s="704">
        <v>0</v>
      </c>
    </row>
    <row r="744" spans="1:21" ht="14.4" customHeight="1" x14ac:dyDescent="0.3">
      <c r="A744" s="664">
        <v>50</v>
      </c>
      <c r="B744" s="665" t="s">
        <v>543</v>
      </c>
      <c r="C744" s="665" t="s">
        <v>2783</v>
      </c>
      <c r="D744" s="746" t="s">
        <v>4252</v>
      </c>
      <c r="E744" s="747" t="s">
        <v>2790</v>
      </c>
      <c r="F744" s="665" t="s">
        <v>2778</v>
      </c>
      <c r="G744" s="665" t="s">
        <v>3719</v>
      </c>
      <c r="H744" s="665" t="s">
        <v>1411</v>
      </c>
      <c r="I744" s="665" t="s">
        <v>3720</v>
      </c>
      <c r="J744" s="665" t="s">
        <v>3721</v>
      </c>
      <c r="K744" s="665" t="s">
        <v>3722</v>
      </c>
      <c r="L744" s="666">
        <v>123.2</v>
      </c>
      <c r="M744" s="666">
        <v>123.2</v>
      </c>
      <c r="N744" s="665">
        <v>1</v>
      </c>
      <c r="O744" s="748">
        <v>1</v>
      </c>
      <c r="P744" s="666">
        <v>123.2</v>
      </c>
      <c r="Q744" s="681">
        <v>1</v>
      </c>
      <c r="R744" s="665">
        <v>1</v>
      </c>
      <c r="S744" s="681">
        <v>1</v>
      </c>
      <c r="T744" s="748">
        <v>1</v>
      </c>
      <c r="U744" s="704">
        <v>1</v>
      </c>
    </row>
    <row r="745" spans="1:21" ht="14.4" customHeight="1" x14ac:dyDescent="0.3">
      <c r="A745" s="664">
        <v>50</v>
      </c>
      <c r="B745" s="665" t="s">
        <v>543</v>
      </c>
      <c r="C745" s="665" t="s">
        <v>2783</v>
      </c>
      <c r="D745" s="746" t="s">
        <v>4252</v>
      </c>
      <c r="E745" s="747" t="s">
        <v>2790</v>
      </c>
      <c r="F745" s="665" t="s">
        <v>2778</v>
      </c>
      <c r="G745" s="665" t="s">
        <v>3576</v>
      </c>
      <c r="H745" s="665" t="s">
        <v>1411</v>
      </c>
      <c r="I745" s="665" t="s">
        <v>3723</v>
      </c>
      <c r="J745" s="665" t="s">
        <v>3724</v>
      </c>
      <c r="K745" s="665" t="s">
        <v>3725</v>
      </c>
      <c r="L745" s="666">
        <v>98.11</v>
      </c>
      <c r="M745" s="666">
        <v>294.33</v>
      </c>
      <c r="N745" s="665">
        <v>3</v>
      </c>
      <c r="O745" s="748">
        <v>1.5</v>
      </c>
      <c r="P745" s="666"/>
      <c r="Q745" s="681">
        <v>0</v>
      </c>
      <c r="R745" s="665"/>
      <c r="S745" s="681">
        <v>0</v>
      </c>
      <c r="T745" s="748"/>
      <c r="U745" s="704">
        <v>0</v>
      </c>
    </row>
    <row r="746" spans="1:21" ht="14.4" customHeight="1" x14ac:dyDescent="0.3">
      <c r="A746" s="664">
        <v>50</v>
      </c>
      <c r="B746" s="665" t="s">
        <v>543</v>
      </c>
      <c r="C746" s="665" t="s">
        <v>2783</v>
      </c>
      <c r="D746" s="746" t="s">
        <v>4252</v>
      </c>
      <c r="E746" s="747" t="s">
        <v>2790</v>
      </c>
      <c r="F746" s="665" t="s">
        <v>2778</v>
      </c>
      <c r="G746" s="665" t="s">
        <v>2904</v>
      </c>
      <c r="H746" s="665" t="s">
        <v>544</v>
      </c>
      <c r="I746" s="665" t="s">
        <v>682</v>
      </c>
      <c r="J746" s="665" t="s">
        <v>683</v>
      </c>
      <c r="K746" s="665" t="s">
        <v>2906</v>
      </c>
      <c r="L746" s="666">
        <v>42.08</v>
      </c>
      <c r="M746" s="666">
        <v>42.08</v>
      </c>
      <c r="N746" s="665">
        <v>1</v>
      </c>
      <c r="O746" s="748">
        <v>0.5</v>
      </c>
      <c r="P746" s="666"/>
      <c r="Q746" s="681">
        <v>0</v>
      </c>
      <c r="R746" s="665"/>
      <c r="S746" s="681">
        <v>0</v>
      </c>
      <c r="T746" s="748"/>
      <c r="U746" s="704">
        <v>0</v>
      </c>
    </row>
    <row r="747" spans="1:21" ht="14.4" customHeight="1" x14ac:dyDescent="0.3">
      <c r="A747" s="664">
        <v>50</v>
      </c>
      <c r="B747" s="665" t="s">
        <v>543</v>
      </c>
      <c r="C747" s="665" t="s">
        <v>2783</v>
      </c>
      <c r="D747" s="746" t="s">
        <v>4252</v>
      </c>
      <c r="E747" s="747" t="s">
        <v>2790</v>
      </c>
      <c r="F747" s="665" t="s">
        <v>2778</v>
      </c>
      <c r="G747" s="665" t="s">
        <v>2904</v>
      </c>
      <c r="H747" s="665" t="s">
        <v>544</v>
      </c>
      <c r="I747" s="665" t="s">
        <v>3726</v>
      </c>
      <c r="J747" s="665" t="s">
        <v>683</v>
      </c>
      <c r="K747" s="665" t="s">
        <v>2905</v>
      </c>
      <c r="L747" s="666">
        <v>210.38</v>
      </c>
      <c r="M747" s="666">
        <v>210.38</v>
      </c>
      <c r="N747" s="665">
        <v>1</v>
      </c>
      <c r="O747" s="748">
        <v>0.5</v>
      </c>
      <c r="P747" s="666"/>
      <c r="Q747" s="681">
        <v>0</v>
      </c>
      <c r="R747" s="665"/>
      <c r="S747" s="681">
        <v>0</v>
      </c>
      <c r="T747" s="748"/>
      <c r="U747" s="704">
        <v>0</v>
      </c>
    </row>
    <row r="748" spans="1:21" ht="14.4" customHeight="1" x14ac:dyDescent="0.3">
      <c r="A748" s="664">
        <v>50</v>
      </c>
      <c r="B748" s="665" t="s">
        <v>543</v>
      </c>
      <c r="C748" s="665" t="s">
        <v>2783</v>
      </c>
      <c r="D748" s="746" t="s">
        <v>4252</v>
      </c>
      <c r="E748" s="747" t="s">
        <v>2790</v>
      </c>
      <c r="F748" s="665" t="s">
        <v>2778</v>
      </c>
      <c r="G748" s="665" t="s">
        <v>2907</v>
      </c>
      <c r="H748" s="665" t="s">
        <v>544</v>
      </c>
      <c r="I748" s="665" t="s">
        <v>1732</v>
      </c>
      <c r="J748" s="665" t="s">
        <v>1733</v>
      </c>
      <c r="K748" s="665" t="s">
        <v>2909</v>
      </c>
      <c r="L748" s="666">
        <v>22.44</v>
      </c>
      <c r="M748" s="666">
        <v>44.88</v>
      </c>
      <c r="N748" s="665">
        <v>2</v>
      </c>
      <c r="O748" s="748">
        <v>1</v>
      </c>
      <c r="P748" s="666"/>
      <c r="Q748" s="681">
        <v>0</v>
      </c>
      <c r="R748" s="665"/>
      <c r="S748" s="681">
        <v>0</v>
      </c>
      <c r="T748" s="748"/>
      <c r="U748" s="704">
        <v>0</v>
      </c>
    </row>
    <row r="749" spans="1:21" ht="14.4" customHeight="1" x14ac:dyDescent="0.3">
      <c r="A749" s="664">
        <v>50</v>
      </c>
      <c r="B749" s="665" t="s">
        <v>543</v>
      </c>
      <c r="C749" s="665" t="s">
        <v>2783</v>
      </c>
      <c r="D749" s="746" t="s">
        <v>4252</v>
      </c>
      <c r="E749" s="747" t="s">
        <v>2790</v>
      </c>
      <c r="F749" s="665" t="s">
        <v>2778</v>
      </c>
      <c r="G749" s="665" t="s">
        <v>2916</v>
      </c>
      <c r="H749" s="665" t="s">
        <v>1411</v>
      </c>
      <c r="I749" s="665" t="s">
        <v>3579</v>
      </c>
      <c r="J749" s="665" t="s">
        <v>1555</v>
      </c>
      <c r="K749" s="665" t="s">
        <v>3530</v>
      </c>
      <c r="L749" s="666">
        <v>366.53</v>
      </c>
      <c r="M749" s="666">
        <v>366.53</v>
      </c>
      <c r="N749" s="665">
        <v>1</v>
      </c>
      <c r="O749" s="748">
        <v>0.5</v>
      </c>
      <c r="P749" s="666"/>
      <c r="Q749" s="681">
        <v>0</v>
      </c>
      <c r="R749" s="665"/>
      <c r="S749" s="681">
        <v>0</v>
      </c>
      <c r="T749" s="748"/>
      <c r="U749" s="704">
        <v>0</v>
      </c>
    </row>
    <row r="750" spans="1:21" ht="14.4" customHeight="1" x14ac:dyDescent="0.3">
      <c r="A750" s="664">
        <v>50</v>
      </c>
      <c r="B750" s="665" t="s">
        <v>543</v>
      </c>
      <c r="C750" s="665" t="s">
        <v>2783</v>
      </c>
      <c r="D750" s="746" t="s">
        <v>4252</v>
      </c>
      <c r="E750" s="747" t="s">
        <v>2790</v>
      </c>
      <c r="F750" s="665" t="s">
        <v>2778</v>
      </c>
      <c r="G750" s="665" t="s">
        <v>3126</v>
      </c>
      <c r="H750" s="665" t="s">
        <v>544</v>
      </c>
      <c r="I750" s="665" t="s">
        <v>3127</v>
      </c>
      <c r="J750" s="665" t="s">
        <v>3128</v>
      </c>
      <c r="K750" s="665" t="s">
        <v>3129</v>
      </c>
      <c r="L750" s="666">
        <v>301.26</v>
      </c>
      <c r="M750" s="666">
        <v>903.78</v>
      </c>
      <c r="N750" s="665">
        <v>3</v>
      </c>
      <c r="O750" s="748">
        <v>1</v>
      </c>
      <c r="P750" s="666"/>
      <c r="Q750" s="681">
        <v>0</v>
      </c>
      <c r="R750" s="665"/>
      <c r="S750" s="681">
        <v>0</v>
      </c>
      <c r="T750" s="748"/>
      <c r="U750" s="704">
        <v>0</v>
      </c>
    </row>
    <row r="751" spans="1:21" ht="14.4" customHeight="1" x14ac:dyDescent="0.3">
      <c r="A751" s="664">
        <v>50</v>
      </c>
      <c r="B751" s="665" t="s">
        <v>543</v>
      </c>
      <c r="C751" s="665" t="s">
        <v>2783</v>
      </c>
      <c r="D751" s="746" t="s">
        <v>4252</v>
      </c>
      <c r="E751" s="747" t="s">
        <v>2790</v>
      </c>
      <c r="F751" s="665" t="s">
        <v>2778</v>
      </c>
      <c r="G751" s="665" t="s">
        <v>2939</v>
      </c>
      <c r="H751" s="665" t="s">
        <v>544</v>
      </c>
      <c r="I751" s="665" t="s">
        <v>740</v>
      </c>
      <c r="J751" s="665" t="s">
        <v>3727</v>
      </c>
      <c r="K751" s="665" t="s">
        <v>3728</v>
      </c>
      <c r="L751" s="666">
        <v>149.69</v>
      </c>
      <c r="M751" s="666">
        <v>1496.8999999999999</v>
      </c>
      <c r="N751" s="665">
        <v>10</v>
      </c>
      <c r="O751" s="748">
        <v>1.5</v>
      </c>
      <c r="P751" s="666"/>
      <c r="Q751" s="681">
        <v>0</v>
      </c>
      <c r="R751" s="665"/>
      <c r="S751" s="681">
        <v>0</v>
      </c>
      <c r="T751" s="748"/>
      <c r="U751" s="704">
        <v>0</v>
      </c>
    </row>
    <row r="752" spans="1:21" ht="14.4" customHeight="1" x14ac:dyDescent="0.3">
      <c r="A752" s="664">
        <v>50</v>
      </c>
      <c r="B752" s="665" t="s">
        <v>543</v>
      </c>
      <c r="C752" s="665" t="s">
        <v>2783</v>
      </c>
      <c r="D752" s="746" t="s">
        <v>4252</v>
      </c>
      <c r="E752" s="747" t="s">
        <v>2790</v>
      </c>
      <c r="F752" s="665" t="s">
        <v>2778</v>
      </c>
      <c r="G752" s="665" t="s">
        <v>3729</v>
      </c>
      <c r="H752" s="665" t="s">
        <v>544</v>
      </c>
      <c r="I752" s="665" t="s">
        <v>3730</v>
      </c>
      <c r="J752" s="665" t="s">
        <v>3731</v>
      </c>
      <c r="K752" s="665" t="s">
        <v>2607</v>
      </c>
      <c r="L752" s="666">
        <v>77.13</v>
      </c>
      <c r="M752" s="666">
        <v>154.26</v>
      </c>
      <c r="N752" s="665">
        <v>2</v>
      </c>
      <c r="O752" s="748">
        <v>1</v>
      </c>
      <c r="P752" s="666">
        <v>154.26</v>
      </c>
      <c r="Q752" s="681">
        <v>1</v>
      </c>
      <c r="R752" s="665">
        <v>2</v>
      </c>
      <c r="S752" s="681">
        <v>1</v>
      </c>
      <c r="T752" s="748">
        <v>1</v>
      </c>
      <c r="U752" s="704">
        <v>1</v>
      </c>
    </row>
    <row r="753" spans="1:21" ht="14.4" customHeight="1" x14ac:dyDescent="0.3">
      <c r="A753" s="664">
        <v>50</v>
      </c>
      <c r="B753" s="665" t="s">
        <v>543</v>
      </c>
      <c r="C753" s="665" t="s">
        <v>2783</v>
      </c>
      <c r="D753" s="746" t="s">
        <v>4252</v>
      </c>
      <c r="E753" s="747" t="s">
        <v>2790</v>
      </c>
      <c r="F753" s="665" t="s">
        <v>2778</v>
      </c>
      <c r="G753" s="665" t="s">
        <v>2917</v>
      </c>
      <c r="H753" s="665" t="s">
        <v>544</v>
      </c>
      <c r="I753" s="665" t="s">
        <v>2918</v>
      </c>
      <c r="J753" s="665" t="s">
        <v>2919</v>
      </c>
      <c r="K753" s="665" t="s">
        <v>2920</v>
      </c>
      <c r="L753" s="666">
        <v>150.19</v>
      </c>
      <c r="M753" s="666">
        <v>450.57</v>
      </c>
      <c r="N753" s="665">
        <v>3</v>
      </c>
      <c r="O753" s="748">
        <v>0.5</v>
      </c>
      <c r="P753" s="666"/>
      <c r="Q753" s="681">
        <v>0</v>
      </c>
      <c r="R753" s="665"/>
      <c r="S753" s="681">
        <v>0</v>
      </c>
      <c r="T753" s="748"/>
      <c r="U753" s="704">
        <v>0</v>
      </c>
    </row>
    <row r="754" spans="1:21" ht="14.4" customHeight="1" x14ac:dyDescent="0.3">
      <c r="A754" s="664">
        <v>50</v>
      </c>
      <c r="B754" s="665" t="s">
        <v>543</v>
      </c>
      <c r="C754" s="665" t="s">
        <v>2783</v>
      </c>
      <c r="D754" s="746" t="s">
        <v>4252</v>
      </c>
      <c r="E754" s="747" t="s">
        <v>2790</v>
      </c>
      <c r="F754" s="665" t="s">
        <v>2778</v>
      </c>
      <c r="G754" s="665" t="s">
        <v>2917</v>
      </c>
      <c r="H754" s="665" t="s">
        <v>544</v>
      </c>
      <c r="I754" s="665" t="s">
        <v>2918</v>
      </c>
      <c r="J754" s="665" t="s">
        <v>2919</v>
      </c>
      <c r="K754" s="665" t="s">
        <v>2920</v>
      </c>
      <c r="L754" s="666">
        <v>131.32</v>
      </c>
      <c r="M754" s="666">
        <v>787.92</v>
      </c>
      <c r="N754" s="665">
        <v>6</v>
      </c>
      <c r="O754" s="748">
        <v>1</v>
      </c>
      <c r="P754" s="666"/>
      <c r="Q754" s="681">
        <v>0</v>
      </c>
      <c r="R754" s="665"/>
      <c r="S754" s="681">
        <v>0</v>
      </c>
      <c r="T754" s="748"/>
      <c r="U754" s="704">
        <v>0</v>
      </c>
    </row>
    <row r="755" spans="1:21" ht="14.4" customHeight="1" x14ac:dyDescent="0.3">
      <c r="A755" s="664">
        <v>50</v>
      </c>
      <c r="B755" s="665" t="s">
        <v>543</v>
      </c>
      <c r="C755" s="665" t="s">
        <v>2783</v>
      </c>
      <c r="D755" s="746" t="s">
        <v>4252</v>
      </c>
      <c r="E755" s="747" t="s">
        <v>2790</v>
      </c>
      <c r="F755" s="665" t="s">
        <v>2778</v>
      </c>
      <c r="G755" s="665" t="s">
        <v>2917</v>
      </c>
      <c r="H755" s="665" t="s">
        <v>544</v>
      </c>
      <c r="I755" s="665" t="s">
        <v>3427</v>
      </c>
      <c r="J755" s="665" t="s">
        <v>2919</v>
      </c>
      <c r="K755" s="665" t="s">
        <v>3428</v>
      </c>
      <c r="L755" s="666">
        <v>393.94</v>
      </c>
      <c r="M755" s="666">
        <v>393.94</v>
      </c>
      <c r="N755" s="665">
        <v>1</v>
      </c>
      <c r="O755" s="748">
        <v>0.5</v>
      </c>
      <c r="P755" s="666">
        <v>393.94</v>
      </c>
      <c r="Q755" s="681">
        <v>1</v>
      </c>
      <c r="R755" s="665">
        <v>1</v>
      </c>
      <c r="S755" s="681">
        <v>1</v>
      </c>
      <c r="T755" s="748">
        <v>0.5</v>
      </c>
      <c r="U755" s="704">
        <v>1</v>
      </c>
    </row>
    <row r="756" spans="1:21" ht="14.4" customHeight="1" x14ac:dyDescent="0.3">
      <c r="A756" s="664">
        <v>50</v>
      </c>
      <c r="B756" s="665" t="s">
        <v>543</v>
      </c>
      <c r="C756" s="665" t="s">
        <v>2783</v>
      </c>
      <c r="D756" s="746" t="s">
        <v>4252</v>
      </c>
      <c r="E756" s="747" t="s">
        <v>2790</v>
      </c>
      <c r="F756" s="665" t="s">
        <v>2778</v>
      </c>
      <c r="G756" s="665" t="s">
        <v>2921</v>
      </c>
      <c r="H756" s="665" t="s">
        <v>544</v>
      </c>
      <c r="I756" s="665" t="s">
        <v>3487</v>
      </c>
      <c r="J756" s="665" t="s">
        <v>1349</v>
      </c>
      <c r="K756" s="665" t="s">
        <v>3488</v>
      </c>
      <c r="L756" s="666">
        <v>43.94</v>
      </c>
      <c r="M756" s="666">
        <v>351.52</v>
      </c>
      <c r="N756" s="665">
        <v>8</v>
      </c>
      <c r="O756" s="748">
        <v>1</v>
      </c>
      <c r="P756" s="666"/>
      <c r="Q756" s="681">
        <v>0</v>
      </c>
      <c r="R756" s="665"/>
      <c r="S756" s="681">
        <v>0</v>
      </c>
      <c r="T756" s="748"/>
      <c r="U756" s="704">
        <v>0</v>
      </c>
    </row>
    <row r="757" spans="1:21" ht="14.4" customHeight="1" x14ac:dyDescent="0.3">
      <c r="A757" s="664">
        <v>50</v>
      </c>
      <c r="B757" s="665" t="s">
        <v>543</v>
      </c>
      <c r="C757" s="665" t="s">
        <v>2783</v>
      </c>
      <c r="D757" s="746" t="s">
        <v>4252</v>
      </c>
      <c r="E757" s="747" t="s">
        <v>2790</v>
      </c>
      <c r="F757" s="665" t="s">
        <v>2778</v>
      </c>
      <c r="G757" s="665" t="s">
        <v>2924</v>
      </c>
      <c r="H757" s="665" t="s">
        <v>1411</v>
      </c>
      <c r="I757" s="665" t="s">
        <v>3732</v>
      </c>
      <c r="J757" s="665" t="s">
        <v>1618</v>
      </c>
      <c r="K757" s="665" t="s">
        <v>3733</v>
      </c>
      <c r="L757" s="666">
        <v>503.02</v>
      </c>
      <c r="M757" s="666">
        <v>503.02</v>
      </c>
      <c r="N757" s="665">
        <v>1</v>
      </c>
      <c r="O757" s="748">
        <v>0.5</v>
      </c>
      <c r="P757" s="666">
        <v>503.02</v>
      </c>
      <c r="Q757" s="681">
        <v>1</v>
      </c>
      <c r="R757" s="665">
        <v>1</v>
      </c>
      <c r="S757" s="681">
        <v>1</v>
      </c>
      <c r="T757" s="748">
        <v>0.5</v>
      </c>
      <c r="U757" s="704">
        <v>1</v>
      </c>
    </row>
    <row r="758" spans="1:21" ht="14.4" customHeight="1" x14ac:dyDescent="0.3">
      <c r="A758" s="664">
        <v>50</v>
      </c>
      <c r="B758" s="665" t="s">
        <v>543</v>
      </c>
      <c r="C758" s="665" t="s">
        <v>2783</v>
      </c>
      <c r="D758" s="746" t="s">
        <v>4252</v>
      </c>
      <c r="E758" s="747" t="s">
        <v>2790</v>
      </c>
      <c r="F758" s="665" t="s">
        <v>2778</v>
      </c>
      <c r="G758" s="665" t="s">
        <v>2837</v>
      </c>
      <c r="H758" s="665" t="s">
        <v>1411</v>
      </c>
      <c r="I758" s="665" t="s">
        <v>3734</v>
      </c>
      <c r="J758" s="665" t="s">
        <v>3395</v>
      </c>
      <c r="K758" s="665" t="s">
        <v>3735</v>
      </c>
      <c r="L758" s="666">
        <v>93.75</v>
      </c>
      <c r="M758" s="666">
        <v>93.75</v>
      </c>
      <c r="N758" s="665">
        <v>1</v>
      </c>
      <c r="O758" s="748">
        <v>0.5</v>
      </c>
      <c r="P758" s="666">
        <v>93.75</v>
      </c>
      <c r="Q758" s="681">
        <v>1</v>
      </c>
      <c r="R758" s="665">
        <v>1</v>
      </c>
      <c r="S758" s="681">
        <v>1</v>
      </c>
      <c r="T758" s="748">
        <v>0.5</v>
      </c>
      <c r="U758" s="704">
        <v>1</v>
      </c>
    </row>
    <row r="759" spans="1:21" ht="14.4" customHeight="1" x14ac:dyDescent="0.3">
      <c r="A759" s="664">
        <v>50</v>
      </c>
      <c r="B759" s="665" t="s">
        <v>543</v>
      </c>
      <c r="C759" s="665" t="s">
        <v>2783</v>
      </c>
      <c r="D759" s="746" t="s">
        <v>4252</v>
      </c>
      <c r="E759" s="747" t="s">
        <v>2790</v>
      </c>
      <c r="F759" s="665" t="s">
        <v>2778</v>
      </c>
      <c r="G759" s="665" t="s">
        <v>2837</v>
      </c>
      <c r="H759" s="665" t="s">
        <v>1411</v>
      </c>
      <c r="I759" s="665" t="s">
        <v>3531</v>
      </c>
      <c r="J759" s="665" t="s">
        <v>3155</v>
      </c>
      <c r="K759" s="665" t="s">
        <v>3532</v>
      </c>
      <c r="L759" s="666">
        <v>184.74</v>
      </c>
      <c r="M759" s="666">
        <v>184.74</v>
      </c>
      <c r="N759" s="665">
        <v>1</v>
      </c>
      <c r="O759" s="748">
        <v>1</v>
      </c>
      <c r="P759" s="666"/>
      <c r="Q759" s="681">
        <v>0</v>
      </c>
      <c r="R759" s="665"/>
      <c r="S759" s="681">
        <v>0</v>
      </c>
      <c r="T759" s="748"/>
      <c r="U759" s="704">
        <v>0</v>
      </c>
    </row>
    <row r="760" spans="1:21" ht="14.4" customHeight="1" x14ac:dyDescent="0.3">
      <c r="A760" s="664">
        <v>50</v>
      </c>
      <c r="B760" s="665" t="s">
        <v>543</v>
      </c>
      <c r="C760" s="665" t="s">
        <v>2783</v>
      </c>
      <c r="D760" s="746" t="s">
        <v>4252</v>
      </c>
      <c r="E760" s="747" t="s">
        <v>2790</v>
      </c>
      <c r="F760" s="665" t="s">
        <v>2778</v>
      </c>
      <c r="G760" s="665" t="s">
        <v>2837</v>
      </c>
      <c r="H760" s="665" t="s">
        <v>1411</v>
      </c>
      <c r="I760" s="665" t="s">
        <v>1570</v>
      </c>
      <c r="J760" s="665" t="s">
        <v>2586</v>
      </c>
      <c r="K760" s="665" t="s">
        <v>2587</v>
      </c>
      <c r="L760" s="666">
        <v>120.61</v>
      </c>
      <c r="M760" s="666">
        <v>120.61</v>
      </c>
      <c r="N760" s="665">
        <v>1</v>
      </c>
      <c r="O760" s="748">
        <v>0.5</v>
      </c>
      <c r="P760" s="666"/>
      <c r="Q760" s="681">
        <v>0</v>
      </c>
      <c r="R760" s="665"/>
      <c r="S760" s="681">
        <v>0</v>
      </c>
      <c r="T760" s="748"/>
      <c r="U760" s="704">
        <v>0</v>
      </c>
    </row>
    <row r="761" spans="1:21" ht="14.4" customHeight="1" x14ac:dyDescent="0.3">
      <c r="A761" s="664">
        <v>50</v>
      </c>
      <c r="B761" s="665" t="s">
        <v>543</v>
      </c>
      <c r="C761" s="665" t="s">
        <v>2783</v>
      </c>
      <c r="D761" s="746" t="s">
        <v>4252</v>
      </c>
      <c r="E761" s="747" t="s">
        <v>2790</v>
      </c>
      <c r="F761" s="665" t="s">
        <v>2778</v>
      </c>
      <c r="G761" s="665" t="s">
        <v>2837</v>
      </c>
      <c r="H761" s="665" t="s">
        <v>1411</v>
      </c>
      <c r="I761" s="665" t="s">
        <v>1510</v>
      </c>
      <c r="J761" s="665" t="s">
        <v>2588</v>
      </c>
      <c r="K761" s="665" t="s">
        <v>2589</v>
      </c>
      <c r="L761" s="666">
        <v>184.74</v>
      </c>
      <c r="M761" s="666">
        <v>554.22</v>
      </c>
      <c r="N761" s="665">
        <v>3</v>
      </c>
      <c r="O761" s="748">
        <v>1</v>
      </c>
      <c r="P761" s="666">
        <v>369.48</v>
      </c>
      <c r="Q761" s="681">
        <v>0.66666666666666663</v>
      </c>
      <c r="R761" s="665">
        <v>2</v>
      </c>
      <c r="S761" s="681">
        <v>0.66666666666666663</v>
      </c>
      <c r="T761" s="748">
        <v>0.5</v>
      </c>
      <c r="U761" s="704">
        <v>0.5</v>
      </c>
    </row>
    <row r="762" spans="1:21" ht="14.4" customHeight="1" x14ac:dyDescent="0.3">
      <c r="A762" s="664">
        <v>50</v>
      </c>
      <c r="B762" s="665" t="s">
        <v>543</v>
      </c>
      <c r="C762" s="665" t="s">
        <v>2783</v>
      </c>
      <c r="D762" s="746" t="s">
        <v>4252</v>
      </c>
      <c r="E762" s="747" t="s">
        <v>2790</v>
      </c>
      <c r="F762" s="665" t="s">
        <v>2778</v>
      </c>
      <c r="G762" s="665" t="s">
        <v>2925</v>
      </c>
      <c r="H762" s="665" t="s">
        <v>1411</v>
      </c>
      <c r="I762" s="665" t="s">
        <v>3431</v>
      </c>
      <c r="J762" s="665" t="s">
        <v>3432</v>
      </c>
      <c r="K762" s="665" t="s">
        <v>3433</v>
      </c>
      <c r="L762" s="666">
        <v>1906.97</v>
      </c>
      <c r="M762" s="666">
        <v>3813.94</v>
      </c>
      <c r="N762" s="665">
        <v>2</v>
      </c>
      <c r="O762" s="748">
        <v>1</v>
      </c>
      <c r="P762" s="666"/>
      <c r="Q762" s="681">
        <v>0</v>
      </c>
      <c r="R762" s="665"/>
      <c r="S762" s="681">
        <v>0</v>
      </c>
      <c r="T762" s="748"/>
      <c r="U762" s="704">
        <v>0</v>
      </c>
    </row>
    <row r="763" spans="1:21" ht="14.4" customHeight="1" x14ac:dyDescent="0.3">
      <c r="A763" s="664">
        <v>50</v>
      </c>
      <c r="B763" s="665" t="s">
        <v>543</v>
      </c>
      <c r="C763" s="665" t="s">
        <v>2783</v>
      </c>
      <c r="D763" s="746" t="s">
        <v>4252</v>
      </c>
      <c r="E763" s="747" t="s">
        <v>2790</v>
      </c>
      <c r="F763" s="665" t="s">
        <v>2778</v>
      </c>
      <c r="G763" s="665" t="s">
        <v>2925</v>
      </c>
      <c r="H763" s="665" t="s">
        <v>1411</v>
      </c>
      <c r="I763" s="665" t="s">
        <v>3431</v>
      </c>
      <c r="J763" s="665" t="s">
        <v>3432</v>
      </c>
      <c r="K763" s="665" t="s">
        <v>3433</v>
      </c>
      <c r="L763" s="666">
        <v>1887.9</v>
      </c>
      <c r="M763" s="666">
        <v>5663.7000000000007</v>
      </c>
      <c r="N763" s="665">
        <v>3</v>
      </c>
      <c r="O763" s="748">
        <v>1</v>
      </c>
      <c r="P763" s="666">
        <v>5663.7000000000007</v>
      </c>
      <c r="Q763" s="681">
        <v>1</v>
      </c>
      <c r="R763" s="665">
        <v>3</v>
      </c>
      <c r="S763" s="681">
        <v>1</v>
      </c>
      <c r="T763" s="748">
        <v>1</v>
      </c>
      <c r="U763" s="704">
        <v>1</v>
      </c>
    </row>
    <row r="764" spans="1:21" ht="14.4" customHeight="1" x14ac:dyDescent="0.3">
      <c r="A764" s="664">
        <v>50</v>
      </c>
      <c r="B764" s="665" t="s">
        <v>543</v>
      </c>
      <c r="C764" s="665" t="s">
        <v>2783</v>
      </c>
      <c r="D764" s="746" t="s">
        <v>4252</v>
      </c>
      <c r="E764" s="747" t="s">
        <v>2790</v>
      </c>
      <c r="F764" s="665" t="s">
        <v>2780</v>
      </c>
      <c r="G764" s="665" t="s">
        <v>3736</v>
      </c>
      <c r="H764" s="665" t="s">
        <v>544</v>
      </c>
      <c r="I764" s="665" t="s">
        <v>3737</v>
      </c>
      <c r="J764" s="665" t="s">
        <v>3738</v>
      </c>
      <c r="K764" s="665" t="s">
        <v>3739</v>
      </c>
      <c r="L764" s="666">
        <v>25</v>
      </c>
      <c r="M764" s="666">
        <v>4825</v>
      </c>
      <c r="N764" s="665">
        <v>193</v>
      </c>
      <c r="O764" s="748">
        <v>49</v>
      </c>
      <c r="P764" s="666">
        <v>4200</v>
      </c>
      <c r="Q764" s="681">
        <v>0.8704663212435233</v>
      </c>
      <c r="R764" s="665">
        <v>168</v>
      </c>
      <c r="S764" s="681">
        <v>0.8704663212435233</v>
      </c>
      <c r="T764" s="748">
        <v>42</v>
      </c>
      <c r="U764" s="704">
        <v>0.8571428571428571</v>
      </c>
    </row>
    <row r="765" spans="1:21" ht="14.4" customHeight="1" x14ac:dyDescent="0.3">
      <c r="A765" s="664">
        <v>50</v>
      </c>
      <c r="B765" s="665" t="s">
        <v>543</v>
      </c>
      <c r="C765" s="665" t="s">
        <v>2783</v>
      </c>
      <c r="D765" s="746" t="s">
        <v>4252</v>
      </c>
      <c r="E765" s="747" t="s">
        <v>2790</v>
      </c>
      <c r="F765" s="665" t="s">
        <v>2780</v>
      </c>
      <c r="G765" s="665" t="s">
        <v>3736</v>
      </c>
      <c r="H765" s="665" t="s">
        <v>544</v>
      </c>
      <c r="I765" s="665" t="s">
        <v>3740</v>
      </c>
      <c r="J765" s="665" t="s">
        <v>3738</v>
      </c>
      <c r="K765" s="665" t="s">
        <v>3741</v>
      </c>
      <c r="L765" s="666">
        <v>30</v>
      </c>
      <c r="M765" s="666">
        <v>5070</v>
      </c>
      <c r="N765" s="665">
        <v>169</v>
      </c>
      <c r="O765" s="748">
        <v>43</v>
      </c>
      <c r="P765" s="666">
        <v>4590</v>
      </c>
      <c r="Q765" s="681">
        <v>0.90532544378698221</v>
      </c>
      <c r="R765" s="665">
        <v>153</v>
      </c>
      <c r="S765" s="681">
        <v>0.90532544378698221</v>
      </c>
      <c r="T765" s="748">
        <v>39</v>
      </c>
      <c r="U765" s="704">
        <v>0.90697674418604646</v>
      </c>
    </row>
    <row r="766" spans="1:21" ht="14.4" customHeight="1" x14ac:dyDescent="0.3">
      <c r="A766" s="664">
        <v>50</v>
      </c>
      <c r="B766" s="665" t="s">
        <v>543</v>
      </c>
      <c r="C766" s="665" t="s">
        <v>2783</v>
      </c>
      <c r="D766" s="746" t="s">
        <v>4252</v>
      </c>
      <c r="E766" s="747" t="s">
        <v>2790</v>
      </c>
      <c r="F766" s="665" t="s">
        <v>2780</v>
      </c>
      <c r="G766" s="665" t="s">
        <v>3742</v>
      </c>
      <c r="H766" s="665" t="s">
        <v>544</v>
      </c>
      <c r="I766" s="665" t="s">
        <v>3743</v>
      </c>
      <c r="J766" s="665" t="s">
        <v>3744</v>
      </c>
      <c r="K766" s="665" t="s">
        <v>3745</v>
      </c>
      <c r="L766" s="666">
        <v>566</v>
      </c>
      <c r="M766" s="666">
        <v>566</v>
      </c>
      <c r="N766" s="665">
        <v>1</v>
      </c>
      <c r="O766" s="748">
        <v>1</v>
      </c>
      <c r="P766" s="666">
        <v>566</v>
      </c>
      <c r="Q766" s="681">
        <v>1</v>
      </c>
      <c r="R766" s="665">
        <v>1</v>
      </c>
      <c r="S766" s="681">
        <v>1</v>
      </c>
      <c r="T766" s="748">
        <v>1</v>
      </c>
      <c r="U766" s="704">
        <v>1</v>
      </c>
    </row>
    <row r="767" spans="1:21" ht="14.4" customHeight="1" x14ac:dyDescent="0.3">
      <c r="A767" s="664">
        <v>50</v>
      </c>
      <c r="B767" s="665" t="s">
        <v>543</v>
      </c>
      <c r="C767" s="665" t="s">
        <v>2783</v>
      </c>
      <c r="D767" s="746" t="s">
        <v>4252</v>
      </c>
      <c r="E767" s="747" t="s">
        <v>2790</v>
      </c>
      <c r="F767" s="665" t="s">
        <v>2780</v>
      </c>
      <c r="G767" s="665" t="s">
        <v>3746</v>
      </c>
      <c r="H767" s="665" t="s">
        <v>544</v>
      </c>
      <c r="I767" s="665" t="s">
        <v>3747</v>
      </c>
      <c r="J767" s="665" t="s">
        <v>3748</v>
      </c>
      <c r="K767" s="665" t="s">
        <v>3749</v>
      </c>
      <c r="L767" s="666">
        <v>378.48</v>
      </c>
      <c r="M767" s="666">
        <v>10597.439999999995</v>
      </c>
      <c r="N767" s="665">
        <v>28</v>
      </c>
      <c r="O767" s="748">
        <v>28</v>
      </c>
      <c r="P767" s="666">
        <v>9461.9999999999945</v>
      </c>
      <c r="Q767" s="681">
        <v>0.89285714285714279</v>
      </c>
      <c r="R767" s="665">
        <v>25</v>
      </c>
      <c r="S767" s="681">
        <v>0.8928571428571429</v>
      </c>
      <c r="T767" s="748">
        <v>25</v>
      </c>
      <c r="U767" s="704">
        <v>0.8928571428571429</v>
      </c>
    </row>
    <row r="768" spans="1:21" ht="14.4" customHeight="1" x14ac:dyDescent="0.3">
      <c r="A768" s="664">
        <v>50</v>
      </c>
      <c r="B768" s="665" t="s">
        <v>543</v>
      </c>
      <c r="C768" s="665" t="s">
        <v>2783</v>
      </c>
      <c r="D768" s="746" t="s">
        <v>4252</v>
      </c>
      <c r="E768" s="747" t="s">
        <v>2790</v>
      </c>
      <c r="F768" s="665" t="s">
        <v>2780</v>
      </c>
      <c r="G768" s="665" t="s">
        <v>3746</v>
      </c>
      <c r="H768" s="665" t="s">
        <v>544</v>
      </c>
      <c r="I768" s="665" t="s">
        <v>3750</v>
      </c>
      <c r="J768" s="665" t="s">
        <v>3751</v>
      </c>
      <c r="K768" s="665" t="s">
        <v>3752</v>
      </c>
      <c r="L768" s="666">
        <v>378.48</v>
      </c>
      <c r="M768" s="666">
        <v>10218.959999999995</v>
      </c>
      <c r="N768" s="665">
        <v>27</v>
      </c>
      <c r="O768" s="748">
        <v>27</v>
      </c>
      <c r="P768" s="666">
        <v>9461.9999999999945</v>
      </c>
      <c r="Q768" s="681">
        <v>0.92592592592592582</v>
      </c>
      <c r="R768" s="665">
        <v>25</v>
      </c>
      <c r="S768" s="681">
        <v>0.92592592592592593</v>
      </c>
      <c r="T768" s="748">
        <v>25</v>
      </c>
      <c r="U768" s="704">
        <v>0.92592592592592593</v>
      </c>
    </row>
    <row r="769" spans="1:21" ht="14.4" customHeight="1" x14ac:dyDescent="0.3">
      <c r="A769" s="664">
        <v>50</v>
      </c>
      <c r="B769" s="665" t="s">
        <v>543</v>
      </c>
      <c r="C769" s="665" t="s">
        <v>2783</v>
      </c>
      <c r="D769" s="746" t="s">
        <v>4252</v>
      </c>
      <c r="E769" s="747" t="s">
        <v>2792</v>
      </c>
      <c r="F769" s="665" t="s">
        <v>2778</v>
      </c>
      <c r="G769" s="665" t="s">
        <v>3753</v>
      </c>
      <c r="H769" s="665" t="s">
        <v>544</v>
      </c>
      <c r="I769" s="665" t="s">
        <v>3754</v>
      </c>
      <c r="J769" s="665" t="s">
        <v>3755</v>
      </c>
      <c r="K769" s="665" t="s">
        <v>3756</v>
      </c>
      <c r="L769" s="666">
        <v>263.26</v>
      </c>
      <c r="M769" s="666">
        <v>263.26</v>
      </c>
      <c r="N769" s="665">
        <v>1</v>
      </c>
      <c r="O769" s="748">
        <v>0.5</v>
      </c>
      <c r="P769" s="666">
        <v>263.26</v>
      </c>
      <c r="Q769" s="681">
        <v>1</v>
      </c>
      <c r="R769" s="665">
        <v>1</v>
      </c>
      <c r="S769" s="681">
        <v>1</v>
      </c>
      <c r="T769" s="748">
        <v>0.5</v>
      </c>
      <c r="U769" s="704">
        <v>1</v>
      </c>
    </row>
    <row r="770" spans="1:21" ht="14.4" customHeight="1" x14ac:dyDescent="0.3">
      <c r="A770" s="664">
        <v>50</v>
      </c>
      <c r="B770" s="665" t="s">
        <v>543</v>
      </c>
      <c r="C770" s="665" t="s">
        <v>2783</v>
      </c>
      <c r="D770" s="746" t="s">
        <v>4252</v>
      </c>
      <c r="E770" s="747" t="s">
        <v>2792</v>
      </c>
      <c r="F770" s="665" t="s">
        <v>2778</v>
      </c>
      <c r="G770" s="665" t="s">
        <v>3753</v>
      </c>
      <c r="H770" s="665" t="s">
        <v>544</v>
      </c>
      <c r="I770" s="665" t="s">
        <v>1266</v>
      </c>
      <c r="J770" s="665" t="s">
        <v>3757</v>
      </c>
      <c r="K770" s="665" t="s">
        <v>3758</v>
      </c>
      <c r="L770" s="666">
        <v>0</v>
      </c>
      <c r="M770" s="666">
        <v>0</v>
      </c>
      <c r="N770" s="665">
        <v>1</v>
      </c>
      <c r="O770" s="748">
        <v>0.5</v>
      </c>
      <c r="P770" s="666">
        <v>0</v>
      </c>
      <c r="Q770" s="681"/>
      <c r="R770" s="665">
        <v>1</v>
      </c>
      <c r="S770" s="681">
        <v>1</v>
      </c>
      <c r="T770" s="748">
        <v>0.5</v>
      </c>
      <c r="U770" s="704">
        <v>1</v>
      </c>
    </row>
    <row r="771" spans="1:21" ht="14.4" customHeight="1" x14ac:dyDescent="0.3">
      <c r="A771" s="664">
        <v>50</v>
      </c>
      <c r="B771" s="665" t="s">
        <v>543</v>
      </c>
      <c r="C771" s="665" t="s">
        <v>2783</v>
      </c>
      <c r="D771" s="746" t="s">
        <v>4252</v>
      </c>
      <c r="E771" s="747" t="s">
        <v>2792</v>
      </c>
      <c r="F771" s="665" t="s">
        <v>2778</v>
      </c>
      <c r="G771" s="665" t="s">
        <v>3759</v>
      </c>
      <c r="H771" s="665" t="s">
        <v>544</v>
      </c>
      <c r="I771" s="665" t="s">
        <v>3760</v>
      </c>
      <c r="J771" s="665" t="s">
        <v>3761</v>
      </c>
      <c r="K771" s="665" t="s">
        <v>3762</v>
      </c>
      <c r="L771" s="666">
        <v>57.76</v>
      </c>
      <c r="M771" s="666">
        <v>115.52</v>
      </c>
      <c r="N771" s="665">
        <v>2</v>
      </c>
      <c r="O771" s="748">
        <v>1.5</v>
      </c>
      <c r="P771" s="666">
        <v>57.76</v>
      </c>
      <c r="Q771" s="681">
        <v>0.5</v>
      </c>
      <c r="R771" s="665">
        <v>1</v>
      </c>
      <c r="S771" s="681">
        <v>0.5</v>
      </c>
      <c r="T771" s="748">
        <v>1</v>
      </c>
      <c r="U771" s="704">
        <v>0.66666666666666663</v>
      </c>
    </row>
    <row r="772" spans="1:21" ht="14.4" customHeight="1" x14ac:dyDescent="0.3">
      <c r="A772" s="664">
        <v>50</v>
      </c>
      <c r="B772" s="665" t="s">
        <v>543</v>
      </c>
      <c r="C772" s="665" t="s">
        <v>2783</v>
      </c>
      <c r="D772" s="746" t="s">
        <v>4252</v>
      </c>
      <c r="E772" s="747" t="s">
        <v>2792</v>
      </c>
      <c r="F772" s="665" t="s">
        <v>2778</v>
      </c>
      <c r="G772" s="665" t="s">
        <v>3763</v>
      </c>
      <c r="H772" s="665" t="s">
        <v>544</v>
      </c>
      <c r="I772" s="665" t="s">
        <v>3764</v>
      </c>
      <c r="J772" s="665" t="s">
        <v>3765</v>
      </c>
      <c r="K772" s="665" t="s">
        <v>3766</v>
      </c>
      <c r="L772" s="666">
        <v>90.77</v>
      </c>
      <c r="M772" s="666">
        <v>90.77</v>
      </c>
      <c r="N772" s="665">
        <v>1</v>
      </c>
      <c r="O772" s="748">
        <v>0.5</v>
      </c>
      <c r="P772" s="666"/>
      <c r="Q772" s="681">
        <v>0</v>
      </c>
      <c r="R772" s="665"/>
      <c r="S772" s="681">
        <v>0</v>
      </c>
      <c r="T772" s="748"/>
      <c r="U772" s="704">
        <v>0</v>
      </c>
    </row>
    <row r="773" spans="1:21" ht="14.4" customHeight="1" x14ac:dyDescent="0.3">
      <c r="A773" s="664">
        <v>50</v>
      </c>
      <c r="B773" s="665" t="s">
        <v>543</v>
      </c>
      <c r="C773" s="665" t="s">
        <v>2783</v>
      </c>
      <c r="D773" s="746" t="s">
        <v>4252</v>
      </c>
      <c r="E773" s="747" t="s">
        <v>2792</v>
      </c>
      <c r="F773" s="665" t="s">
        <v>2778</v>
      </c>
      <c r="G773" s="665" t="s">
        <v>3767</v>
      </c>
      <c r="H773" s="665" t="s">
        <v>544</v>
      </c>
      <c r="I773" s="665" t="s">
        <v>3768</v>
      </c>
      <c r="J773" s="665" t="s">
        <v>3769</v>
      </c>
      <c r="K773" s="665" t="s">
        <v>2701</v>
      </c>
      <c r="L773" s="666">
        <v>30.92</v>
      </c>
      <c r="M773" s="666">
        <v>61.84</v>
      </c>
      <c r="N773" s="665">
        <v>2</v>
      </c>
      <c r="O773" s="748">
        <v>1</v>
      </c>
      <c r="P773" s="666">
        <v>61.84</v>
      </c>
      <c r="Q773" s="681">
        <v>1</v>
      </c>
      <c r="R773" s="665">
        <v>2</v>
      </c>
      <c r="S773" s="681">
        <v>1</v>
      </c>
      <c r="T773" s="748">
        <v>1</v>
      </c>
      <c r="U773" s="704">
        <v>1</v>
      </c>
    </row>
    <row r="774" spans="1:21" ht="14.4" customHeight="1" x14ac:dyDescent="0.3">
      <c r="A774" s="664">
        <v>50</v>
      </c>
      <c r="B774" s="665" t="s">
        <v>543</v>
      </c>
      <c r="C774" s="665" t="s">
        <v>2783</v>
      </c>
      <c r="D774" s="746" t="s">
        <v>4252</v>
      </c>
      <c r="E774" s="747" t="s">
        <v>2792</v>
      </c>
      <c r="F774" s="665" t="s">
        <v>2778</v>
      </c>
      <c r="G774" s="665" t="s">
        <v>3770</v>
      </c>
      <c r="H774" s="665" t="s">
        <v>544</v>
      </c>
      <c r="I774" s="665" t="s">
        <v>3771</v>
      </c>
      <c r="J774" s="665" t="s">
        <v>3772</v>
      </c>
      <c r="K774" s="665" t="s">
        <v>3773</v>
      </c>
      <c r="L774" s="666">
        <v>19.89</v>
      </c>
      <c r="M774" s="666">
        <v>79.56</v>
      </c>
      <c r="N774" s="665">
        <v>4</v>
      </c>
      <c r="O774" s="748">
        <v>1</v>
      </c>
      <c r="P774" s="666">
        <v>79.56</v>
      </c>
      <c r="Q774" s="681">
        <v>1</v>
      </c>
      <c r="R774" s="665">
        <v>4</v>
      </c>
      <c r="S774" s="681">
        <v>1</v>
      </c>
      <c r="T774" s="748">
        <v>1</v>
      </c>
      <c r="U774" s="704">
        <v>1</v>
      </c>
    </row>
    <row r="775" spans="1:21" ht="14.4" customHeight="1" x14ac:dyDescent="0.3">
      <c r="A775" s="664">
        <v>50</v>
      </c>
      <c r="B775" s="665" t="s">
        <v>543</v>
      </c>
      <c r="C775" s="665" t="s">
        <v>2783</v>
      </c>
      <c r="D775" s="746" t="s">
        <v>4252</v>
      </c>
      <c r="E775" s="747" t="s">
        <v>2792</v>
      </c>
      <c r="F775" s="665" t="s">
        <v>2778</v>
      </c>
      <c r="G775" s="665" t="s">
        <v>3774</v>
      </c>
      <c r="H775" s="665" t="s">
        <v>544</v>
      </c>
      <c r="I775" s="665" t="s">
        <v>3775</v>
      </c>
      <c r="J775" s="665" t="s">
        <v>3776</v>
      </c>
      <c r="K775" s="665" t="s">
        <v>3777</v>
      </c>
      <c r="L775" s="666">
        <v>0</v>
      </c>
      <c r="M775" s="666">
        <v>0</v>
      </c>
      <c r="N775" s="665">
        <v>1</v>
      </c>
      <c r="O775" s="748">
        <v>1</v>
      </c>
      <c r="P775" s="666"/>
      <c r="Q775" s="681"/>
      <c r="R775" s="665"/>
      <c r="S775" s="681">
        <v>0</v>
      </c>
      <c r="T775" s="748"/>
      <c r="U775" s="704">
        <v>0</v>
      </c>
    </row>
    <row r="776" spans="1:21" ht="14.4" customHeight="1" x14ac:dyDescent="0.3">
      <c r="A776" s="664">
        <v>50</v>
      </c>
      <c r="B776" s="665" t="s">
        <v>543</v>
      </c>
      <c r="C776" s="665" t="s">
        <v>2783</v>
      </c>
      <c r="D776" s="746" t="s">
        <v>4252</v>
      </c>
      <c r="E776" s="747" t="s">
        <v>2792</v>
      </c>
      <c r="F776" s="665" t="s">
        <v>2778</v>
      </c>
      <c r="G776" s="665" t="s">
        <v>3048</v>
      </c>
      <c r="H776" s="665" t="s">
        <v>1411</v>
      </c>
      <c r="I776" s="665" t="s">
        <v>3778</v>
      </c>
      <c r="J776" s="665" t="s">
        <v>3779</v>
      </c>
      <c r="K776" s="665" t="s">
        <v>3780</v>
      </c>
      <c r="L776" s="666">
        <v>118.54</v>
      </c>
      <c r="M776" s="666">
        <v>355.62</v>
      </c>
      <c r="N776" s="665">
        <v>3</v>
      </c>
      <c r="O776" s="748">
        <v>1</v>
      </c>
      <c r="P776" s="666">
        <v>355.62</v>
      </c>
      <c r="Q776" s="681">
        <v>1</v>
      </c>
      <c r="R776" s="665">
        <v>3</v>
      </c>
      <c r="S776" s="681">
        <v>1</v>
      </c>
      <c r="T776" s="748">
        <v>1</v>
      </c>
      <c r="U776" s="704">
        <v>1</v>
      </c>
    </row>
    <row r="777" spans="1:21" ht="14.4" customHeight="1" x14ac:dyDescent="0.3">
      <c r="A777" s="664">
        <v>50</v>
      </c>
      <c r="B777" s="665" t="s">
        <v>543</v>
      </c>
      <c r="C777" s="665" t="s">
        <v>2783</v>
      </c>
      <c r="D777" s="746" t="s">
        <v>4252</v>
      </c>
      <c r="E777" s="747" t="s">
        <v>2792</v>
      </c>
      <c r="F777" s="665" t="s">
        <v>2778</v>
      </c>
      <c r="G777" s="665" t="s">
        <v>3781</v>
      </c>
      <c r="H777" s="665" t="s">
        <v>544</v>
      </c>
      <c r="I777" s="665" t="s">
        <v>3782</v>
      </c>
      <c r="J777" s="665" t="s">
        <v>3783</v>
      </c>
      <c r="K777" s="665" t="s">
        <v>3784</v>
      </c>
      <c r="L777" s="666">
        <v>0</v>
      </c>
      <c r="M777" s="666">
        <v>0</v>
      </c>
      <c r="N777" s="665">
        <v>2</v>
      </c>
      <c r="O777" s="748">
        <v>0.5</v>
      </c>
      <c r="P777" s="666"/>
      <c r="Q777" s="681"/>
      <c r="R777" s="665"/>
      <c r="S777" s="681">
        <v>0</v>
      </c>
      <c r="T777" s="748"/>
      <c r="U777" s="704">
        <v>0</v>
      </c>
    </row>
    <row r="778" spans="1:21" ht="14.4" customHeight="1" x14ac:dyDescent="0.3">
      <c r="A778" s="664">
        <v>50</v>
      </c>
      <c r="B778" s="665" t="s">
        <v>543</v>
      </c>
      <c r="C778" s="665" t="s">
        <v>2783</v>
      </c>
      <c r="D778" s="746" t="s">
        <v>4252</v>
      </c>
      <c r="E778" s="747" t="s">
        <v>2792</v>
      </c>
      <c r="F778" s="665" t="s">
        <v>2778</v>
      </c>
      <c r="G778" s="665" t="s">
        <v>3785</v>
      </c>
      <c r="H778" s="665" t="s">
        <v>1411</v>
      </c>
      <c r="I778" s="665" t="s">
        <v>3786</v>
      </c>
      <c r="J778" s="665" t="s">
        <v>3787</v>
      </c>
      <c r="K778" s="665" t="s">
        <v>3788</v>
      </c>
      <c r="L778" s="666">
        <v>99.66</v>
      </c>
      <c r="M778" s="666">
        <v>99.66</v>
      </c>
      <c r="N778" s="665">
        <v>1</v>
      </c>
      <c r="O778" s="748">
        <v>0.5</v>
      </c>
      <c r="P778" s="666"/>
      <c r="Q778" s="681">
        <v>0</v>
      </c>
      <c r="R778" s="665"/>
      <c r="S778" s="681">
        <v>0</v>
      </c>
      <c r="T778" s="748"/>
      <c r="U778" s="704">
        <v>0</v>
      </c>
    </row>
    <row r="779" spans="1:21" ht="14.4" customHeight="1" x14ac:dyDescent="0.3">
      <c r="A779" s="664">
        <v>50</v>
      </c>
      <c r="B779" s="665" t="s">
        <v>543</v>
      </c>
      <c r="C779" s="665" t="s">
        <v>2783</v>
      </c>
      <c r="D779" s="746" t="s">
        <v>4252</v>
      </c>
      <c r="E779" s="747" t="s">
        <v>2792</v>
      </c>
      <c r="F779" s="665" t="s">
        <v>2778</v>
      </c>
      <c r="G779" s="665" t="s">
        <v>3789</v>
      </c>
      <c r="H779" s="665" t="s">
        <v>544</v>
      </c>
      <c r="I779" s="665" t="s">
        <v>3790</v>
      </c>
      <c r="J779" s="665" t="s">
        <v>3791</v>
      </c>
      <c r="K779" s="665" t="s">
        <v>3792</v>
      </c>
      <c r="L779" s="666">
        <v>0</v>
      </c>
      <c r="M779" s="666">
        <v>0</v>
      </c>
      <c r="N779" s="665">
        <v>1</v>
      </c>
      <c r="O779" s="748">
        <v>1</v>
      </c>
      <c r="P779" s="666">
        <v>0</v>
      </c>
      <c r="Q779" s="681"/>
      <c r="R779" s="665">
        <v>1</v>
      </c>
      <c r="S779" s="681">
        <v>1</v>
      </c>
      <c r="T779" s="748">
        <v>1</v>
      </c>
      <c r="U779" s="704">
        <v>1</v>
      </c>
    </row>
    <row r="780" spans="1:21" ht="14.4" customHeight="1" x14ac:dyDescent="0.3">
      <c r="A780" s="664">
        <v>50</v>
      </c>
      <c r="B780" s="665" t="s">
        <v>543</v>
      </c>
      <c r="C780" s="665" t="s">
        <v>2783</v>
      </c>
      <c r="D780" s="746" t="s">
        <v>4252</v>
      </c>
      <c r="E780" s="747" t="s">
        <v>2793</v>
      </c>
      <c r="F780" s="665" t="s">
        <v>2778</v>
      </c>
      <c r="G780" s="665" t="s">
        <v>2805</v>
      </c>
      <c r="H780" s="665" t="s">
        <v>1411</v>
      </c>
      <c r="I780" s="665" t="s">
        <v>1655</v>
      </c>
      <c r="J780" s="665" t="s">
        <v>1457</v>
      </c>
      <c r="K780" s="665" t="s">
        <v>2620</v>
      </c>
      <c r="L780" s="666">
        <v>105.32</v>
      </c>
      <c r="M780" s="666">
        <v>210.64</v>
      </c>
      <c r="N780" s="665">
        <v>2</v>
      </c>
      <c r="O780" s="748">
        <v>1</v>
      </c>
      <c r="P780" s="666">
        <v>210.64</v>
      </c>
      <c r="Q780" s="681">
        <v>1</v>
      </c>
      <c r="R780" s="665">
        <v>2</v>
      </c>
      <c r="S780" s="681">
        <v>1</v>
      </c>
      <c r="T780" s="748">
        <v>1</v>
      </c>
      <c r="U780" s="704">
        <v>1</v>
      </c>
    </row>
    <row r="781" spans="1:21" ht="14.4" customHeight="1" x14ac:dyDescent="0.3">
      <c r="A781" s="664">
        <v>50</v>
      </c>
      <c r="B781" s="665" t="s">
        <v>543</v>
      </c>
      <c r="C781" s="665" t="s">
        <v>2783</v>
      </c>
      <c r="D781" s="746" t="s">
        <v>4252</v>
      </c>
      <c r="E781" s="747" t="s">
        <v>2793</v>
      </c>
      <c r="F781" s="665" t="s">
        <v>2778</v>
      </c>
      <c r="G781" s="665" t="s">
        <v>2856</v>
      </c>
      <c r="H781" s="665" t="s">
        <v>544</v>
      </c>
      <c r="I781" s="665" t="s">
        <v>1831</v>
      </c>
      <c r="J781" s="665" t="s">
        <v>1832</v>
      </c>
      <c r="K781" s="665" t="s">
        <v>2859</v>
      </c>
      <c r="L781" s="666">
        <v>78.33</v>
      </c>
      <c r="M781" s="666">
        <v>78.33</v>
      </c>
      <c r="N781" s="665">
        <v>1</v>
      </c>
      <c r="O781" s="748">
        <v>1</v>
      </c>
      <c r="P781" s="666">
        <v>78.33</v>
      </c>
      <c r="Q781" s="681">
        <v>1</v>
      </c>
      <c r="R781" s="665">
        <v>1</v>
      </c>
      <c r="S781" s="681">
        <v>1</v>
      </c>
      <c r="T781" s="748">
        <v>1</v>
      </c>
      <c r="U781" s="704">
        <v>1</v>
      </c>
    </row>
    <row r="782" spans="1:21" ht="14.4" customHeight="1" x14ac:dyDescent="0.3">
      <c r="A782" s="664">
        <v>50</v>
      </c>
      <c r="B782" s="665" t="s">
        <v>543</v>
      </c>
      <c r="C782" s="665" t="s">
        <v>2783</v>
      </c>
      <c r="D782" s="746" t="s">
        <v>4252</v>
      </c>
      <c r="E782" s="747" t="s">
        <v>2793</v>
      </c>
      <c r="F782" s="665" t="s">
        <v>2778</v>
      </c>
      <c r="G782" s="665" t="s">
        <v>2860</v>
      </c>
      <c r="H782" s="665" t="s">
        <v>544</v>
      </c>
      <c r="I782" s="665" t="s">
        <v>2932</v>
      </c>
      <c r="J782" s="665" t="s">
        <v>2861</v>
      </c>
      <c r="K782" s="665" t="s">
        <v>2933</v>
      </c>
      <c r="L782" s="666">
        <v>0</v>
      </c>
      <c r="M782" s="666">
        <v>0</v>
      </c>
      <c r="N782" s="665">
        <v>1</v>
      </c>
      <c r="O782" s="748">
        <v>0.5</v>
      </c>
      <c r="P782" s="666"/>
      <c r="Q782" s="681"/>
      <c r="R782" s="665"/>
      <c r="S782" s="681">
        <v>0</v>
      </c>
      <c r="T782" s="748"/>
      <c r="U782" s="704">
        <v>0</v>
      </c>
    </row>
    <row r="783" spans="1:21" ht="14.4" customHeight="1" x14ac:dyDescent="0.3">
      <c r="A783" s="664">
        <v>50</v>
      </c>
      <c r="B783" s="665" t="s">
        <v>543</v>
      </c>
      <c r="C783" s="665" t="s">
        <v>2783</v>
      </c>
      <c r="D783" s="746" t="s">
        <v>4252</v>
      </c>
      <c r="E783" s="747" t="s">
        <v>2793</v>
      </c>
      <c r="F783" s="665" t="s">
        <v>2778</v>
      </c>
      <c r="G783" s="665" t="s">
        <v>3641</v>
      </c>
      <c r="H783" s="665" t="s">
        <v>544</v>
      </c>
      <c r="I783" s="665" t="s">
        <v>818</v>
      </c>
      <c r="J783" s="665" t="s">
        <v>819</v>
      </c>
      <c r="K783" s="665" t="s">
        <v>3642</v>
      </c>
      <c r="L783" s="666">
        <v>107.27</v>
      </c>
      <c r="M783" s="666">
        <v>107.27</v>
      </c>
      <c r="N783" s="665">
        <v>1</v>
      </c>
      <c r="O783" s="748">
        <v>1</v>
      </c>
      <c r="P783" s="666">
        <v>107.27</v>
      </c>
      <c r="Q783" s="681">
        <v>1</v>
      </c>
      <c r="R783" s="665">
        <v>1</v>
      </c>
      <c r="S783" s="681">
        <v>1</v>
      </c>
      <c r="T783" s="748">
        <v>1</v>
      </c>
      <c r="U783" s="704">
        <v>1</v>
      </c>
    </row>
    <row r="784" spans="1:21" ht="14.4" customHeight="1" x14ac:dyDescent="0.3">
      <c r="A784" s="664">
        <v>50</v>
      </c>
      <c r="B784" s="665" t="s">
        <v>543</v>
      </c>
      <c r="C784" s="665" t="s">
        <v>2783</v>
      </c>
      <c r="D784" s="746" t="s">
        <v>4252</v>
      </c>
      <c r="E784" s="747" t="s">
        <v>2793</v>
      </c>
      <c r="F784" s="665" t="s">
        <v>2778</v>
      </c>
      <c r="G784" s="665" t="s">
        <v>3793</v>
      </c>
      <c r="H784" s="665" t="s">
        <v>544</v>
      </c>
      <c r="I784" s="665" t="s">
        <v>1190</v>
      </c>
      <c r="J784" s="665" t="s">
        <v>3794</v>
      </c>
      <c r="K784" s="665" t="s">
        <v>3795</v>
      </c>
      <c r="L784" s="666">
        <v>79.64</v>
      </c>
      <c r="M784" s="666">
        <v>159.28</v>
      </c>
      <c r="N784" s="665">
        <v>2</v>
      </c>
      <c r="O784" s="748">
        <v>0.5</v>
      </c>
      <c r="P784" s="666">
        <v>159.28</v>
      </c>
      <c r="Q784" s="681">
        <v>1</v>
      </c>
      <c r="R784" s="665">
        <v>2</v>
      </c>
      <c r="S784" s="681">
        <v>1</v>
      </c>
      <c r="T784" s="748">
        <v>0.5</v>
      </c>
      <c r="U784" s="704">
        <v>1</v>
      </c>
    </row>
    <row r="785" spans="1:21" ht="14.4" customHeight="1" x14ac:dyDescent="0.3">
      <c r="A785" s="664">
        <v>50</v>
      </c>
      <c r="B785" s="665" t="s">
        <v>543</v>
      </c>
      <c r="C785" s="665" t="s">
        <v>2783</v>
      </c>
      <c r="D785" s="746" t="s">
        <v>4252</v>
      </c>
      <c r="E785" s="747" t="s">
        <v>2793</v>
      </c>
      <c r="F785" s="665" t="s">
        <v>2778</v>
      </c>
      <c r="G785" s="665" t="s">
        <v>2865</v>
      </c>
      <c r="H785" s="665" t="s">
        <v>544</v>
      </c>
      <c r="I785" s="665" t="s">
        <v>3651</v>
      </c>
      <c r="J785" s="665" t="s">
        <v>875</v>
      </c>
      <c r="K785" s="665" t="s">
        <v>3652</v>
      </c>
      <c r="L785" s="666">
        <v>152.84</v>
      </c>
      <c r="M785" s="666">
        <v>305.68</v>
      </c>
      <c r="N785" s="665">
        <v>2</v>
      </c>
      <c r="O785" s="748">
        <v>2</v>
      </c>
      <c r="P785" s="666">
        <v>305.68</v>
      </c>
      <c r="Q785" s="681">
        <v>1</v>
      </c>
      <c r="R785" s="665">
        <v>2</v>
      </c>
      <c r="S785" s="681">
        <v>1</v>
      </c>
      <c r="T785" s="748">
        <v>2</v>
      </c>
      <c r="U785" s="704">
        <v>1</v>
      </c>
    </row>
    <row r="786" spans="1:21" ht="14.4" customHeight="1" x14ac:dyDescent="0.3">
      <c r="A786" s="664">
        <v>50</v>
      </c>
      <c r="B786" s="665" t="s">
        <v>543</v>
      </c>
      <c r="C786" s="665" t="s">
        <v>2783</v>
      </c>
      <c r="D786" s="746" t="s">
        <v>4252</v>
      </c>
      <c r="E786" s="747" t="s">
        <v>2793</v>
      </c>
      <c r="F786" s="665" t="s">
        <v>2778</v>
      </c>
      <c r="G786" s="665" t="s">
        <v>3796</v>
      </c>
      <c r="H786" s="665" t="s">
        <v>544</v>
      </c>
      <c r="I786" s="665" t="s">
        <v>1728</v>
      </c>
      <c r="J786" s="665" t="s">
        <v>1729</v>
      </c>
      <c r="K786" s="665" t="s">
        <v>3797</v>
      </c>
      <c r="L786" s="666">
        <v>48.09</v>
      </c>
      <c r="M786" s="666">
        <v>48.09</v>
      </c>
      <c r="N786" s="665">
        <v>1</v>
      </c>
      <c r="O786" s="748">
        <v>1</v>
      </c>
      <c r="P786" s="666"/>
      <c r="Q786" s="681">
        <v>0</v>
      </c>
      <c r="R786" s="665"/>
      <c r="S786" s="681">
        <v>0</v>
      </c>
      <c r="T786" s="748"/>
      <c r="U786" s="704">
        <v>0</v>
      </c>
    </row>
    <row r="787" spans="1:21" ht="14.4" customHeight="1" x14ac:dyDescent="0.3">
      <c r="A787" s="664">
        <v>50</v>
      </c>
      <c r="B787" s="665" t="s">
        <v>543</v>
      </c>
      <c r="C787" s="665" t="s">
        <v>2783</v>
      </c>
      <c r="D787" s="746" t="s">
        <v>4252</v>
      </c>
      <c r="E787" s="747" t="s">
        <v>2793</v>
      </c>
      <c r="F787" s="665" t="s">
        <v>2778</v>
      </c>
      <c r="G787" s="665" t="s">
        <v>3796</v>
      </c>
      <c r="H787" s="665" t="s">
        <v>544</v>
      </c>
      <c r="I787" s="665" t="s">
        <v>3798</v>
      </c>
      <c r="J787" s="665" t="s">
        <v>1819</v>
      </c>
      <c r="K787" s="665" t="s">
        <v>3799</v>
      </c>
      <c r="L787" s="666">
        <v>89.91</v>
      </c>
      <c r="M787" s="666">
        <v>89.91</v>
      </c>
      <c r="N787" s="665">
        <v>1</v>
      </c>
      <c r="O787" s="748">
        <v>1</v>
      </c>
      <c r="P787" s="666">
        <v>89.91</v>
      </c>
      <c r="Q787" s="681">
        <v>1</v>
      </c>
      <c r="R787" s="665">
        <v>1</v>
      </c>
      <c r="S787" s="681">
        <v>1</v>
      </c>
      <c r="T787" s="748">
        <v>1</v>
      </c>
      <c r="U787" s="704">
        <v>1</v>
      </c>
    </row>
    <row r="788" spans="1:21" ht="14.4" customHeight="1" x14ac:dyDescent="0.3">
      <c r="A788" s="664">
        <v>50</v>
      </c>
      <c r="B788" s="665" t="s">
        <v>543</v>
      </c>
      <c r="C788" s="665" t="s">
        <v>2783</v>
      </c>
      <c r="D788" s="746" t="s">
        <v>4252</v>
      </c>
      <c r="E788" s="747" t="s">
        <v>2793</v>
      </c>
      <c r="F788" s="665" t="s">
        <v>2778</v>
      </c>
      <c r="G788" s="665" t="s">
        <v>3800</v>
      </c>
      <c r="H788" s="665" t="s">
        <v>544</v>
      </c>
      <c r="I788" s="665" t="s">
        <v>3801</v>
      </c>
      <c r="J788" s="665" t="s">
        <v>1397</v>
      </c>
      <c r="K788" s="665" t="s">
        <v>3802</v>
      </c>
      <c r="L788" s="666">
        <v>98.75</v>
      </c>
      <c r="M788" s="666">
        <v>98.75</v>
      </c>
      <c r="N788" s="665">
        <v>1</v>
      </c>
      <c r="O788" s="748">
        <v>1</v>
      </c>
      <c r="P788" s="666">
        <v>98.75</v>
      </c>
      <c r="Q788" s="681">
        <v>1</v>
      </c>
      <c r="R788" s="665">
        <v>1</v>
      </c>
      <c r="S788" s="681">
        <v>1</v>
      </c>
      <c r="T788" s="748">
        <v>1</v>
      </c>
      <c r="U788" s="704">
        <v>1</v>
      </c>
    </row>
    <row r="789" spans="1:21" ht="14.4" customHeight="1" x14ac:dyDescent="0.3">
      <c r="A789" s="664">
        <v>50</v>
      </c>
      <c r="B789" s="665" t="s">
        <v>543</v>
      </c>
      <c r="C789" s="665" t="s">
        <v>2783</v>
      </c>
      <c r="D789" s="746" t="s">
        <v>4252</v>
      </c>
      <c r="E789" s="747" t="s">
        <v>2793</v>
      </c>
      <c r="F789" s="665" t="s">
        <v>2778</v>
      </c>
      <c r="G789" s="665" t="s">
        <v>3032</v>
      </c>
      <c r="H789" s="665" t="s">
        <v>544</v>
      </c>
      <c r="I789" s="665" t="s">
        <v>1759</v>
      </c>
      <c r="J789" s="665" t="s">
        <v>1760</v>
      </c>
      <c r="K789" s="665" t="s">
        <v>3033</v>
      </c>
      <c r="L789" s="666">
        <v>132.97999999999999</v>
      </c>
      <c r="M789" s="666">
        <v>265.95999999999998</v>
      </c>
      <c r="N789" s="665">
        <v>2</v>
      </c>
      <c r="O789" s="748">
        <v>1</v>
      </c>
      <c r="P789" s="666">
        <v>265.95999999999998</v>
      </c>
      <c r="Q789" s="681">
        <v>1</v>
      </c>
      <c r="R789" s="665">
        <v>2</v>
      </c>
      <c r="S789" s="681">
        <v>1</v>
      </c>
      <c r="T789" s="748">
        <v>1</v>
      </c>
      <c r="U789" s="704">
        <v>1</v>
      </c>
    </row>
    <row r="790" spans="1:21" ht="14.4" customHeight="1" x14ac:dyDescent="0.3">
      <c r="A790" s="664">
        <v>50</v>
      </c>
      <c r="B790" s="665" t="s">
        <v>543</v>
      </c>
      <c r="C790" s="665" t="s">
        <v>2783</v>
      </c>
      <c r="D790" s="746" t="s">
        <v>4252</v>
      </c>
      <c r="E790" s="747" t="s">
        <v>2793</v>
      </c>
      <c r="F790" s="665" t="s">
        <v>2778</v>
      </c>
      <c r="G790" s="665" t="s">
        <v>2822</v>
      </c>
      <c r="H790" s="665" t="s">
        <v>544</v>
      </c>
      <c r="I790" s="665" t="s">
        <v>3803</v>
      </c>
      <c r="J790" s="665" t="s">
        <v>3804</v>
      </c>
      <c r="K790" s="665" t="s">
        <v>3805</v>
      </c>
      <c r="L790" s="666">
        <v>0</v>
      </c>
      <c r="M790" s="666">
        <v>0</v>
      </c>
      <c r="N790" s="665">
        <v>1</v>
      </c>
      <c r="O790" s="748">
        <v>1</v>
      </c>
      <c r="P790" s="666"/>
      <c r="Q790" s="681"/>
      <c r="R790" s="665"/>
      <c r="S790" s="681">
        <v>0</v>
      </c>
      <c r="T790" s="748"/>
      <c r="U790" s="704">
        <v>0</v>
      </c>
    </row>
    <row r="791" spans="1:21" ht="14.4" customHeight="1" x14ac:dyDescent="0.3">
      <c r="A791" s="664">
        <v>50</v>
      </c>
      <c r="B791" s="665" t="s">
        <v>543</v>
      </c>
      <c r="C791" s="665" t="s">
        <v>2783</v>
      </c>
      <c r="D791" s="746" t="s">
        <v>4252</v>
      </c>
      <c r="E791" s="747" t="s">
        <v>2793</v>
      </c>
      <c r="F791" s="665" t="s">
        <v>2778</v>
      </c>
      <c r="G791" s="665" t="s">
        <v>3048</v>
      </c>
      <c r="H791" s="665" t="s">
        <v>1411</v>
      </c>
      <c r="I791" s="665" t="s">
        <v>3778</v>
      </c>
      <c r="J791" s="665" t="s">
        <v>3779</v>
      </c>
      <c r="K791" s="665" t="s">
        <v>3780</v>
      </c>
      <c r="L791" s="666">
        <v>118.54</v>
      </c>
      <c r="M791" s="666">
        <v>118.54</v>
      </c>
      <c r="N791" s="665">
        <v>1</v>
      </c>
      <c r="O791" s="748">
        <v>1</v>
      </c>
      <c r="P791" s="666">
        <v>118.54</v>
      </c>
      <c r="Q791" s="681">
        <v>1</v>
      </c>
      <c r="R791" s="665">
        <v>1</v>
      </c>
      <c r="S791" s="681">
        <v>1</v>
      </c>
      <c r="T791" s="748">
        <v>1</v>
      </c>
      <c r="U791" s="704">
        <v>1</v>
      </c>
    </row>
    <row r="792" spans="1:21" ht="14.4" customHeight="1" x14ac:dyDescent="0.3">
      <c r="A792" s="664">
        <v>50</v>
      </c>
      <c r="B792" s="665" t="s">
        <v>543</v>
      </c>
      <c r="C792" s="665" t="s">
        <v>2783</v>
      </c>
      <c r="D792" s="746" t="s">
        <v>4252</v>
      </c>
      <c r="E792" s="747" t="s">
        <v>2793</v>
      </c>
      <c r="F792" s="665" t="s">
        <v>2778</v>
      </c>
      <c r="G792" s="665" t="s">
        <v>3048</v>
      </c>
      <c r="H792" s="665" t="s">
        <v>1411</v>
      </c>
      <c r="I792" s="665" t="s">
        <v>3049</v>
      </c>
      <c r="J792" s="665" t="s">
        <v>1683</v>
      </c>
      <c r="K792" s="665" t="s">
        <v>3050</v>
      </c>
      <c r="L792" s="666">
        <v>79.03</v>
      </c>
      <c r="M792" s="666">
        <v>79.03</v>
      </c>
      <c r="N792" s="665">
        <v>1</v>
      </c>
      <c r="O792" s="748">
        <v>1</v>
      </c>
      <c r="P792" s="666">
        <v>79.03</v>
      </c>
      <c r="Q792" s="681">
        <v>1</v>
      </c>
      <c r="R792" s="665">
        <v>1</v>
      </c>
      <c r="S792" s="681">
        <v>1</v>
      </c>
      <c r="T792" s="748">
        <v>1</v>
      </c>
      <c r="U792" s="704">
        <v>1</v>
      </c>
    </row>
    <row r="793" spans="1:21" ht="14.4" customHeight="1" x14ac:dyDescent="0.3">
      <c r="A793" s="664">
        <v>50</v>
      </c>
      <c r="B793" s="665" t="s">
        <v>543</v>
      </c>
      <c r="C793" s="665" t="s">
        <v>2783</v>
      </c>
      <c r="D793" s="746" t="s">
        <v>4252</v>
      </c>
      <c r="E793" s="747" t="s">
        <v>2793</v>
      </c>
      <c r="F793" s="665" t="s">
        <v>2778</v>
      </c>
      <c r="G793" s="665" t="s">
        <v>3048</v>
      </c>
      <c r="H793" s="665" t="s">
        <v>544</v>
      </c>
      <c r="I793" s="665" t="s">
        <v>3053</v>
      </c>
      <c r="J793" s="665" t="s">
        <v>3054</v>
      </c>
      <c r="K793" s="665" t="s">
        <v>3055</v>
      </c>
      <c r="L793" s="666">
        <v>79.03</v>
      </c>
      <c r="M793" s="666">
        <v>79.03</v>
      </c>
      <c r="N793" s="665">
        <v>1</v>
      </c>
      <c r="O793" s="748">
        <v>0.5</v>
      </c>
      <c r="P793" s="666">
        <v>79.03</v>
      </c>
      <c r="Q793" s="681">
        <v>1</v>
      </c>
      <c r="R793" s="665">
        <v>1</v>
      </c>
      <c r="S793" s="681">
        <v>1</v>
      </c>
      <c r="T793" s="748">
        <v>0.5</v>
      </c>
      <c r="U793" s="704">
        <v>1</v>
      </c>
    </row>
    <row r="794" spans="1:21" ht="14.4" customHeight="1" x14ac:dyDescent="0.3">
      <c r="A794" s="664">
        <v>50</v>
      </c>
      <c r="B794" s="665" t="s">
        <v>543</v>
      </c>
      <c r="C794" s="665" t="s">
        <v>2783</v>
      </c>
      <c r="D794" s="746" t="s">
        <v>4252</v>
      </c>
      <c r="E794" s="747" t="s">
        <v>2793</v>
      </c>
      <c r="F794" s="665" t="s">
        <v>2778</v>
      </c>
      <c r="G794" s="665" t="s">
        <v>3682</v>
      </c>
      <c r="H794" s="665" t="s">
        <v>544</v>
      </c>
      <c r="I794" s="665" t="s">
        <v>3806</v>
      </c>
      <c r="J794" s="665" t="s">
        <v>2338</v>
      </c>
      <c r="K794" s="665" t="s">
        <v>3807</v>
      </c>
      <c r="L794" s="666">
        <v>34.19</v>
      </c>
      <c r="M794" s="666">
        <v>68.38</v>
      </c>
      <c r="N794" s="665">
        <v>2</v>
      </c>
      <c r="O794" s="748">
        <v>1</v>
      </c>
      <c r="P794" s="666">
        <v>68.38</v>
      </c>
      <c r="Q794" s="681">
        <v>1</v>
      </c>
      <c r="R794" s="665">
        <v>2</v>
      </c>
      <c r="S794" s="681">
        <v>1</v>
      </c>
      <c r="T794" s="748">
        <v>1</v>
      </c>
      <c r="U794" s="704">
        <v>1</v>
      </c>
    </row>
    <row r="795" spans="1:21" ht="14.4" customHeight="1" x14ac:dyDescent="0.3">
      <c r="A795" s="664">
        <v>50</v>
      </c>
      <c r="B795" s="665" t="s">
        <v>543</v>
      </c>
      <c r="C795" s="665" t="s">
        <v>2783</v>
      </c>
      <c r="D795" s="746" t="s">
        <v>4252</v>
      </c>
      <c r="E795" s="747" t="s">
        <v>2793</v>
      </c>
      <c r="F795" s="665" t="s">
        <v>2778</v>
      </c>
      <c r="G795" s="665" t="s">
        <v>3808</v>
      </c>
      <c r="H795" s="665" t="s">
        <v>544</v>
      </c>
      <c r="I795" s="665" t="s">
        <v>3809</v>
      </c>
      <c r="J795" s="665" t="s">
        <v>3810</v>
      </c>
      <c r="K795" s="665" t="s">
        <v>3811</v>
      </c>
      <c r="L795" s="666">
        <v>0</v>
      </c>
      <c r="M795" s="666">
        <v>0</v>
      </c>
      <c r="N795" s="665">
        <v>1</v>
      </c>
      <c r="O795" s="748">
        <v>1</v>
      </c>
      <c r="P795" s="666">
        <v>0</v>
      </c>
      <c r="Q795" s="681"/>
      <c r="R795" s="665">
        <v>1</v>
      </c>
      <c r="S795" s="681">
        <v>1</v>
      </c>
      <c r="T795" s="748">
        <v>1</v>
      </c>
      <c r="U795" s="704">
        <v>1</v>
      </c>
    </row>
    <row r="796" spans="1:21" ht="14.4" customHeight="1" x14ac:dyDescent="0.3">
      <c r="A796" s="664">
        <v>50</v>
      </c>
      <c r="B796" s="665" t="s">
        <v>543</v>
      </c>
      <c r="C796" s="665" t="s">
        <v>2783</v>
      </c>
      <c r="D796" s="746" t="s">
        <v>4252</v>
      </c>
      <c r="E796" s="747" t="s">
        <v>2793</v>
      </c>
      <c r="F796" s="665" t="s">
        <v>2778</v>
      </c>
      <c r="G796" s="665" t="s">
        <v>3096</v>
      </c>
      <c r="H796" s="665" t="s">
        <v>544</v>
      </c>
      <c r="I796" s="665" t="s">
        <v>3812</v>
      </c>
      <c r="J796" s="665" t="s">
        <v>3813</v>
      </c>
      <c r="K796" s="665" t="s">
        <v>3690</v>
      </c>
      <c r="L796" s="666">
        <v>0</v>
      </c>
      <c r="M796" s="666">
        <v>0</v>
      </c>
      <c r="N796" s="665">
        <v>1</v>
      </c>
      <c r="O796" s="748">
        <v>1</v>
      </c>
      <c r="P796" s="666">
        <v>0</v>
      </c>
      <c r="Q796" s="681"/>
      <c r="R796" s="665">
        <v>1</v>
      </c>
      <c r="S796" s="681">
        <v>1</v>
      </c>
      <c r="T796" s="748">
        <v>1</v>
      </c>
      <c r="U796" s="704">
        <v>1</v>
      </c>
    </row>
    <row r="797" spans="1:21" ht="14.4" customHeight="1" x14ac:dyDescent="0.3">
      <c r="A797" s="664">
        <v>50</v>
      </c>
      <c r="B797" s="665" t="s">
        <v>543</v>
      </c>
      <c r="C797" s="665" t="s">
        <v>2783</v>
      </c>
      <c r="D797" s="746" t="s">
        <v>4252</v>
      </c>
      <c r="E797" s="747" t="s">
        <v>2793</v>
      </c>
      <c r="F797" s="665" t="s">
        <v>2778</v>
      </c>
      <c r="G797" s="665" t="s">
        <v>2830</v>
      </c>
      <c r="H797" s="665" t="s">
        <v>1411</v>
      </c>
      <c r="I797" s="665" t="s">
        <v>1590</v>
      </c>
      <c r="J797" s="665" t="s">
        <v>1591</v>
      </c>
      <c r="K797" s="665" t="s">
        <v>2621</v>
      </c>
      <c r="L797" s="666">
        <v>289.62</v>
      </c>
      <c r="M797" s="666">
        <v>579.24</v>
      </c>
      <c r="N797" s="665">
        <v>2</v>
      </c>
      <c r="O797" s="748">
        <v>1</v>
      </c>
      <c r="P797" s="666">
        <v>579.24</v>
      </c>
      <c r="Q797" s="681">
        <v>1</v>
      </c>
      <c r="R797" s="665">
        <v>2</v>
      </c>
      <c r="S797" s="681">
        <v>1</v>
      </c>
      <c r="T797" s="748">
        <v>1</v>
      </c>
      <c r="U797" s="704">
        <v>1</v>
      </c>
    </row>
    <row r="798" spans="1:21" ht="14.4" customHeight="1" x14ac:dyDescent="0.3">
      <c r="A798" s="664">
        <v>50</v>
      </c>
      <c r="B798" s="665" t="s">
        <v>543</v>
      </c>
      <c r="C798" s="665" t="s">
        <v>2783</v>
      </c>
      <c r="D798" s="746" t="s">
        <v>4252</v>
      </c>
      <c r="E798" s="747" t="s">
        <v>2793</v>
      </c>
      <c r="F798" s="665" t="s">
        <v>2778</v>
      </c>
      <c r="G798" s="665" t="s">
        <v>3814</v>
      </c>
      <c r="H798" s="665" t="s">
        <v>544</v>
      </c>
      <c r="I798" s="665" t="s">
        <v>3815</v>
      </c>
      <c r="J798" s="665" t="s">
        <v>3816</v>
      </c>
      <c r="K798" s="665" t="s">
        <v>3817</v>
      </c>
      <c r="L798" s="666">
        <v>52.47</v>
      </c>
      <c r="M798" s="666">
        <v>52.47</v>
      </c>
      <c r="N798" s="665">
        <v>1</v>
      </c>
      <c r="O798" s="748">
        <v>1</v>
      </c>
      <c r="P798" s="666"/>
      <c r="Q798" s="681">
        <v>0</v>
      </c>
      <c r="R798" s="665"/>
      <c r="S798" s="681">
        <v>0</v>
      </c>
      <c r="T798" s="748"/>
      <c r="U798" s="704">
        <v>0</v>
      </c>
    </row>
    <row r="799" spans="1:21" ht="14.4" customHeight="1" x14ac:dyDescent="0.3">
      <c r="A799" s="664">
        <v>50</v>
      </c>
      <c r="B799" s="665" t="s">
        <v>543</v>
      </c>
      <c r="C799" s="665" t="s">
        <v>2783</v>
      </c>
      <c r="D799" s="746" t="s">
        <v>4252</v>
      </c>
      <c r="E799" s="747" t="s">
        <v>2793</v>
      </c>
      <c r="F799" s="665" t="s">
        <v>2778</v>
      </c>
      <c r="G799" s="665" t="s">
        <v>3818</v>
      </c>
      <c r="H799" s="665" t="s">
        <v>544</v>
      </c>
      <c r="I799" s="665" t="s">
        <v>3819</v>
      </c>
      <c r="J799" s="665" t="s">
        <v>3820</v>
      </c>
      <c r="K799" s="665" t="s">
        <v>3821</v>
      </c>
      <c r="L799" s="666">
        <v>0</v>
      </c>
      <c r="M799" s="666">
        <v>0</v>
      </c>
      <c r="N799" s="665">
        <v>1</v>
      </c>
      <c r="O799" s="748">
        <v>0.5</v>
      </c>
      <c r="P799" s="666"/>
      <c r="Q799" s="681"/>
      <c r="R799" s="665"/>
      <c r="S799" s="681">
        <v>0</v>
      </c>
      <c r="T799" s="748"/>
      <c r="U799" s="704">
        <v>0</v>
      </c>
    </row>
    <row r="800" spans="1:21" ht="14.4" customHeight="1" x14ac:dyDescent="0.3">
      <c r="A800" s="664">
        <v>50</v>
      </c>
      <c r="B800" s="665" t="s">
        <v>543</v>
      </c>
      <c r="C800" s="665" t="s">
        <v>2783</v>
      </c>
      <c r="D800" s="746" t="s">
        <v>4252</v>
      </c>
      <c r="E800" s="747" t="s">
        <v>2793</v>
      </c>
      <c r="F800" s="665" t="s">
        <v>2778</v>
      </c>
      <c r="G800" s="665" t="s">
        <v>3157</v>
      </c>
      <c r="H800" s="665" t="s">
        <v>544</v>
      </c>
      <c r="I800" s="665" t="s">
        <v>3822</v>
      </c>
      <c r="J800" s="665" t="s">
        <v>3823</v>
      </c>
      <c r="K800" s="665" t="s">
        <v>3142</v>
      </c>
      <c r="L800" s="666">
        <v>0</v>
      </c>
      <c r="M800" s="666">
        <v>0</v>
      </c>
      <c r="N800" s="665">
        <v>1</v>
      </c>
      <c r="O800" s="748">
        <v>1</v>
      </c>
      <c r="P800" s="666"/>
      <c r="Q800" s="681"/>
      <c r="R800" s="665"/>
      <c r="S800" s="681">
        <v>0</v>
      </c>
      <c r="T800" s="748"/>
      <c r="U800" s="704">
        <v>0</v>
      </c>
    </row>
    <row r="801" spans="1:21" ht="14.4" customHeight="1" x14ac:dyDescent="0.3">
      <c r="A801" s="664">
        <v>50</v>
      </c>
      <c r="B801" s="665" t="s">
        <v>543</v>
      </c>
      <c r="C801" s="665" t="s">
        <v>2783</v>
      </c>
      <c r="D801" s="746" t="s">
        <v>4252</v>
      </c>
      <c r="E801" s="747" t="s">
        <v>2794</v>
      </c>
      <c r="F801" s="665" t="s">
        <v>2778</v>
      </c>
      <c r="G801" s="665" t="s">
        <v>2848</v>
      </c>
      <c r="H801" s="665" t="s">
        <v>1411</v>
      </c>
      <c r="I801" s="665" t="s">
        <v>1841</v>
      </c>
      <c r="J801" s="665" t="s">
        <v>1660</v>
      </c>
      <c r="K801" s="665" t="s">
        <v>2672</v>
      </c>
      <c r="L801" s="666">
        <v>154.36000000000001</v>
      </c>
      <c r="M801" s="666">
        <v>154.36000000000001</v>
      </c>
      <c r="N801" s="665">
        <v>1</v>
      </c>
      <c r="O801" s="748">
        <v>1</v>
      </c>
      <c r="P801" s="666">
        <v>154.36000000000001</v>
      </c>
      <c r="Q801" s="681">
        <v>1</v>
      </c>
      <c r="R801" s="665">
        <v>1</v>
      </c>
      <c r="S801" s="681">
        <v>1</v>
      </c>
      <c r="T801" s="748">
        <v>1</v>
      </c>
      <c r="U801" s="704">
        <v>1</v>
      </c>
    </row>
    <row r="802" spans="1:21" ht="14.4" customHeight="1" x14ac:dyDescent="0.3">
      <c r="A802" s="664">
        <v>50</v>
      </c>
      <c r="B802" s="665" t="s">
        <v>543</v>
      </c>
      <c r="C802" s="665" t="s">
        <v>2783</v>
      </c>
      <c r="D802" s="746" t="s">
        <v>4252</v>
      </c>
      <c r="E802" s="747" t="s">
        <v>2794</v>
      </c>
      <c r="F802" s="665" t="s">
        <v>2778</v>
      </c>
      <c r="G802" s="665" t="s">
        <v>2804</v>
      </c>
      <c r="H802" s="665" t="s">
        <v>1411</v>
      </c>
      <c r="I802" s="665" t="s">
        <v>1562</v>
      </c>
      <c r="J802" s="665" t="s">
        <v>1567</v>
      </c>
      <c r="K802" s="665" t="s">
        <v>2644</v>
      </c>
      <c r="L802" s="666">
        <v>181.13</v>
      </c>
      <c r="M802" s="666">
        <v>362.26</v>
      </c>
      <c r="N802" s="665">
        <v>2</v>
      </c>
      <c r="O802" s="748">
        <v>0.5</v>
      </c>
      <c r="P802" s="666"/>
      <c r="Q802" s="681">
        <v>0</v>
      </c>
      <c r="R802" s="665"/>
      <c r="S802" s="681">
        <v>0</v>
      </c>
      <c r="T802" s="748"/>
      <c r="U802" s="704">
        <v>0</v>
      </c>
    </row>
    <row r="803" spans="1:21" ht="14.4" customHeight="1" x14ac:dyDescent="0.3">
      <c r="A803" s="664">
        <v>50</v>
      </c>
      <c r="B803" s="665" t="s">
        <v>543</v>
      </c>
      <c r="C803" s="665" t="s">
        <v>2783</v>
      </c>
      <c r="D803" s="746" t="s">
        <v>4252</v>
      </c>
      <c r="E803" s="747" t="s">
        <v>2794</v>
      </c>
      <c r="F803" s="665" t="s">
        <v>2778</v>
      </c>
      <c r="G803" s="665" t="s">
        <v>3824</v>
      </c>
      <c r="H803" s="665" t="s">
        <v>1411</v>
      </c>
      <c r="I803" s="665" t="s">
        <v>2361</v>
      </c>
      <c r="J803" s="665" t="s">
        <v>2362</v>
      </c>
      <c r="K803" s="665" t="s">
        <v>2748</v>
      </c>
      <c r="L803" s="666">
        <v>70.540000000000006</v>
      </c>
      <c r="M803" s="666">
        <v>70.540000000000006</v>
      </c>
      <c r="N803" s="665">
        <v>1</v>
      </c>
      <c r="O803" s="748">
        <v>0.5</v>
      </c>
      <c r="P803" s="666">
        <v>70.540000000000006</v>
      </c>
      <c r="Q803" s="681">
        <v>1</v>
      </c>
      <c r="R803" s="665">
        <v>1</v>
      </c>
      <c r="S803" s="681">
        <v>1</v>
      </c>
      <c r="T803" s="748">
        <v>0.5</v>
      </c>
      <c r="U803" s="704">
        <v>1</v>
      </c>
    </row>
    <row r="804" spans="1:21" ht="14.4" customHeight="1" x14ac:dyDescent="0.3">
      <c r="A804" s="664">
        <v>50</v>
      </c>
      <c r="B804" s="665" t="s">
        <v>543</v>
      </c>
      <c r="C804" s="665" t="s">
        <v>2783</v>
      </c>
      <c r="D804" s="746" t="s">
        <v>4252</v>
      </c>
      <c r="E804" s="747" t="s">
        <v>2794</v>
      </c>
      <c r="F804" s="665" t="s">
        <v>2778</v>
      </c>
      <c r="G804" s="665" t="s">
        <v>2988</v>
      </c>
      <c r="H804" s="665" t="s">
        <v>544</v>
      </c>
      <c r="I804" s="665" t="s">
        <v>3825</v>
      </c>
      <c r="J804" s="665" t="s">
        <v>850</v>
      </c>
      <c r="K804" s="665" t="s">
        <v>2989</v>
      </c>
      <c r="L804" s="666">
        <v>0</v>
      </c>
      <c r="M804" s="666">
        <v>0</v>
      </c>
      <c r="N804" s="665">
        <v>1</v>
      </c>
      <c r="O804" s="748">
        <v>0.5</v>
      </c>
      <c r="P804" s="666"/>
      <c r="Q804" s="681"/>
      <c r="R804" s="665"/>
      <c r="S804" s="681">
        <v>0</v>
      </c>
      <c r="T804" s="748"/>
      <c r="U804" s="704">
        <v>0</v>
      </c>
    </row>
    <row r="805" spans="1:21" ht="14.4" customHeight="1" x14ac:dyDescent="0.3">
      <c r="A805" s="664">
        <v>50</v>
      </c>
      <c r="B805" s="665" t="s">
        <v>543</v>
      </c>
      <c r="C805" s="665" t="s">
        <v>2783</v>
      </c>
      <c r="D805" s="746" t="s">
        <v>4252</v>
      </c>
      <c r="E805" s="747" t="s">
        <v>2794</v>
      </c>
      <c r="F805" s="665" t="s">
        <v>2778</v>
      </c>
      <c r="G805" s="665" t="s">
        <v>3826</v>
      </c>
      <c r="H805" s="665" t="s">
        <v>544</v>
      </c>
      <c r="I805" s="665" t="s">
        <v>3827</v>
      </c>
      <c r="J805" s="665" t="s">
        <v>3828</v>
      </c>
      <c r="K805" s="665" t="s">
        <v>2859</v>
      </c>
      <c r="L805" s="666">
        <v>170.52</v>
      </c>
      <c r="M805" s="666">
        <v>170.52</v>
      </c>
      <c r="N805" s="665">
        <v>1</v>
      </c>
      <c r="O805" s="748">
        <v>0.5</v>
      </c>
      <c r="P805" s="666">
        <v>170.52</v>
      </c>
      <c r="Q805" s="681">
        <v>1</v>
      </c>
      <c r="R805" s="665">
        <v>1</v>
      </c>
      <c r="S805" s="681">
        <v>1</v>
      </c>
      <c r="T805" s="748">
        <v>0.5</v>
      </c>
      <c r="U805" s="704">
        <v>1</v>
      </c>
    </row>
    <row r="806" spans="1:21" ht="14.4" customHeight="1" x14ac:dyDescent="0.3">
      <c r="A806" s="664">
        <v>50</v>
      </c>
      <c r="B806" s="665" t="s">
        <v>543</v>
      </c>
      <c r="C806" s="665" t="s">
        <v>2783</v>
      </c>
      <c r="D806" s="746" t="s">
        <v>4252</v>
      </c>
      <c r="E806" s="747" t="s">
        <v>2794</v>
      </c>
      <c r="F806" s="665" t="s">
        <v>2778</v>
      </c>
      <c r="G806" s="665" t="s">
        <v>3826</v>
      </c>
      <c r="H806" s="665" t="s">
        <v>544</v>
      </c>
      <c r="I806" s="665" t="s">
        <v>3829</v>
      </c>
      <c r="J806" s="665" t="s">
        <v>3828</v>
      </c>
      <c r="K806" s="665" t="s">
        <v>3802</v>
      </c>
      <c r="L806" s="666">
        <v>0</v>
      </c>
      <c r="M806" s="666">
        <v>0</v>
      </c>
      <c r="N806" s="665">
        <v>3</v>
      </c>
      <c r="O806" s="748">
        <v>1.5</v>
      </c>
      <c r="P806" s="666">
        <v>0</v>
      </c>
      <c r="Q806" s="681"/>
      <c r="R806" s="665">
        <v>1</v>
      </c>
      <c r="S806" s="681">
        <v>0.33333333333333331</v>
      </c>
      <c r="T806" s="748">
        <v>0.5</v>
      </c>
      <c r="U806" s="704">
        <v>0.33333333333333331</v>
      </c>
    </row>
    <row r="807" spans="1:21" ht="14.4" customHeight="1" x14ac:dyDescent="0.3">
      <c r="A807" s="664">
        <v>50</v>
      </c>
      <c r="B807" s="665" t="s">
        <v>543</v>
      </c>
      <c r="C807" s="665" t="s">
        <v>2783</v>
      </c>
      <c r="D807" s="746" t="s">
        <v>4252</v>
      </c>
      <c r="E807" s="747" t="s">
        <v>2794</v>
      </c>
      <c r="F807" s="665" t="s">
        <v>2778</v>
      </c>
      <c r="G807" s="665" t="s">
        <v>2990</v>
      </c>
      <c r="H807" s="665" t="s">
        <v>1411</v>
      </c>
      <c r="I807" s="665" t="s">
        <v>2258</v>
      </c>
      <c r="J807" s="665" t="s">
        <v>1486</v>
      </c>
      <c r="K807" s="665" t="s">
        <v>2765</v>
      </c>
      <c r="L807" s="666">
        <v>138.31</v>
      </c>
      <c r="M807" s="666">
        <v>138.31</v>
      </c>
      <c r="N807" s="665">
        <v>1</v>
      </c>
      <c r="O807" s="748">
        <v>0.5</v>
      </c>
      <c r="P807" s="666"/>
      <c r="Q807" s="681">
        <v>0</v>
      </c>
      <c r="R807" s="665"/>
      <c r="S807" s="681">
        <v>0</v>
      </c>
      <c r="T807" s="748"/>
      <c r="U807" s="704">
        <v>0</v>
      </c>
    </row>
    <row r="808" spans="1:21" ht="14.4" customHeight="1" x14ac:dyDescent="0.3">
      <c r="A808" s="664">
        <v>50</v>
      </c>
      <c r="B808" s="665" t="s">
        <v>543</v>
      </c>
      <c r="C808" s="665" t="s">
        <v>2783</v>
      </c>
      <c r="D808" s="746" t="s">
        <v>4252</v>
      </c>
      <c r="E808" s="747" t="s">
        <v>2794</v>
      </c>
      <c r="F808" s="665" t="s">
        <v>2778</v>
      </c>
      <c r="G808" s="665" t="s">
        <v>2856</v>
      </c>
      <c r="H808" s="665" t="s">
        <v>544</v>
      </c>
      <c r="I808" s="665" t="s">
        <v>1831</v>
      </c>
      <c r="J808" s="665" t="s">
        <v>1832</v>
      </c>
      <c r="K808" s="665" t="s">
        <v>2859</v>
      </c>
      <c r="L808" s="666">
        <v>78.33</v>
      </c>
      <c r="M808" s="666">
        <v>78.33</v>
      </c>
      <c r="N808" s="665">
        <v>1</v>
      </c>
      <c r="O808" s="748">
        <v>1</v>
      </c>
      <c r="P808" s="666">
        <v>78.33</v>
      </c>
      <c r="Q808" s="681">
        <v>1</v>
      </c>
      <c r="R808" s="665">
        <v>1</v>
      </c>
      <c r="S808" s="681">
        <v>1</v>
      </c>
      <c r="T808" s="748">
        <v>1</v>
      </c>
      <c r="U808" s="704">
        <v>1</v>
      </c>
    </row>
    <row r="809" spans="1:21" ht="14.4" customHeight="1" x14ac:dyDescent="0.3">
      <c r="A809" s="664">
        <v>50</v>
      </c>
      <c r="B809" s="665" t="s">
        <v>543</v>
      </c>
      <c r="C809" s="665" t="s">
        <v>2783</v>
      </c>
      <c r="D809" s="746" t="s">
        <v>4252</v>
      </c>
      <c r="E809" s="747" t="s">
        <v>2794</v>
      </c>
      <c r="F809" s="665" t="s">
        <v>2778</v>
      </c>
      <c r="G809" s="665" t="s">
        <v>2856</v>
      </c>
      <c r="H809" s="665" t="s">
        <v>544</v>
      </c>
      <c r="I809" s="665" t="s">
        <v>2857</v>
      </c>
      <c r="J809" s="665" t="s">
        <v>2858</v>
      </c>
      <c r="K809" s="665" t="s">
        <v>2859</v>
      </c>
      <c r="L809" s="666">
        <v>78.33</v>
      </c>
      <c r="M809" s="666">
        <v>156.66</v>
      </c>
      <c r="N809" s="665">
        <v>2</v>
      </c>
      <c r="O809" s="748">
        <v>1</v>
      </c>
      <c r="P809" s="666">
        <v>156.66</v>
      </c>
      <c r="Q809" s="681">
        <v>1</v>
      </c>
      <c r="R809" s="665">
        <v>2</v>
      </c>
      <c r="S809" s="681">
        <v>1</v>
      </c>
      <c r="T809" s="748">
        <v>1</v>
      </c>
      <c r="U809" s="704">
        <v>1</v>
      </c>
    </row>
    <row r="810" spans="1:21" ht="14.4" customHeight="1" x14ac:dyDescent="0.3">
      <c r="A810" s="664">
        <v>50</v>
      </c>
      <c r="B810" s="665" t="s">
        <v>543</v>
      </c>
      <c r="C810" s="665" t="s">
        <v>2783</v>
      </c>
      <c r="D810" s="746" t="s">
        <v>4252</v>
      </c>
      <c r="E810" s="747" t="s">
        <v>2794</v>
      </c>
      <c r="F810" s="665" t="s">
        <v>2778</v>
      </c>
      <c r="G810" s="665" t="s">
        <v>3211</v>
      </c>
      <c r="H810" s="665" t="s">
        <v>544</v>
      </c>
      <c r="I810" s="665" t="s">
        <v>882</v>
      </c>
      <c r="J810" s="665" t="s">
        <v>714</v>
      </c>
      <c r="K810" s="665" t="s">
        <v>3078</v>
      </c>
      <c r="L810" s="666">
        <v>45.56</v>
      </c>
      <c r="M810" s="666">
        <v>45.56</v>
      </c>
      <c r="N810" s="665">
        <v>1</v>
      </c>
      <c r="O810" s="748">
        <v>1</v>
      </c>
      <c r="P810" s="666">
        <v>45.56</v>
      </c>
      <c r="Q810" s="681">
        <v>1</v>
      </c>
      <c r="R810" s="665">
        <v>1</v>
      </c>
      <c r="S810" s="681">
        <v>1</v>
      </c>
      <c r="T810" s="748">
        <v>1</v>
      </c>
      <c r="U810" s="704">
        <v>1</v>
      </c>
    </row>
    <row r="811" spans="1:21" ht="14.4" customHeight="1" x14ac:dyDescent="0.3">
      <c r="A811" s="664">
        <v>50</v>
      </c>
      <c r="B811" s="665" t="s">
        <v>543</v>
      </c>
      <c r="C811" s="665" t="s">
        <v>2783</v>
      </c>
      <c r="D811" s="746" t="s">
        <v>4252</v>
      </c>
      <c r="E811" s="747" t="s">
        <v>2794</v>
      </c>
      <c r="F811" s="665" t="s">
        <v>2778</v>
      </c>
      <c r="G811" s="665" t="s">
        <v>3212</v>
      </c>
      <c r="H811" s="665" t="s">
        <v>544</v>
      </c>
      <c r="I811" s="665" t="s">
        <v>845</v>
      </c>
      <c r="J811" s="665" t="s">
        <v>897</v>
      </c>
      <c r="K811" s="665" t="s">
        <v>3830</v>
      </c>
      <c r="L811" s="666">
        <v>123.3</v>
      </c>
      <c r="M811" s="666">
        <v>123.3</v>
      </c>
      <c r="N811" s="665">
        <v>1</v>
      </c>
      <c r="O811" s="748">
        <v>0.5</v>
      </c>
      <c r="P811" s="666">
        <v>123.3</v>
      </c>
      <c r="Q811" s="681">
        <v>1</v>
      </c>
      <c r="R811" s="665">
        <v>1</v>
      </c>
      <c r="S811" s="681">
        <v>1</v>
      </c>
      <c r="T811" s="748">
        <v>0.5</v>
      </c>
      <c r="U811" s="704">
        <v>1</v>
      </c>
    </row>
    <row r="812" spans="1:21" ht="14.4" customHeight="1" x14ac:dyDescent="0.3">
      <c r="A812" s="664">
        <v>50</v>
      </c>
      <c r="B812" s="665" t="s">
        <v>543</v>
      </c>
      <c r="C812" s="665" t="s">
        <v>2783</v>
      </c>
      <c r="D812" s="746" t="s">
        <v>4252</v>
      </c>
      <c r="E812" s="747" t="s">
        <v>2794</v>
      </c>
      <c r="F812" s="665" t="s">
        <v>2778</v>
      </c>
      <c r="G812" s="665" t="s">
        <v>3831</v>
      </c>
      <c r="H812" s="665" t="s">
        <v>544</v>
      </c>
      <c r="I812" s="665" t="s">
        <v>3832</v>
      </c>
      <c r="J812" s="665" t="s">
        <v>3833</v>
      </c>
      <c r="K812" s="665" t="s">
        <v>3834</v>
      </c>
      <c r="L812" s="666">
        <v>123.2</v>
      </c>
      <c r="M812" s="666">
        <v>123.2</v>
      </c>
      <c r="N812" s="665">
        <v>1</v>
      </c>
      <c r="O812" s="748">
        <v>0.5</v>
      </c>
      <c r="P812" s="666"/>
      <c r="Q812" s="681">
        <v>0</v>
      </c>
      <c r="R812" s="665"/>
      <c r="S812" s="681">
        <v>0</v>
      </c>
      <c r="T812" s="748"/>
      <c r="U812" s="704">
        <v>0</v>
      </c>
    </row>
    <row r="813" spans="1:21" ht="14.4" customHeight="1" x14ac:dyDescent="0.3">
      <c r="A813" s="664">
        <v>50</v>
      </c>
      <c r="B813" s="665" t="s">
        <v>543</v>
      </c>
      <c r="C813" s="665" t="s">
        <v>2783</v>
      </c>
      <c r="D813" s="746" t="s">
        <v>4252</v>
      </c>
      <c r="E813" s="747" t="s">
        <v>2794</v>
      </c>
      <c r="F813" s="665" t="s">
        <v>2778</v>
      </c>
      <c r="G813" s="665" t="s">
        <v>2860</v>
      </c>
      <c r="H813" s="665" t="s">
        <v>544</v>
      </c>
      <c r="I813" s="665" t="s">
        <v>2932</v>
      </c>
      <c r="J813" s="665" t="s">
        <v>2861</v>
      </c>
      <c r="K813" s="665" t="s">
        <v>2933</v>
      </c>
      <c r="L813" s="666">
        <v>0</v>
      </c>
      <c r="M813" s="666">
        <v>0</v>
      </c>
      <c r="N813" s="665">
        <v>2</v>
      </c>
      <c r="O813" s="748">
        <v>1</v>
      </c>
      <c r="P813" s="666"/>
      <c r="Q813" s="681"/>
      <c r="R813" s="665"/>
      <c r="S813" s="681">
        <v>0</v>
      </c>
      <c r="T813" s="748"/>
      <c r="U813" s="704">
        <v>0</v>
      </c>
    </row>
    <row r="814" spans="1:21" ht="14.4" customHeight="1" x14ac:dyDescent="0.3">
      <c r="A814" s="664">
        <v>50</v>
      </c>
      <c r="B814" s="665" t="s">
        <v>543</v>
      </c>
      <c r="C814" s="665" t="s">
        <v>2783</v>
      </c>
      <c r="D814" s="746" t="s">
        <v>4252</v>
      </c>
      <c r="E814" s="747" t="s">
        <v>2794</v>
      </c>
      <c r="F814" s="665" t="s">
        <v>2778</v>
      </c>
      <c r="G814" s="665" t="s">
        <v>3641</v>
      </c>
      <c r="H814" s="665" t="s">
        <v>544</v>
      </c>
      <c r="I814" s="665" t="s">
        <v>818</v>
      </c>
      <c r="J814" s="665" t="s">
        <v>819</v>
      </c>
      <c r="K814" s="665" t="s">
        <v>3642</v>
      </c>
      <c r="L814" s="666">
        <v>107.27</v>
      </c>
      <c r="M814" s="666">
        <v>858.16</v>
      </c>
      <c r="N814" s="665">
        <v>8</v>
      </c>
      <c r="O814" s="748">
        <v>3.5</v>
      </c>
      <c r="P814" s="666">
        <v>429.08</v>
      </c>
      <c r="Q814" s="681">
        <v>0.5</v>
      </c>
      <c r="R814" s="665">
        <v>4</v>
      </c>
      <c r="S814" s="681">
        <v>0.5</v>
      </c>
      <c r="T814" s="748">
        <v>1.5</v>
      </c>
      <c r="U814" s="704">
        <v>0.42857142857142855</v>
      </c>
    </row>
    <row r="815" spans="1:21" ht="14.4" customHeight="1" x14ac:dyDescent="0.3">
      <c r="A815" s="664">
        <v>50</v>
      </c>
      <c r="B815" s="665" t="s">
        <v>543</v>
      </c>
      <c r="C815" s="665" t="s">
        <v>2783</v>
      </c>
      <c r="D815" s="746" t="s">
        <v>4252</v>
      </c>
      <c r="E815" s="747" t="s">
        <v>2794</v>
      </c>
      <c r="F815" s="665" t="s">
        <v>2778</v>
      </c>
      <c r="G815" s="665" t="s">
        <v>3641</v>
      </c>
      <c r="H815" s="665" t="s">
        <v>544</v>
      </c>
      <c r="I815" s="665" t="s">
        <v>3835</v>
      </c>
      <c r="J815" s="665" t="s">
        <v>819</v>
      </c>
      <c r="K815" s="665" t="s">
        <v>3642</v>
      </c>
      <c r="L815" s="666">
        <v>107.27</v>
      </c>
      <c r="M815" s="666">
        <v>214.54</v>
      </c>
      <c r="N815" s="665">
        <v>2</v>
      </c>
      <c r="O815" s="748">
        <v>0.5</v>
      </c>
      <c r="P815" s="666">
        <v>214.54</v>
      </c>
      <c r="Q815" s="681">
        <v>1</v>
      </c>
      <c r="R815" s="665">
        <v>2</v>
      </c>
      <c r="S815" s="681">
        <v>1</v>
      </c>
      <c r="T815" s="748">
        <v>0.5</v>
      </c>
      <c r="U815" s="704">
        <v>1</v>
      </c>
    </row>
    <row r="816" spans="1:21" ht="14.4" customHeight="1" x14ac:dyDescent="0.3">
      <c r="A816" s="664">
        <v>50</v>
      </c>
      <c r="B816" s="665" t="s">
        <v>543</v>
      </c>
      <c r="C816" s="665" t="s">
        <v>2783</v>
      </c>
      <c r="D816" s="746" t="s">
        <v>4252</v>
      </c>
      <c r="E816" s="747" t="s">
        <v>2794</v>
      </c>
      <c r="F816" s="665" t="s">
        <v>2778</v>
      </c>
      <c r="G816" s="665" t="s">
        <v>2934</v>
      </c>
      <c r="H816" s="665" t="s">
        <v>544</v>
      </c>
      <c r="I816" s="665" t="s">
        <v>936</v>
      </c>
      <c r="J816" s="665" t="s">
        <v>937</v>
      </c>
      <c r="K816" s="665" t="s">
        <v>2935</v>
      </c>
      <c r="L816" s="666">
        <v>33</v>
      </c>
      <c r="M816" s="666">
        <v>33</v>
      </c>
      <c r="N816" s="665">
        <v>1</v>
      </c>
      <c r="O816" s="748">
        <v>0.5</v>
      </c>
      <c r="P816" s="666"/>
      <c r="Q816" s="681">
        <v>0</v>
      </c>
      <c r="R816" s="665"/>
      <c r="S816" s="681">
        <v>0</v>
      </c>
      <c r="T816" s="748"/>
      <c r="U816" s="704">
        <v>0</v>
      </c>
    </row>
    <row r="817" spans="1:21" ht="14.4" customHeight="1" x14ac:dyDescent="0.3">
      <c r="A817" s="664">
        <v>50</v>
      </c>
      <c r="B817" s="665" t="s">
        <v>543</v>
      </c>
      <c r="C817" s="665" t="s">
        <v>2783</v>
      </c>
      <c r="D817" s="746" t="s">
        <v>4252</v>
      </c>
      <c r="E817" s="747" t="s">
        <v>2794</v>
      </c>
      <c r="F817" s="665" t="s">
        <v>2778</v>
      </c>
      <c r="G817" s="665" t="s">
        <v>3836</v>
      </c>
      <c r="H817" s="665" t="s">
        <v>544</v>
      </c>
      <c r="I817" s="665" t="s">
        <v>3837</v>
      </c>
      <c r="J817" s="665" t="s">
        <v>3838</v>
      </c>
      <c r="K817" s="665" t="s">
        <v>3839</v>
      </c>
      <c r="L817" s="666">
        <v>76.180000000000007</v>
      </c>
      <c r="M817" s="666">
        <v>76.180000000000007</v>
      </c>
      <c r="N817" s="665">
        <v>1</v>
      </c>
      <c r="O817" s="748">
        <v>0.5</v>
      </c>
      <c r="P817" s="666"/>
      <c r="Q817" s="681">
        <v>0</v>
      </c>
      <c r="R817" s="665"/>
      <c r="S817" s="681">
        <v>0</v>
      </c>
      <c r="T817" s="748"/>
      <c r="U817" s="704">
        <v>0</v>
      </c>
    </row>
    <row r="818" spans="1:21" ht="14.4" customHeight="1" x14ac:dyDescent="0.3">
      <c r="A818" s="664">
        <v>50</v>
      </c>
      <c r="B818" s="665" t="s">
        <v>543</v>
      </c>
      <c r="C818" s="665" t="s">
        <v>2783</v>
      </c>
      <c r="D818" s="746" t="s">
        <v>4252</v>
      </c>
      <c r="E818" s="747" t="s">
        <v>2794</v>
      </c>
      <c r="F818" s="665" t="s">
        <v>2778</v>
      </c>
      <c r="G818" s="665" t="s">
        <v>3836</v>
      </c>
      <c r="H818" s="665" t="s">
        <v>544</v>
      </c>
      <c r="I818" s="665" t="s">
        <v>3840</v>
      </c>
      <c r="J818" s="665" t="s">
        <v>3838</v>
      </c>
      <c r="K818" s="665" t="s">
        <v>3841</v>
      </c>
      <c r="L818" s="666">
        <v>0</v>
      </c>
      <c r="M818" s="666">
        <v>0</v>
      </c>
      <c r="N818" s="665">
        <v>1</v>
      </c>
      <c r="O818" s="748">
        <v>0.5</v>
      </c>
      <c r="P818" s="666">
        <v>0</v>
      </c>
      <c r="Q818" s="681"/>
      <c r="R818" s="665">
        <v>1</v>
      </c>
      <c r="S818" s="681">
        <v>1</v>
      </c>
      <c r="T818" s="748">
        <v>0.5</v>
      </c>
      <c r="U818" s="704">
        <v>1</v>
      </c>
    </row>
    <row r="819" spans="1:21" ht="14.4" customHeight="1" x14ac:dyDescent="0.3">
      <c r="A819" s="664">
        <v>50</v>
      </c>
      <c r="B819" s="665" t="s">
        <v>543</v>
      </c>
      <c r="C819" s="665" t="s">
        <v>2783</v>
      </c>
      <c r="D819" s="746" t="s">
        <v>4252</v>
      </c>
      <c r="E819" s="747" t="s">
        <v>2794</v>
      </c>
      <c r="F819" s="665" t="s">
        <v>2778</v>
      </c>
      <c r="G819" s="665" t="s">
        <v>2869</v>
      </c>
      <c r="H819" s="665" t="s">
        <v>544</v>
      </c>
      <c r="I819" s="665" t="s">
        <v>798</v>
      </c>
      <c r="J819" s="665" t="s">
        <v>2871</v>
      </c>
      <c r="K819" s="665" t="s">
        <v>2872</v>
      </c>
      <c r="L819" s="666">
        <v>73.989999999999995</v>
      </c>
      <c r="M819" s="666">
        <v>73.989999999999995</v>
      </c>
      <c r="N819" s="665">
        <v>1</v>
      </c>
      <c r="O819" s="748">
        <v>0.5</v>
      </c>
      <c r="P819" s="666">
        <v>73.989999999999995</v>
      </c>
      <c r="Q819" s="681">
        <v>1</v>
      </c>
      <c r="R819" s="665">
        <v>1</v>
      </c>
      <c r="S819" s="681">
        <v>1</v>
      </c>
      <c r="T819" s="748">
        <v>0.5</v>
      </c>
      <c r="U819" s="704">
        <v>1</v>
      </c>
    </row>
    <row r="820" spans="1:21" ht="14.4" customHeight="1" x14ac:dyDescent="0.3">
      <c r="A820" s="664">
        <v>50</v>
      </c>
      <c r="B820" s="665" t="s">
        <v>543</v>
      </c>
      <c r="C820" s="665" t="s">
        <v>2783</v>
      </c>
      <c r="D820" s="746" t="s">
        <v>4252</v>
      </c>
      <c r="E820" s="747" t="s">
        <v>2794</v>
      </c>
      <c r="F820" s="665" t="s">
        <v>2778</v>
      </c>
      <c r="G820" s="665" t="s">
        <v>3842</v>
      </c>
      <c r="H820" s="665" t="s">
        <v>544</v>
      </c>
      <c r="I820" s="665" t="s">
        <v>3843</v>
      </c>
      <c r="J820" s="665" t="s">
        <v>3844</v>
      </c>
      <c r="K820" s="665" t="s">
        <v>3845</v>
      </c>
      <c r="L820" s="666">
        <v>0</v>
      </c>
      <c r="M820" s="666">
        <v>0</v>
      </c>
      <c r="N820" s="665">
        <v>1</v>
      </c>
      <c r="O820" s="748">
        <v>0.5</v>
      </c>
      <c r="P820" s="666"/>
      <c r="Q820" s="681"/>
      <c r="R820" s="665"/>
      <c r="S820" s="681">
        <v>0</v>
      </c>
      <c r="T820" s="748"/>
      <c r="U820" s="704">
        <v>0</v>
      </c>
    </row>
    <row r="821" spans="1:21" ht="14.4" customHeight="1" x14ac:dyDescent="0.3">
      <c r="A821" s="664">
        <v>50</v>
      </c>
      <c r="B821" s="665" t="s">
        <v>543</v>
      </c>
      <c r="C821" s="665" t="s">
        <v>2783</v>
      </c>
      <c r="D821" s="746" t="s">
        <v>4252</v>
      </c>
      <c r="E821" s="747" t="s">
        <v>2794</v>
      </c>
      <c r="F821" s="665" t="s">
        <v>2778</v>
      </c>
      <c r="G821" s="665" t="s">
        <v>3044</v>
      </c>
      <c r="H821" s="665" t="s">
        <v>1411</v>
      </c>
      <c r="I821" s="665" t="s">
        <v>3846</v>
      </c>
      <c r="J821" s="665" t="s">
        <v>3669</v>
      </c>
      <c r="K821" s="665" t="s">
        <v>3455</v>
      </c>
      <c r="L821" s="666">
        <v>69.16</v>
      </c>
      <c r="M821" s="666">
        <v>69.16</v>
      </c>
      <c r="N821" s="665">
        <v>1</v>
      </c>
      <c r="O821" s="748">
        <v>0.5</v>
      </c>
      <c r="P821" s="666"/>
      <c r="Q821" s="681">
        <v>0</v>
      </c>
      <c r="R821" s="665"/>
      <c r="S821" s="681">
        <v>0</v>
      </c>
      <c r="T821" s="748"/>
      <c r="U821" s="704">
        <v>0</v>
      </c>
    </row>
    <row r="822" spans="1:21" ht="14.4" customHeight="1" x14ac:dyDescent="0.3">
      <c r="A822" s="664">
        <v>50</v>
      </c>
      <c r="B822" s="665" t="s">
        <v>543</v>
      </c>
      <c r="C822" s="665" t="s">
        <v>2783</v>
      </c>
      <c r="D822" s="746" t="s">
        <v>4252</v>
      </c>
      <c r="E822" s="747" t="s">
        <v>2794</v>
      </c>
      <c r="F822" s="665" t="s">
        <v>2778</v>
      </c>
      <c r="G822" s="665" t="s">
        <v>3044</v>
      </c>
      <c r="H822" s="665" t="s">
        <v>544</v>
      </c>
      <c r="I822" s="665" t="s">
        <v>3847</v>
      </c>
      <c r="J822" s="665" t="s">
        <v>3669</v>
      </c>
      <c r="K822" s="665" t="s">
        <v>3848</v>
      </c>
      <c r="L822" s="666">
        <v>0</v>
      </c>
      <c r="M822" s="666">
        <v>0</v>
      </c>
      <c r="N822" s="665">
        <v>1</v>
      </c>
      <c r="O822" s="748">
        <v>0.5</v>
      </c>
      <c r="P822" s="666">
        <v>0</v>
      </c>
      <c r="Q822" s="681"/>
      <c r="R822" s="665">
        <v>1</v>
      </c>
      <c r="S822" s="681">
        <v>1</v>
      </c>
      <c r="T822" s="748">
        <v>0.5</v>
      </c>
      <c r="U822" s="704">
        <v>1</v>
      </c>
    </row>
    <row r="823" spans="1:21" ht="14.4" customHeight="1" x14ac:dyDescent="0.3">
      <c r="A823" s="664">
        <v>50</v>
      </c>
      <c r="B823" s="665" t="s">
        <v>543</v>
      </c>
      <c r="C823" s="665" t="s">
        <v>2783</v>
      </c>
      <c r="D823" s="746" t="s">
        <v>4252</v>
      </c>
      <c r="E823" s="747" t="s">
        <v>2794</v>
      </c>
      <c r="F823" s="665" t="s">
        <v>2778</v>
      </c>
      <c r="G823" s="665" t="s">
        <v>3044</v>
      </c>
      <c r="H823" s="665" t="s">
        <v>1411</v>
      </c>
      <c r="I823" s="665" t="s">
        <v>3668</v>
      </c>
      <c r="J823" s="665" t="s">
        <v>3669</v>
      </c>
      <c r="K823" s="665" t="s">
        <v>3670</v>
      </c>
      <c r="L823" s="666">
        <v>207.45</v>
      </c>
      <c r="M823" s="666">
        <v>207.45</v>
      </c>
      <c r="N823" s="665">
        <v>1</v>
      </c>
      <c r="O823" s="748">
        <v>0.5</v>
      </c>
      <c r="P823" s="666"/>
      <c r="Q823" s="681">
        <v>0</v>
      </c>
      <c r="R823" s="665"/>
      <c r="S823" s="681">
        <v>0</v>
      </c>
      <c r="T823" s="748"/>
      <c r="U823" s="704">
        <v>0</v>
      </c>
    </row>
    <row r="824" spans="1:21" ht="14.4" customHeight="1" x14ac:dyDescent="0.3">
      <c r="A824" s="664">
        <v>50</v>
      </c>
      <c r="B824" s="665" t="s">
        <v>543</v>
      </c>
      <c r="C824" s="665" t="s">
        <v>2783</v>
      </c>
      <c r="D824" s="746" t="s">
        <v>4252</v>
      </c>
      <c r="E824" s="747" t="s">
        <v>2794</v>
      </c>
      <c r="F824" s="665" t="s">
        <v>2778</v>
      </c>
      <c r="G824" s="665" t="s">
        <v>3849</v>
      </c>
      <c r="H824" s="665" t="s">
        <v>544</v>
      </c>
      <c r="I824" s="665" t="s">
        <v>3850</v>
      </c>
      <c r="J824" s="665" t="s">
        <v>3851</v>
      </c>
      <c r="K824" s="665" t="s">
        <v>2604</v>
      </c>
      <c r="L824" s="666">
        <v>38.56</v>
      </c>
      <c r="M824" s="666">
        <v>115.68</v>
      </c>
      <c r="N824" s="665">
        <v>3</v>
      </c>
      <c r="O824" s="748">
        <v>1</v>
      </c>
      <c r="P824" s="666">
        <v>115.68</v>
      </c>
      <c r="Q824" s="681">
        <v>1</v>
      </c>
      <c r="R824" s="665">
        <v>3</v>
      </c>
      <c r="S824" s="681">
        <v>1</v>
      </c>
      <c r="T824" s="748">
        <v>1</v>
      </c>
      <c r="U824" s="704">
        <v>1</v>
      </c>
    </row>
    <row r="825" spans="1:21" ht="14.4" customHeight="1" x14ac:dyDescent="0.3">
      <c r="A825" s="664">
        <v>50</v>
      </c>
      <c r="B825" s="665" t="s">
        <v>543</v>
      </c>
      <c r="C825" s="665" t="s">
        <v>2783</v>
      </c>
      <c r="D825" s="746" t="s">
        <v>4252</v>
      </c>
      <c r="E825" s="747" t="s">
        <v>2794</v>
      </c>
      <c r="F825" s="665" t="s">
        <v>2778</v>
      </c>
      <c r="G825" s="665" t="s">
        <v>3852</v>
      </c>
      <c r="H825" s="665" t="s">
        <v>544</v>
      </c>
      <c r="I825" s="665" t="s">
        <v>862</v>
      </c>
      <c r="J825" s="665" t="s">
        <v>3853</v>
      </c>
      <c r="K825" s="665" t="s">
        <v>3854</v>
      </c>
      <c r="L825" s="666">
        <v>53.57</v>
      </c>
      <c r="M825" s="666">
        <v>53.57</v>
      </c>
      <c r="N825" s="665">
        <v>1</v>
      </c>
      <c r="O825" s="748">
        <v>0.5</v>
      </c>
      <c r="P825" s="666">
        <v>53.57</v>
      </c>
      <c r="Q825" s="681">
        <v>1</v>
      </c>
      <c r="R825" s="665">
        <v>1</v>
      </c>
      <c r="S825" s="681">
        <v>1</v>
      </c>
      <c r="T825" s="748">
        <v>0.5</v>
      </c>
      <c r="U825" s="704">
        <v>1</v>
      </c>
    </row>
    <row r="826" spans="1:21" ht="14.4" customHeight="1" x14ac:dyDescent="0.3">
      <c r="A826" s="664">
        <v>50</v>
      </c>
      <c r="B826" s="665" t="s">
        <v>543</v>
      </c>
      <c r="C826" s="665" t="s">
        <v>2783</v>
      </c>
      <c r="D826" s="746" t="s">
        <v>4252</v>
      </c>
      <c r="E826" s="747" t="s">
        <v>2794</v>
      </c>
      <c r="F826" s="665" t="s">
        <v>2778</v>
      </c>
      <c r="G826" s="665" t="s">
        <v>3682</v>
      </c>
      <c r="H826" s="665" t="s">
        <v>544</v>
      </c>
      <c r="I826" s="665" t="s">
        <v>3806</v>
      </c>
      <c r="J826" s="665" t="s">
        <v>2338</v>
      </c>
      <c r="K826" s="665" t="s">
        <v>3807</v>
      </c>
      <c r="L826" s="666">
        <v>34.19</v>
      </c>
      <c r="M826" s="666">
        <v>34.19</v>
      </c>
      <c r="N826" s="665">
        <v>1</v>
      </c>
      <c r="O826" s="748">
        <v>1</v>
      </c>
      <c r="P826" s="666"/>
      <c r="Q826" s="681">
        <v>0</v>
      </c>
      <c r="R826" s="665"/>
      <c r="S826" s="681">
        <v>0</v>
      </c>
      <c r="T826" s="748"/>
      <c r="U826" s="704">
        <v>0</v>
      </c>
    </row>
    <row r="827" spans="1:21" ht="14.4" customHeight="1" x14ac:dyDescent="0.3">
      <c r="A827" s="664">
        <v>50</v>
      </c>
      <c r="B827" s="665" t="s">
        <v>543</v>
      </c>
      <c r="C827" s="665" t="s">
        <v>2783</v>
      </c>
      <c r="D827" s="746" t="s">
        <v>4252</v>
      </c>
      <c r="E827" s="747" t="s">
        <v>2794</v>
      </c>
      <c r="F827" s="665" t="s">
        <v>2778</v>
      </c>
      <c r="G827" s="665" t="s">
        <v>3855</v>
      </c>
      <c r="H827" s="665" t="s">
        <v>1411</v>
      </c>
      <c r="I827" s="665" t="s">
        <v>3856</v>
      </c>
      <c r="J827" s="665" t="s">
        <v>2199</v>
      </c>
      <c r="K827" s="665" t="s">
        <v>2825</v>
      </c>
      <c r="L827" s="666">
        <v>36.54</v>
      </c>
      <c r="M827" s="666">
        <v>36.54</v>
      </c>
      <c r="N827" s="665">
        <v>1</v>
      </c>
      <c r="O827" s="748">
        <v>1</v>
      </c>
      <c r="P827" s="666">
        <v>36.54</v>
      </c>
      <c r="Q827" s="681">
        <v>1</v>
      </c>
      <c r="R827" s="665">
        <v>1</v>
      </c>
      <c r="S827" s="681">
        <v>1</v>
      </c>
      <c r="T827" s="748">
        <v>1</v>
      </c>
      <c r="U827" s="704">
        <v>1</v>
      </c>
    </row>
    <row r="828" spans="1:21" ht="14.4" customHeight="1" x14ac:dyDescent="0.3">
      <c r="A828" s="664">
        <v>50</v>
      </c>
      <c r="B828" s="665" t="s">
        <v>543</v>
      </c>
      <c r="C828" s="665" t="s">
        <v>2783</v>
      </c>
      <c r="D828" s="746" t="s">
        <v>4252</v>
      </c>
      <c r="E828" s="747" t="s">
        <v>2794</v>
      </c>
      <c r="F828" s="665" t="s">
        <v>2778</v>
      </c>
      <c r="G828" s="665" t="s">
        <v>3855</v>
      </c>
      <c r="H828" s="665" t="s">
        <v>544</v>
      </c>
      <c r="I828" s="665" t="s">
        <v>3857</v>
      </c>
      <c r="J828" s="665" t="s">
        <v>3858</v>
      </c>
      <c r="K828" s="665" t="s">
        <v>3859</v>
      </c>
      <c r="L828" s="666">
        <v>36.54</v>
      </c>
      <c r="M828" s="666">
        <v>109.62</v>
      </c>
      <c r="N828" s="665">
        <v>3</v>
      </c>
      <c r="O828" s="748">
        <v>1.5</v>
      </c>
      <c r="P828" s="666">
        <v>73.08</v>
      </c>
      <c r="Q828" s="681">
        <v>0.66666666666666663</v>
      </c>
      <c r="R828" s="665">
        <v>2</v>
      </c>
      <c r="S828" s="681">
        <v>0.66666666666666663</v>
      </c>
      <c r="T828" s="748">
        <v>1</v>
      </c>
      <c r="U828" s="704">
        <v>0.66666666666666663</v>
      </c>
    </row>
    <row r="829" spans="1:21" ht="14.4" customHeight="1" x14ac:dyDescent="0.3">
      <c r="A829" s="664">
        <v>50</v>
      </c>
      <c r="B829" s="665" t="s">
        <v>543</v>
      </c>
      <c r="C829" s="665" t="s">
        <v>2783</v>
      </c>
      <c r="D829" s="746" t="s">
        <v>4252</v>
      </c>
      <c r="E829" s="747" t="s">
        <v>2794</v>
      </c>
      <c r="F829" s="665" t="s">
        <v>2778</v>
      </c>
      <c r="G829" s="665" t="s">
        <v>3860</v>
      </c>
      <c r="H829" s="665" t="s">
        <v>544</v>
      </c>
      <c r="I829" s="665" t="s">
        <v>3861</v>
      </c>
      <c r="J829" s="665" t="s">
        <v>3862</v>
      </c>
      <c r="K829" s="665" t="s">
        <v>2628</v>
      </c>
      <c r="L829" s="666">
        <v>47.53</v>
      </c>
      <c r="M829" s="666">
        <v>47.53</v>
      </c>
      <c r="N829" s="665">
        <v>1</v>
      </c>
      <c r="O829" s="748">
        <v>0.5</v>
      </c>
      <c r="P829" s="666">
        <v>47.53</v>
      </c>
      <c r="Q829" s="681">
        <v>1</v>
      </c>
      <c r="R829" s="665">
        <v>1</v>
      </c>
      <c r="S829" s="681">
        <v>1</v>
      </c>
      <c r="T829" s="748">
        <v>0.5</v>
      </c>
      <c r="U829" s="704">
        <v>1</v>
      </c>
    </row>
    <row r="830" spans="1:21" ht="14.4" customHeight="1" x14ac:dyDescent="0.3">
      <c r="A830" s="664">
        <v>50</v>
      </c>
      <c r="B830" s="665" t="s">
        <v>543</v>
      </c>
      <c r="C830" s="665" t="s">
        <v>2783</v>
      </c>
      <c r="D830" s="746" t="s">
        <v>4252</v>
      </c>
      <c r="E830" s="747" t="s">
        <v>2794</v>
      </c>
      <c r="F830" s="665" t="s">
        <v>2778</v>
      </c>
      <c r="G830" s="665" t="s">
        <v>3096</v>
      </c>
      <c r="H830" s="665" t="s">
        <v>544</v>
      </c>
      <c r="I830" s="665" t="s">
        <v>1404</v>
      </c>
      <c r="J830" s="665" t="s">
        <v>1375</v>
      </c>
      <c r="K830" s="665" t="s">
        <v>3690</v>
      </c>
      <c r="L830" s="666">
        <v>301.2</v>
      </c>
      <c r="M830" s="666">
        <v>903.59999999999991</v>
      </c>
      <c r="N830" s="665">
        <v>3</v>
      </c>
      <c r="O830" s="748">
        <v>1</v>
      </c>
      <c r="P830" s="666">
        <v>602.4</v>
      </c>
      <c r="Q830" s="681">
        <v>0.66666666666666674</v>
      </c>
      <c r="R830" s="665">
        <v>2</v>
      </c>
      <c r="S830" s="681">
        <v>0.66666666666666663</v>
      </c>
      <c r="T830" s="748">
        <v>0.5</v>
      </c>
      <c r="U830" s="704">
        <v>0.5</v>
      </c>
    </row>
    <row r="831" spans="1:21" ht="14.4" customHeight="1" x14ac:dyDescent="0.3">
      <c r="A831" s="664">
        <v>50</v>
      </c>
      <c r="B831" s="665" t="s">
        <v>543</v>
      </c>
      <c r="C831" s="665" t="s">
        <v>2783</v>
      </c>
      <c r="D831" s="746" t="s">
        <v>4252</v>
      </c>
      <c r="E831" s="747" t="s">
        <v>2794</v>
      </c>
      <c r="F831" s="665" t="s">
        <v>2778</v>
      </c>
      <c r="G831" s="665" t="s">
        <v>3863</v>
      </c>
      <c r="H831" s="665" t="s">
        <v>544</v>
      </c>
      <c r="I831" s="665" t="s">
        <v>3864</v>
      </c>
      <c r="J831" s="665" t="s">
        <v>3865</v>
      </c>
      <c r="K831" s="665" t="s">
        <v>3866</v>
      </c>
      <c r="L831" s="666">
        <v>18.809999999999999</v>
      </c>
      <c r="M831" s="666">
        <v>37.619999999999997</v>
      </c>
      <c r="N831" s="665">
        <v>2</v>
      </c>
      <c r="O831" s="748">
        <v>1</v>
      </c>
      <c r="P831" s="666"/>
      <c r="Q831" s="681">
        <v>0</v>
      </c>
      <c r="R831" s="665"/>
      <c r="S831" s="681">
        <v>0</v>
      </c>
      <c r="T831" s="748"/>
      <c r="U831" s="704">
        <v>0</v>
      </c>
    </row>
    <row r="832" spans="1:21" ht="14.4" customHeight="1" x14ac:dyDescent="0.3">
      <c r="A832" s="664">
        <v>50</v>
      </c>
      <c r="B832" s="665" t="s">
        <v>543</v>
      </c>
      <c r="C832" s="665" t="s">
        <v>2783</v>
      </c>
      <c r="D832" s="746" t="s">
        <v>4252</v>
      </c>
      <c r="E832" s="747" t="s">
        <v>2794</v>
      </c>
      <c r="F832" s="665" t="s">
        <v>2778</v>
      </c>
      <c r="G832" s="665" t="s">
        <v>3867</v>
      </c>
      <c r="H832" s="665" t="s">
        <v>544</v>
      </c>
      <c r="I832" s="665" t="s">
        <v>2208</v>
      </c>
      <c r="J832" s="665" t="s">
        <v>2209</v>
      </c>
      <c r="K832" s="665" t="s">
        <v>2210</v>
      </c>
      <c r="L832" s="666">
        <v>108.44</v>
      </c>
      <c r="M832" s="666">
        <v>216.88</v>
      </c>
      <c r="N832" s="665">
        <v>2</v>
      </c>
      <c r="O832" s="748">
        <v>1.5</v>
      </c>
      <c r="P832" s="666">
        <v>216.88</v>
      </c>
      <c r="Q832" s="681">
        <v>1</v>
      </c>
      <c r="R832" s="665">
        <v>2</v>
      </c>
      <c r="S832" s="681">
        <v>1</v>
      </c>
      <c r="T832" s="748">
        <v>1.5</v>
      </c>
      <c r="U832" s="704">
        <v>1</v>
      </c>
    </row>
    <row r="833" spans="1:21" ht="14.4" customHeight="1" x14ac:dyDescent="0.3">
      <c r="A833" s="664">
        <v>50</v>
      </c>
      <c r="B833" s="665" t="s">
        <v>543</v>
      </c>
      <c r="C833" s="665" t="s">
        <v>2783</v>
      </c>
      <c r="D833" s="746" t="s">
        <v>4252</v>
      </c>
      <c r="E833" s="747" t="s">
        <v>2794</v>
      </c>
      <c r="F833" s="665" t="s">
        <v>2778</v>
      </c>
      <c r="G833" s="665" t="s">
        <v>3867</v>
      </c>
      <c r="H833" s="665" t="s">
        <v>544</v>
      </c>
      <c r="I833" s="665" t="s">
        <v>3868</v>
      </c>
      <c r="J833" s="665" t="s">
        <v>3869</v>
      </c>
      <c r="K833" s="665" t="s">
        <v>3870</v>
      </c>
      <c r="L833" s="666">
        <v>43.37</v>
      </c>
      <c r="M833" s="666">
        <v>43.37</v>
      </c>
      <c r="N833" s="665">
        <v>1</v>
      </c>
      <c r="O833" s="748">
        <v>0.5</v>
      </c>
      <c r="P833" s="666">
        <v>43.37</v>
      </c>
      <c r="Q833" s="681">
        <v>1</v>
      </c>
      <c r="R833" s="665">
        <v>1</v>
      </c>
      <c r="S833" s="681">
        <v>1</v>
      </c>
      <c r="T833" s="748">
        <v>0.5</v>
      </c>
      <c r="U833" s="704">
        <v>1</v>
      </c>
    </row>
    <row r="834" spans="1:21" ht="14.4" customHeight="1" x14ac:dyDescent="0.3">
      <c r="A834" s="664">
        <v>50</v>
      </c>
      <c r="B834" s="665" t="s">
        <v>543</v>
      </c>
      <c r="C834" s="665" t="s">
        <v>2783</v>
      </c>
      <c r="D834" s="746" t="s">
        <v>4252</v>
      </c>
      <c r="E834" s="747" t="s">
        <v>2794</v>
      </c>
      <c r="F834" s="665" t="s">
        <v>2778</v>
      </c>
      <c r="G834" s="665" t="s">
        <v>3871</v>
      </c>
      <c r="H834" s="665" t="s">
        <v>544</v>
      </c>
      <c r="I834" s="665" t="s">
        <v>3872</v>
      </c>
      <c r="J834" s="665" t="s">
        <v>3873</v>
      </c>
      <c r="K834" s="665" t="s">
        <v>3874</v>
      </c>
      <c r="L834" s="666">
        <v>41.63</v>
      </c>
      <c r="M834" s="666">
        <v>83.26</v>
      </c>
      <c r="N834" s="665">
        <v>2</v>
      </c>
      <c r="O834" s="748">
        <v>0.5</v>
      </c>
      <c r="P834" s="666">
        <v>83.26</v>
      </c>
      <c r="Q834" s="681">
        <v>1</v>
      </c>
      <c r="R834" s="665">
        <v>2</v>
      </c>
      <c r="S834" s="681">
        <v>1</v>
      </c>
      <c r="T834" s="748">
        <v>0.5</v>
      </c>
      <c r="U834" s="704">
        <v>1</v>
      </c>
    </row>
    <row r="835" spans="1:21" ht="14.4" customHeight="1" x14ac:dyDescent="0.3">
      <c r="A835" s="664">
        <v>50</v>
      </c>
      <c r="B835" s="665" t="s">
        <v>543</v>
      </c>
      <c r="C835" s="665" t="s">
        <v>2783</v>
      </c>
      <c r="D835" s="746" t="s">
        <v>4252</v>
      </c>
      <c r="E835" s="747" t="s">
        <v>2794</v>
      </c>
      <c r="F835" s="665" t="s">
        <v>2778</v>
      </c>
      <c r="G835" s="665" t="s">
        <v>3875</v>
      </c>
      <c r="H835" s="665" t="s">
        <v>544</v>
      </c>
      <c r="I835" s="665" t="s">
        <v>3876</v>
      </c>
      <c r="J835" s="665" t="s">
        <v>3877</v>
      </c>
      <c r="K835" s="665" t="s">
        <v>3878</v>
      </c>
      <c r="L835" s="666">
        <v>0</v>
      </c>
      <c r="M835" s="666">
        <v>0</v>
      </c>
      <c r="N835" s="665">
        <v>1</v>
      </c>
      <c r="O835" s="748">
        <v>1</v>
      </c>
      <c r="P835" s="666"/>
      <c r="Q835" s="681"/>
      <c r="R835" s="665"/>
      <c r="S835" s="681">
        <v>0</v>
      </c>
      <c r="T835" s="748"/>
      <c r="U835" s="704">
        <v>0</v>
      </c>
    </row>
    <row r="836" spans="1:21" ht="14.4" customHeight="1" x14ac:dyDescent="0.3">
      <c r="A836" s="664">
        <v>50</v>
      </c>
      <c r="B836" s="665" t="s">
        <v>543</v>
      </c>
      <c r="C836" s="665" t="s">
        <v>2783</v>
      </c>
      <c r="D836" s="746" t="s">
        <v>4252</v>
      </c>
      <c r="E836" s="747" t="s">
        <v>2794</v>
      </c>
      <c r="F836" s="665" t="s">
        <v>2778</v>
      </c>
      <c r="G836" s="665" t="s">
        <v>2936</v>
      </c>
      <c r="H836" s="665" t="s">
        <v>544</v>
      </c>
      <c r="I836" s="665" t="s">
        <v>792</v>
      </c>
      <c r="J836" s="665" t="s">
        <v>2937</v>
      </c>
      <c r="K836" s="665" t="s">
        <v>2938</v>
      </c>
      <c r="L836" s="666">
        <v>0</v>
      </c>
      <c r="M836" s="666">
        <v>0</v>
      </c>
      <c r="N836" s="665">
        <v>8</v>
      </c>
      <c r="O836" s="748">
        <v>5</v>
      </c>
      <c r="P836" s="666">
        <v>0</v>
      </c>
      <c r="Q836" s="681"/>
      <c r="R836" s="665">
        <v>2</v>
      </c>
      <c r="S836" s="681">
        <v>0.25</v>
      </c>
      <c r="T836" s="748">
        <v>1.5</v>
      </c>
      <c r="U836" s="704">
        <v>0.3</v>
      </c>
    </row>
    <row r="837" spans="1:21" ht="14.4" customHeight="1" x14ac:dyDescent="0.3">
      <c r="A837" s="664">
        <v>50</v>
      </c>
      <c r="B837" s="665" t="s">
        <v>543</v>
      </c>
      <c r="C837" s="665" t="s">
        <v>2783</v>
      </c>
      <c r="D837" s="746" t="s">
        <v>4252</v>
      </c>
      <c r="E837" s="747" t="s">
        <v>2794</v>
      </c>
      <c r="F837" s="665" t="s">
        <v>2778</v>
      </c>
      <c r="G837" s="665" t="s">
        <v>2904</v>
      </c>
      <c r="H837" s="665" t="s">
        <v>544</v>
      </c>
      <c r="I837" s="665" t="s">
        <v>682</v>
      </c>
      <c r="J837" s="665" t="s">
        <v>683</v>
      </c>
      <c r="K837" s="665" t="s">
        <v>2906</v>
      </c>
      <c r="L837" s="666">
        <v>42.08</v>
      </c>
      <c r="M837" s="666">
        <v>42.08</v>
      </c>
      <c r="N837" s="665">
        <v>1</v>
      </c>
      <c r="O837" s="748">
        <v>0.5</v>
      </c>
      <c r="P837" s="666"/>
      <c r="Q837" s="681">
        <v>0</v>
      </c>
      <c r="R837" s="665"/>
      <c r="S837" s="681">
        <v>0</v>
      </c>
      <c r="T837" s="748"/>
      <c r="U837" s="704">
        <v>0</v>
      </c>
    </row>
    <row r="838" spans="1:21" ht="14.4" customHeight="1" x14ac:dyDescent="0.3">
      <c r="A838" s="664">
        <v>50</v>
      </c>
      <c r="B838" s="665" t="s">
        <v>543</v>
      </c>
      <c r="C838" s="665" t="s">
        <v>2783</v>
      </c>
      <c r="D838" s="746" t="s">
        <v>4252</v>
      </c>
      <c r="E838" s="747" t="s">
        <v>2794</v>
      </c>
      <c r="F838" s="665" t="s">
        <v>2778</v>
      </c>
      <c r="G838" s="665" t="s">
        <v>2910</v>
      </c>
      <c r="H838" s="665" t="s">
        <v>544</v>
      </c>
      <c r="I838" s="665" t="s">
        <v>1740</v>
      </c>
      <c r="J838" s="665" t="s">
        <v>1737</v>
      </c>
      <c r="K838" s="665" t="s">
        <v>2911</v>
      </c>
      <c r="L838" s="666">
        <v>186.27</v>
      </c>
      <c r="M838" s="666">
        <v>372.54</v>
      </c>
      <c r="N838" s="665">
        <v>2</v>
      </c>
      <c r="O838" s="748">
        <v>0.5</v>
      </c>
      <c r="P838" s="666">
        <v>372.54</v>
      </c>
      <c r="Q838" s="681">
        <v>1</v>
      </c>
      <c r="R838" s="665">
        <v>2</v>
      </c>
      <c r="S838" s="681">
        <v>1</v>
      </c>
      <c r="T838" s="748">
        <v>0.5</v>
      </c>
      <c r="U838" s="704">
        <v>1</v>
      </c>
    </row>
    <row r="839" spans="1:21" ht="14.4" customHeight="1" x14ac:dyDescent="0.3">
      <c r="A839" s="664">
        <v>50</v>
      </c>
      <c r="B839" s="665" t="s">
        <v>543</v>
      </c>
      <c r="C839" s="665" t="s">
        <v>2783</v>
      </c>
      <c r="D839" s="746" t="s">
        <v>4252</v>
      </c>
      <c r="E839" s="747" t="s">
        <v>2794</v>
      </c>
      <c r="F839" s="665" t="s">
        <v>2778</v>
      </c>
      <c r="G839" s="665" t="s">
        <v>3383</v>
      </c>
      <c r="H839" s="665" t="s">
        <v>544</v>
      </c>
      <c r="I839" s="665" t="s">
        <v>1274</v>
      </c>
      <c r="J839" s="665" t="s">
        <v>1275</v>
      </c>
      <c r="K839" s="665" t="s">
        <v>3879</v>
      </c>
      <c r="L839" s="666">
        <v>50.32</v>
      </c>
      <c r="M839" s="666">
        <v>50.32</v>
      </c>
      <c r="N839" s="665">
        <v>1</v>
      </c>
      <c r="O839" s="748">
        <v>0.5</v>
      </c>
      <c r="P839" s="666"/>
      <c r="Q839" s="681">
        <v>0</v>
      </c>
      <c r="R839" s="665"/>
      <c r="S839" s="681">
        <v>0</v>
      </c>
      <c r="T839" s="748"/>
      <c r="U839" s="704">
        <v>0</v>
      </c>
    </row>
    <row r="840" spans="1:21" ht="14.4" customHeight="1" x14ac:dyDescent="0.3">
      <c r="A840" s="664">
        <v>50</v>
      </c>
      <c r="B840" s="665" t="s">
        <v>543</v>
      </c>
      <c r="C840" s="665" t="s">
        <v>2783</v>
      </c>
      <c r="D840" s="746" t="s">
        <v>4252</v>
      </c>
      <c r="E840" s="747" t="s">
        <v>2794</v>
      </c>
      <c r="F840" s="665" t="s">
        <v>2778</v>
      </c>
      <c r="G840" s="665" t="s">
        <v>3383</v>
      </c>
      <c r="H840" s="665" t="s">
        <v>544</v>
      </c>
      <c r="I840" s="665" t="s">
        <v>3880</v>
      </c>
      <c r="J840" s="665" t="s">
        <v>1275</v>
      </c>
      <c r="K840" s="665" t="s">
        <v>3881</v>
      </c>
      <c r="L840" s="666">
        <v>100.62</v>
      </c>
      <c r="M840" s="666">
        <v>100.62</v>
      </c>
      <c r="N840" s="665">
        <v>1</v>
      </c>
      <c r="O840" s="748">
        <v>0.5</v>
      </c>
      <c r="P840" s="666">
        <v>100.62</v>
      </c>
      <c r="Q840" s="681">
        <v>1</v>
      </c>
      <c r="R840" s="665">
        <v>1</v>
      </c>
      <c r="S840" s="681">
        <v>1</v>
      </c>
      <c r="T840" s="748">
        <v>0.5</v>
      </c>
      <c r="U840" s="704">
        <v>1</v>
      </c>
    </row>
    <row r="841" spans="1:21" ht="14.4" customHeight="1" x14ac:dyDescent="0.3">
      <c r="A841" s="664">
        <v>50</v>
      </c>
      <c r="B841" s="665" t="s">
        <v>543</v>
      </c>
      <c r="C841" s="665" t="s">
        <v>2783</v>
      </c>
      <c r="D841" s="746" t="s">
        <v>4252</v>
      </c>
      <c r="E841" s="747" t="s">
        <v>2795</v>
      </c>
      <c r="F841" s="665" t="s">
        <v>2778</v>
      </c>
      <c r="G841" s="665" t="s">
        <v>2805</v>
      </c>
      <c r="H841" s="665" t="s">
        <v>1411</v>
      </c>
      <c r="I841" s="665" t="s">
        <v>1655</v>
      </c>
      <c r="J841" s="665" t="s">
        <v>1457</v>
      </c>
      <c r="K841" s="665" t="s">
        <v>2620</v>
      </c>
      <c r="L841" s="666">
        <v>105.32</v>
      </c>
      <c r="M841" s="666">
        <v>210.64</v>
      </c>
      <c r="N841" s="665">
        <v>2</v>
      </c>
      <c r="O841" s="748">
        <v>1.5</v>
      </c>
      <c r="P841" s="666">
        <v>210.64</v>
      </c>
      <c r="Q841" s="681">
        <v>1</v>
      </c>
      <c r="R841" s="665">
        <v>2</v>
      </c>
      <c r="S841" s="681">
        <v>1</v>
      </c>
      <c r="T841" s="748">
        <v>1.5</v>
      </c>
      <c r="U841" s="704">
        <v>1</v>
      </c>
    </row>
    <row r="842" spans="1:21" ht="14.4" customHeight="1" x14ac:dyDescent="0.3">
      <c r="A842" s="664">
        <v>50</v>
      </c>
      <c r="B842" s="665" t="s">
        <v>543</v>
      </c>
      <c r="C842" s="665" t="s">
        <v>2783</v>
      </c>
      <c r="D842" s="746" t="s">
        <v>4252</v>
      </c>
      <c r="E842" s="747" t="s">
        <v>2795</v>
      </c>
      <c r="F842" s="665" t="s">
        <v>2778</v>
      </c>
      <c r="G842" s="665" t="s">
        <v>2805</v>
      </c>
      <c r="H842" s="665" t="s">
        <v>1411</v>
      </c>
      <c r="I842" s="665" t="s">
        <v>1456</v>
      </c>
      <c r="J842" s="665" t="s">
        <v>1457</v>
      </c>
      <c r="K842" s="665" t="s">
        <v>2611</v>
      </c>
      <c r="L842" s="666">
        <v>35.11</v>
      </c>
      <c r="M842" s="666">
        <v>35.11</v>
      </c>
      <c r="N842" s="665">
        <v>1</v>
      </c>
      <c r="O842" s="748">
        <v>1</v>
      </c>
      <c r="P842" s="666">
        <v>35.11</v>
      </c>
      <c r="Q842" s="681">
        <v>1</v>
      </c>
      <c r="R842" s="665">
        <v>1</v>
      </c>
      <c r="S842" s="681">
        <v>1</v>
      </c>
      <c r="T842" s="748">
        <v>1</v>
      </c>
      <c r="U842" s="704">
        <v>1</v>
      </c>
    </row>
    <row r="843" spans="1:21" ht="14.4" customHeight="1" x14ac:dyDescent="0.3">
      <c r="A843" s="664">
        <v>50</v>
      </c>
      <c r="B843" s="665" t="s">
        <v>543</v>
      </c>
      <c r="C843" s="665" t="s">
        <v>2783</v>
      </c>
      <c r="D843" s="746" t="s">
        <v>4252</v>
      </c>
      <c r="E843" s="747" t="s">
        <v>2795</v>
      </c>
      <c r="F843" s="665" t="s">
        <v>2778</v>
      </c>
      <c r="G843" s="665" t="s">
        <v>3212</v>
      </c>
      <c r="H843" s="665" t="s">
        <v>544</v>
      </c>
      <c r="I843" s="665" t="s">
        <v>3213</v>
      </c>
      <c r="J843" s="665" t="s">
        <v>897</v>
      </c>
      <c r="K843" s="665" t="s">
        <v>3214</v>
      </c>
      <c r="L843" s="666">
        <v>0</v>
      </c>
      <c r="M843" s="666">
        <v>0</v>
      </c>
      <c r="N843" s="665">
        <v>2</v>
      </c>
      <c r="O843" s="748">
        <v>0.5</v>
      </c>
      <c r="P843" s="666">
        <v>0</v>
      </c>
      <c r="Q843" s="681"/>
      <c r="R843" s="665">
        <v>2</v>
      </c>
      <c r="S843" s="681">
        <v>1</v>
      </c>
      <c r="T843" s="748">
        <v>0.5</v>
      </c>
      <c r="U843" s="704">
        <v>1</v>
      </c>
    </row>
    <row r="844" spans="1:21" ht="14.4" customHeight="1" x14ac:dyDescent="0.3">
      <c r="A844" s="664">
        <v>50</v>
      </c>
      <c r="B844" s="665" t="s">
        <v>543</v>
      </c>
      <c r="C844" s="665" t="s">
        <v>2783</v>
      </c>
      <c r="D844" s="746" t="s">
        <v>4252</v>
      </c>
      <c r="E844" s="747" t="s">
        <v>2795</v>
      </c>
      <c r="F844" s="665" t="s">
        <v>2778</v>
      </c>
      <c r="G844" s="665" t="s">
        <v>3006</v>
      </c>
      <c r="H844" s="665" t="s">
        <v>544</v>
      </c>
      <c r="I844" s="665" t="s">
        <v>3007</v>
      </c>
      <c r="J844" s="665" t="s">
        <v>726</v>
      </c>
      <c r="K844" s="665" t="s">
        <v>3008</v>
      </c>
      <c r="L844" s="666">
        <v>0</v>
      </c>
      <c r="M844" s="666">
        <v>0</v>
      </c>
      <c r="N844" s="665">
        <v>2</v>
      </c>
      <c r="O844" s="748">
        <v>0.5</v>
      </c>
      <c r="P844" s="666">
        <v>0</v>
      </c>
      <c r="Q844" s="681"/>
      <c r="R844" s="665">
        <v>2</v>
      </c>
      <c r="S844" s="681">
        <v>1</v>
      </c>
      <c r="T844" s="748">
        <v>0.5</v>
      </c>
      <c r="U844" s="704">
        <v>1</v>
      </c>
    </row>
    <row r="845" spans="1:21" ht="14.4" customHeight="1" x14ac:dyDescent="0.3">
      <c r="A845" s="664">
        <v>50</v>
      </c>
      <c r="B845" s="665" t="s">
        <v>543</v>
      </c>
      <c r="C845" s="665" t="s">
        <v>2783</v>
      </c>
      <c r="D845" s="746" t="s">
        <v>4252</v>
      </c>
      <c r="E845" s="747" t="s">
        <v>2795</v>
      </c>
      <c r="F845" s="665" t="s">
        <v>2778</v>
      </c>
      <c r="G845" s="665" t="s">
        <v>3796</v>
      </c>
      <c r="H845" s="665" t="s">
        <v>544</v>
      </c>
      <c r="I845" s="665" t="s">
        <v>1728</v>
      </c>
      <c r="J845" s="665" t="s">
        <v>1729</v>
      </c>
      <c r="K845" s="665" t="s">
        <v>3797</v>
      </c>
      <c r="L845" s="666">
        <v>48.09</v>
      </c>
      <c r="M845" s="666">
        <v>96.18</v>
      </c>
      <c r="N845" s="665">
        <v>2</v>
      </c>
      <c r="O845" s="748">
        <v>0.5</v>
      </c>
      <c r="P845" s="666">
        <v>96.18</v>
      </c>
      <c r="Q845" s="681">
        <v>1</v>
      </c>
      <c r="R845" s="665">
        <v>2</v>
      </c>
      <c r="S845" s="681">
        <v>1</v>
      </c>
      <c r="T845" s="748">
        <v>0.5</v>
      </c>
      <c r="U845" s="704">
        <v>1</v>
      </c>
    </row>
    <row r="846" spans="1:21" ht="14.4" customHeight="1" x14ac:dyDescent="0.3">
      <c r="A846" s="664">
        <v>50</v>
      </c>
      <c r="B846" s="665" t="s">
        <v>543</v>
      </c>
      <c r="C846" s="665" t="s">
        <v>2783</v>
      </c>
      <c r="D846" s="746" t="s">
        <v>4252</v>
      </c>
      <c r="E846" s="747" t="s">
        <v>2795</v>
      </c>
      <c r="F846" s="665" t="s">
        <v>2778</v>
      </c>
      <c r="G846" s="665" t="s">
        <v>3800</v>
      </c>
      <c r="H846" s="665" t="s">
        <v>544</v>
      </c>
      <c r="I846" s="665" t="s">
        <v>3882</v>
      </c>
      <c r="J846" s="665" t="s">
        <v>3883</v>
      </c>
      <c r="K846" s="665" t="s">
        <v>3884</v>
      </c>
      <c r="L846" s="666">
        <v>49.38</v>
      </c>
      <c r="M846" s="666">
        <v>98.76</v>
      </c>
      <c r="N846" s="665">
        <v>2</v>
      </c>
      <c r="O846" s="748">
        <v>1.5</v>
      </c>
      <c r="P846" s="666">
        <v>49.38</v>
      </c>
      <c r="Q846" s="681">
        <v>0.5</v>
      </c>
      <c r="R846" s="665">
        <v>1</v>
      </c>
      <c r="S846" s="681">
        <v>0.5</v>
      </c>
      <c r="T846" s="748">
        <v>0.5</v>
      </c>
      <c r="U846" s="704">
        <v>0.33333333333333331</v>
      </c>
    </row>
    <row r="847" spans="1:21" ht="14.4" customHeight="1" x14ac:dyDescent="0.3">
      <c r="A847" s="664">
        <v>50</v>
      </c>
      <c r="B847" s="665" t="s">
        <v>543</v>
      </c>
      <c r="C847" s="665" t="s">
        <v>2783</v>
      </c>
      <c r="D847" s="746" t="s">
        <v>4252</v>
      </c>
      <c r="E847" s="747" t="s">
        <v>2795</v>
      </c>
      <c r="F847" s="665" t="s">
        <v>2778</v>
      </c>
      <c r="G847" s="665" t="s">
        <v>3885</v>
      </c>
      <c r="H847" s="665" t="s">
        <v>544</v>
      </c>
      <c r="I847" s="665" t="s">
        <v>3886</v>
      </c>
      <c r="J847" s="665" t="s">
        <v>3887</v>
      </c>
      <c r="K847" s="665" t="s">
        <v>3888</v>
      </c>
      <c r="L847" s="666">
        <v>0</v>
      </c>
      <c r="M847" s="666">
        <v>0</v>
      </c>
      <c r="N847" s="665">
        <v>2</v>
      </c>
      <c r="O847" s="748">
        <v>1</v>
      </c>
      <c r="P847" s="666">
        <v>0</v>
      </c>
      <c r="Q847" s="681"/>
      <c r="R847" s="665">
        <v>2</v>
      </c>
      <c r="S847" s="681">
        <v>1</v>
      </c>
      <c r="T847" s="748">
        <v>1</v>
      </c>
      <c r="U847" s="704">
        <v>1</v>
      </c>
    </row>
    <row r="848" spans="1:21" ht="14.4" customHeight="1" x14ac:dyDescent="0.3">
      <c r="A848" s="664">
        <v>50</v>
      </c>
      <c r="B848" s="665" t="s">
        <v>543</v>
      </c>
      <c r="C848" s="665" t="s">
        <v>2783</v>
      </c>
      <c r="D848" s="746" t="s">
        <v>4252</v>
      </c>
      <c r="E848" s="747" t="s">
        <v>2795</v>
      </c>
      <c r="F848" s="665" t="s">
        <v>2778</v>
      </c>
      <c r="G848" s="665" t="s">
        <v>3413</v>
      </c>
      <c r="H848" s="665" t="s">
        <v>1411</v>
      </c>
      <c r="I848" s="665" t="s">
        <v>1434</v>
      </c>
      <c r="J848" s="665" t="s">
        <v>2713</v>
      </c>
      <c r="K848" s="665" t="s">
        <v>2714</v>
      </c>
      <c r="L848" s="666">
        <v>0</v>
      </c>
      <c r="M848" s="666">
        <v>0</v>
      </c>
      <c r="N848" s="665">
        <v>19</v>
      </c>
      <c r="O848" s="748">
        <v>7</v>
      </c>
      <c r="P848" s="666">
        <v>0</v>
      </c>
      <c r="Q848" s="681"/>
      <c r="R848" s="665">
        <v>18</v>
      </c>
      <c r="S848" s="681">
        <v>0.94736842105263153</v>
      </c>
      <c r="T848" s="748">
        <v>6</v>
      </c>
      <c r="U848" s="704">
        <v>0.8571428571428571</v>
      </c>
    </row>
    <row r="849" spans="1:21" ht="14.4" customHeight="1" x14ac:dyDescent="0.3">
      <c r="A849" s="664">
        <v>50</v>
      </c>
      <c r="B849" s="665" t="s">
        <v>543</v>
      </c>
      <c r="C849" s="665" t="s">
        <v>2783</v>
      </c>
      <c r="D849" s="746" t="s">
        <v>4252</v>
      </c>
      <c r="E849" s="747" t="s">
        <v>2795</v>
      </c>
      <c r="F849" s="665" t="s">
        <v>2778</v>
      </c>
      <c r="G849" s="665" t="s">
        <v>3889</v>
      </c>
      <c r="H849" s="665" t="s">
        <v>544</v>
      </c>
      <c r="I849" s="665" t="s">
        <v>3890</v>
      </c>
      <c r="J849" s="665" t="s">
        <v>3891</v>
      </c>
      <c r="K849" s="665" t="s">
        <v>3892</v>
      </c>
      <c r="L849" s="666">
        <v>0</v>
      </c>
      <c r="M849" s="666">
        <v>0</v>
      </c>
      <c r="N849" s="665">
        <v>2</v>
      </c>
      <c r="O849" s="748">
        <v>0.5</v>
      </c>
      <c r="P849" s="666">
        <v>0</v>
      </c>
      <c r="Q849" s="681"/>
      <c r="R849" s="665">
        <v>2</v>
      </c>
      <c r="S849" s="681">
        <v>1</v>
      </c>
      <c r="T849" s="748">
        <v>0.5</v>
      </c>
      <c r="U849" s="704">
        <v>1</v>
      </c>
    </row>
    <row r="850" spans="1:21" ht="14.4" customHeight="1" x14ac:dyDescent="0.3">
      <c r="A850" s="664">
        <v>50</v>
      </c>
      <c r="B850" s="665" t="s">
        <v>543</v>
      </c>
      <c r="C850" s="665" t="s">
        <v>2783</v>
      </c>
      <c r="D850" s="746" t="s">
        <v>4252</v>
      </c>
      <c r="E850" s="747" t="s">
        <v>2797</v>
      </c>
      <c r="F850" s="665" t="s">
        <v>2778</v>
      </c>
      <c r="G850" s="665" t="s">
        <v>3494</v>
      </c>
      <c r="H850" s="665" t="s">
        <v>544</v>
      </c>
      <c r="I850" s="665" t="s">
        <v>3495</v>
      </c>
      <c r="J850" s="665" t="s">
        <v>3496</v>
      </c>
      <c r="K850" s="665" t="s">
        <v>3497</v>
      </c>
      <c r="L850" s="666">
        <v>35.11</v>
      </c>
      <c r="M850" s="666">
        <v>210.66</v>
      </c>
      <c r="N850" s="665">
        <v>6</v>
      </c>
      <c r="O850" s="748">
        <v>1.5</v>
      </c>
      <c r="P850" s="666">
        <v>140.44</v>
      </c>
      <c r="Q850" s="681">
        <v>0.66666666666666663</v>
      </c>
      <c r="R850" s="665">
        <v>4</v>
      </c>
      <c r="S850" s="681">
        <v>0.66666666666666663</v>
      </c>
      <c r="T850" s="748">
        <v>1</v>
      </c>
      <c r="U850" s="704">
        <v>0.66666666666666663</v>
      </c>
    </row>
    <row r="851" spans="1:21" ht="14.4" customHeight="1" x14ac:dyDescent="0.3">
      <c r="A851" s="664">
        <v>50</v>
      </c>
      <c r="B851" s="665" t="s">
        <v>543</v>
      </c>
      <c r="C851" s="665" t="s">
        <v>2783</v>
      </c>
      <c r="D851" s="746" t="s">
        <v>4252</v>
      </c>
      <c r="E851" s="747" t="s">
        <v>2797</v>
      </c>
      <c r="F851" s="665" t="s">
        <v>2778</v>
      </c>
      <c r="G851" s="665" t="s">
        <v>3753</v>
      </c>
      <c r="H851" s="665" t="s">
        <v>544</v>
      </c>
      <c r="I851" s="665" t="s">
        <v>3754</v>
      </c>
      <c r="J851" s="665" t="s">
        <v>3755</v>
      </c>
      <c r="K851" s="665" t="s">
        <v>3756</v>
      </c>
      <c r="L851" s="666">
        <v>263.26</v>
      </c>
      <c r="M851" s="666">
        <v>526.52</v>
      </c>
      <c r="N851" s="665">
        <v>2</v>
      </c>
      <c r="O851" s="748">
        <v>0.5</v>
      </c>
      <c r="P851" s="666"/>
      <c r="Q851" s="681">
        <v>0</v>
      </c>
      <c r="R851" s="665"/>
      <c r="S851" s="681">
        <v>0</v>
      </c>
      <c r="T851" s="748"/>
      <c r="U851" s="704">
        <v>0</v>
      </c>
    </row>
    <row r="852" spans="1:21" ht="14.4" customHeight="1" x14ac:dyDescent="0.3">
      <c r="A852" s="664">
        <v>50</v>
      </c>
      <c r="B852" s="665" t="s">
        <v>543</v>
      </c>
      <c r="C852" s="665" t="s">
        <v>2783</v>
      </c>
      <c r="D852" s="746" t="s">
        <v>4252</v>
      </c>
      <c r="E852" s="747" t="s">
        <v>2797</v>
      </c>
      <c r="F852" s="665" t="s">
        <v>2778</v>
      </c>
      <c r="G852" s="665" t="s">
        <v>2842</v>
      </c>
      <c r="H852" s="665" t="s">
        <v>544</v>
      </c>
      <c r="I852" s="665" t="s">
        <v>944</v>
      </c>
      <c r="J852" s="665" t="s">
        <v>945</v>
      </c>
      <c r="K852" s="665" t="s">
        <v>3463</v>
      </c>
      <c r="L852" s="666">
        <v>72.55</v>
      </c>
      <c r="M852" s="666">
        <v>435.29999999999995</v>
      </c>
      <c r="N852" s="665">
        <v>6</v>
      </c>
      <c r="O852" s="748">
        <v>3.5</v>
      </c>
      <c r="P852" s="666">
        <v>145.1</v>
      </c>
      <c r="Q852" s="681">
        <v>0.33333333333333337</v>
      </c>
      <c r="R852" s="665">
        <v>2</v>
      </c>
      <c r="S852" s="681">
        <v>0.33333333333333331</v>
      </c>
      <c r="T852" s="748">
        <v>1</v>
      </c>
      <c r="U852" s="704">
        <v>0.2857142857142857</v>
      </c>
    </row>
    <row r="853" spans="1:21" ht="14.4" customHeight="1" x14ac:dyDescent="0.3">
      <c r="A853" s="664">
        <v>50</v>
      </c>
      <c r="B853" s="665" t="s">
        <v>543</v>
      </c>
      <c r="C853" s="665" t="s">
        <v>2783</v>
      </c>
      <c r="D853" s="746" t="s">
        <v>4252</v>
      </c>
      <c r="E853" s="747" t="s">
        <v>2797</v>
      </c>
      <c r="F853" s="665" t="s">
        <v>2778</v>
      </c>
      <c r="G853" s="665" t="s">
        <v>2842</v>
      </c>
      <c r="H853" s="665" t="s">
        <v>544</v>
      </c>
      <c r="I853" s="665" t="s">
        <v>3588</v>
      </c>
      <c r="J853" s="665" t="s">
        <v>2843</v>
      </c>
      <c r="K853" s="665" t="s">
        <v>3463</v>
      </c>
      <c r="L853" s="666">
        <v>0</v>
      </c>
      <c r="M853" s="666">
        <v>0</v>
      </c>
      <c r="N853" s="665">
        <v>2</v>
      </c>
      <c r="O853" s="748">
        <v>1</v>
      </c>
      <c r="P853" s="666"/>
      <c r="Q853" s="681"/>
      <c r="R853" s="665"/>
      <c r="S853" s="681">
        <v>0</v>
      </c>
      <c r="T853" s="748"/>
      <c r="U853" s="704">
        <v>0</v>
      </c>
    </row>
    <row r="854" spans="1:21" ht="14.4" customHeight="1" x14ac:dyDescent="0.3">
      <c r="A854" s="664">
        <v>50</v>
      </c>
      <c r="B854" s="665" t="s">
        <v>543</v>
      </c>
      <c r="C854" s="665" t="s">
        <v>2783</v>
      </c>
      <c r="D854" s="746" t="s">
        <v>4252</v>
      </c>
      <c r="E854" s="747" t="s">
        <v>2797</v>
      </c>
      <c r="F854" s="665" t="s">
        <v>2778</v>
      </c>
      <c r="G854" s="665" t="s">
        <v>3174</v>
      </c>
      <c r="H854" s="665" t="s">
        <v>544</v>
      </c>
      <c r="I854" s="665" t="s">
        <v>3893</v>
      </c>
      <c r="J854" s="665" t="s">
        <v>3894</v>
      </c>
      <c r="K854" s="665" t="s">
        <v>3895</v>
      </c>
      <c r="L854" s="666">
        <v>9.4</v>
      </c>
      <c r="M854" s="666">
        <v>18.8</v>
      </c>
      <c r="N854" s="665">
        <v>2</v>
      </c>
      <c r="O854" s="748">
        <v>0.5</v>
      </c>
      <c r="P854" s="666">
        <v>18.8</v>
      </c>
      <c r="Q854" s="681">
        <v>1</v>
      </c>
      <c r="R854" s="665">
        <v>2</v>
      </c>
      <c r="S854" s="681">
        <v>1</v>
      </c>
      <c r="T854" s="748">
        <v>0.5</v>
      </c>
      <c r="U854" s="704">
        <v>1</v>
      </c>
    </row>
    <row r="855" spans="1:21" ht="14.4" customHeight="1" x14ac:dyDescent="0.3">
      <c r="A855" s="664">
        <v>50</v>
      </c>
      <c r="B855" s="665" t="s">
        <v>543</v>
      </c>
      <c r="C855" s="665" t="s">
        <v>2783</v>
      </c>
      <c r="D855" s="746" t="s">
        <v>4252</v>
      </c>
      <c r="E855" s="747" t="s">
        <v>2797</v>
      </c>
      <c r="F855" s="665" t="s">
        <v>2778</v>
      </c>
      <c r="G855" s="665" t="s">
        <v>3174</v>
      </c>
      <c r="H855" s="665" t="s">
        <v>1411</v>
      </c>
      <c r="I855" s="665" t="s">
        <v>3896</v>
      </c>
      <c r="J855" s="665" t="s">
        <v>3897</v>
      </c>
      <c r="K855" s="665" t="s">
        <v>3895</v>
      </c>
      <c r="L855" s="666">
        <v>9.4</v>
      </c>
      <c r="M855" s="666">
        <v>9.4</v>
      </c>
      <c r="N855" s="665">
        <v>1</v>
      </c>
      <c r="O855" s="748">
        <v>0.5</v>
      </c>
      <c r="P855" s="666">
        <v>9.4</v>
      </c>
      <c r="Q855" s="681">
        <v>1</v>
      </c>
      <c r="R855" s="665">
        <v>1</v>
      </c>
      <c r="S855" s="681">
        <v>1</v>
      </c>
      <c r="T855" s="748">
        <v>0.5</v>
      </c>
      <c r="U855" s="704">
        <v>1</v>
      </c>
    </row>
    <row r="856" spans="1:21" ht="14.4" customHeight="1" x14ac:dyDescent="0.3">
      <c r="A856" s="664">
        <v>50</v>
      </c>
      <c r="B856" s="665" t="s">
        <v>543</v>
      </c>
      <c r="C856" s="665" t="s">
        <v>2783</v>
      </c>
      <c r="D856" s="746" t="s">
        <v>4252</v>
      </c>
      <c r="E856" s="747" t="s">
        <v>2797</v>
      </c>
      <c r="F856" s="665" t="s">
        <v>2778</v>
      </c>
      <c r="G856" s="665" t="s">
        <v>2803</v>
      </c>
      <c r="H856" s="665" t="s">
        <v>1411</v>
      </c>
      <c r="I856" s="665" t="s">
        <v>1427</v>
      </c>
      <c r="J856" s="665" t="s">
        <v>1424</v>
      </c>
      <c r="K856" s="665" t="s">
        <v>2605</v>
      </c>
      <c r="L856" s="666">
        <v>144.01</v>
      </c>
      <c r="M856" s="666">
        <v>1152.08</v>
      </c>
      <c r="N856" s="665">
        <v>8</v>
      </c>
      <c r="O856" s="748">
        <v>2</v>
      </c>
      <c r="P856" s="666">
        <v>576.04</v>
      </c>
      <c r="Q856" s="681">
        <v>0.5</v>
      </c>
      <c r="R856" s="665">
        <v>4</v>
      </c>
      <c r="S856" s="681">
        <v>0.5</v>
      </c>
      <c r="T856" s="748">
        <v>1</v>
      </c>
      <c r="U856" s="704">
        <v>0.5</v>
      </c>
    </row>
    <row r="857" spans="1:21" ht="14.4" customHeight="1" x14ac:dyDescent="0.3">
      <c r="A857" s="664">
        <v>50</v>
      </c>
      <c r="B857" s="665" t="s">
        <v>543</v>
      </c>
      <c r="C857" s="665" t="s">
        <v>2783</v>
      </c>
      <c r="D857" s="746" t="s">
        <v>4252</v>
      </c>
      <c r="E857" s="747" t="s">
        <v>2797</v>
      </c>
      <c r="F857" s="665" t="s">
        <v>2778</v>
      </c>
      <c r="G857" s="665" t="s">
        <v>2845</v>
      </c>
      <c r="H857" s="665" t="s">
        <v>544</v>
      </c>
      <c r="I857" s="665" t="s">
        <v>3591</v>
      </c>
      <c r="J857" s="665" t="s">
        <v>3592</v>
      </c>
      <c r="K857" s="665" t="s">
        <v>2701</v>
      </c>
      <c r="L857" s="666">
        <v>207.27</v>
      </c>
      <c r="M857" s="666">
        <v>621.81000000000006</v>
      </c>
      <c r="N857" s="665">
        <v>3</v>
      </c>
      <c r="O857" s="748">
        <v>1.5</v>
      </c>
      <c r="P857" s="666"/>
      <c r="Q857" s="681">
        <v>0</v>
      </c>
      <c r="R857" s="665"/>
      <c r="S857" s="681">
        <v>0</v>
      </c>
      <c r="T857" s="748"/>
      <c r="U857" s="704">
        <v>0</v>
      </c>
    </row>
    <row r="858" spans="1:21" ht="14.4" customHeight="1" x14ac:dyDescent="0.3">
      <c r="A858" s="664">
        <v>50</v>
      </c>
      <c r="B858" s="665" t="s">
        <v>543</v>
      </c>
      <c r="C858" s="665" t="s">
        <v>2783</v>
      </c>
      <c r="D858" s="746" t="s">
        <v>4252</v>
      </c>
      <c r="E858" s="747" t="s">
        <v>2797</v>
      </c>
      <c r="F858" s="665" t="s">
        <v>2778</v>
      </c>
      <c r="G858" s="665" t="s">
        <v>2845</v>
      </c>
      <c r="H858" s="665" t="s">
        <v>544</v>
      </c>
      <c r="I858" s="665" t="s">
        <v>3898</v>
      </c>
      <c r="J858" s="665" t="s">
        <v>3899</v>
      </c>
      <c r="K858" s="665" t="s">
        <v>2589</v>
      </c>
      <c r="L858" s="666">
        <v>103.64</v>
      </c>
      <c r="M858" s="666">
        <v>207.28</v>
      </c>
      <c r="N858" s="665">
        <v>2</v>
      </c>
      <c r="O858" s="748">
        <v>1.5</v>
      </c>
      <c r="P858" s="666"/>
      <c r="Q858" s="681">
        <v>0</v>
      </c>
      <c r="R858" s="665"/>
      <c r="S858" s="681">
        <v>0</v>
      </c>
      <c r="T858" s="748"/>
      <c r="U858" s="704">
        <v>0</v>
      </c>
    </row>
    <row r="859" spans="1:21" ht="14.4" customHeight="1" x14ac:dyDescent="0.3">
      <c r="A859" s="664">
        <v>50</v>
      </c>
      <c r="B859" s="665" t="s">
        <v>543</v>
      </c>
      <c r="C859" s="665" t="s">
        <v>2783</v>
      </c>
      <c r="D859" s="746" t="s">
        <v>4252</v>
      </c>
      <c r="E859" s="747" t="s">
        <v>2797</v>
      </c>
      <c r="F859" s="665" t="s">
        <v>2778</v>
      </c>
      <c r="G859" s="665" t="s">
        <v>3759</v>
      </c>
      <c r="H859" s="665" t="s">
        <v>544</v>
      </c>
      <c r="I859" s="665" t="s">
        <v>3760</v>
      </c>
      <c r="J859" s="665" t="s">
        <v>3761</v>
      </c>
      <c r="K859" s="665" t="s">
        <v>3762</v>
      </c>
      <c r="L859" s="666">
        <v>57.76</v>
      </c>
      <c r="M859" s="666">
        <v>57.76</v>
      </c>
      <c r="N859" s="665">
        <v>1</v>
      </c>
      <c r="O859" s="748">
        <v>0.5</v>
      </c>
      <c r="P859" s="666"/>
      <c r="Q859" s="681">
        <v>0</v>
      </c>
      <c r="R859" s="665"/>
      <c r="S859" s="681">
        <v>0</v>
      </c>
      <c r="T859" s="748"/>
      <c r="U859" s="704">
        <v>0</v>
      </c>
    </row>
    <row r="860" spans="1:21" ht="14.4" customHeight="1" x14ac:dyDescent="0.3">
      <c r="A860" s="664">
        <v>50</v>
      </c>
      <c r="B860" s="665" t="s">
        <v>543</v>
      </c>
      <c r="C860" s="665" t="s">
        <v>2783</v>
      </c>
      <c r="D860" s="746" t="s">
        <v>4252</v>
      </c>
      <c r="E860" s="747" t="s">
        <v>2797</v>
      </c>
      <c r="F860" s="665" t="s">
        <v>2778</v>
      </c>
      <c r="G860" s="665" t="s">
        <v>2804</v>
      </c>
      <c r="H860" s="665" t="s">
        <v>1411</v>
      </c>
      <c r="I860" s="665" t="s">
        <v>2852</v>
      </c>
      <c r="J860" s="665" t="s">
        <v>2853</v>
      </c>
      <c r="K860" s="665" t="s">
        <v>2854</v>
      </c>
      <c r="L860" s="666">
        <v>278.64</v>
      </c>
      <c r="M860" s="666">
        <v>7523.2799999999988</v>
      </c>
      <c r="N860" s="665">
        <v>27</v>
      </c>
      <c r="O860" s="748">
        <v>5</v>
      </c>
      <c r="P860" s="666">
        <v>5015.5199999999995</v>
      </c>
      <c r="Q860" s="681">
        <v>0.66666666666666674</v>
      </c>
      <c r="R860" s="665">
        <v>18</v>
      </c>
      <c r="S860" s="681">
        <v>0.66666666666666663</v>
      </c>
      <c r="T860" s="748">
        <v>3.5</v>
      </c>
      <c r="U860" s="704">
        <v>0.7</v>
      </c>
    </row>
    <row r="861" spans="1:21" ht="14.4" customHeight="1" x14ac:dyDescent="0.3">
      <c r="A861" s="664">
        <v>50</v>
      </c>
      <c r="B861" s="665" t="s">
        <v>543</v>
      </c>
      <c r="C861" s="665" t="s">
        <v>2783</v>
      </c>
      <c r="D861" s="746" t="s">
        <v>4252</v>
      </c>
      <c r="E861" s="747" t="s">
        <v>2797</v>
      </c>
      <c r="F861" s="665" t="s">
        <v>2778</v>
      </c>
      <c r="G861" s="665" t="s">
        <v>2804</v>
      </c>
      <c r="H861" s="665" t="s">
        <v>1411</v>
      </c>
      <c r="I861" s="665" t="s">
        <v>3900</v>
      </c>
      <c r="J861" s="665" t="s">
        <v>2962</v>
      </c>
      <c r="K861" s="665" t="s">
        <v>3901</v>
      </c>
      <c r="L861" s="666">
        <v>543.36</v>
      </c>
      <c r="M861" s="666">
        <v>543.36</v>
      </c>
      <c r="N861" s="665">
        <v>1</v>
      </c>
      <c r="O861" s="748">
        <v>0.5</v>
      </c>
      <c r="P861" s="666"/>
      <c r="Q861" s="681">
        <v>0</v>
      </c>
      <c r="R861" s="665"/>
      <c r="S861" s="681">
        <v>0</v>
      </c>
      <c r="T861" s="748"/>
      <c r="U861" s="704">
        <v>0</v>
      </c>
    </row>
    <row r="862" spans="1:21" ht="14.4" customHeight="1" x14ac:dyDescent="0.3">
      <c r="A862" s="664">
        <v>50</v>
      </c>
      <c r="B862" s="665" t="s">
        <v>543</v>
      </c>
      <c r="C862" s="665" t="s">
        <v>2783</v>
      </c>
      <c r="D862" s="746" t="s">
        <v>4252</v>
      </c>
      <c r="E862" s="747" t="s">
        <v>2797</v>
      </c>
      <c r="F862" s="665" t="s">
        <v>2778</v>
      </c>
      <c r="G862" s="665" t="s">
        <v>2804</v>
      </c>
      <c r="H862" s="665" t="s">
        <v>1411</v>
      </c>
      <c r="I862" s="665" t="s">
        <v>3184</v>
      </c>
      <c r="J862" s="665" t="s">
        <v>3185</v>
      </c>
      <c r="K862" s="665" t="s">
        <v>2718</v>
      </c>
      <c r="L862" s="666">
        <v>58.86</v>
      </c>
      <c r="M862" s="666">
        <v>58.86</v>
      </c>
      <c r="N862" s="665">
        <v>1</v>
      </c>
      <c r="O862" s="748">
        <v>1</v>
      </c>
      <c r="P862" s="666"/>
      <c r="Q862" s="681">
        <v>0</v>
      </c>
      <c r="R862" s="665"/>
      <c r="S862" s="681">
        <v>0</v>
      </c>
      <c r="T862" s="748"/>
      <c r="U862" s="704">
        <v>0</v>
      </c>
    </row>
    <row r="863" spans="1:21" ht="14.4" customHeight="1" x14ac:dyDescent="0.3">
      <c r="A863" s="664">
        <v>50</v>
      </c>
      <c r="B863" s="665" t="s">
        <v>543</v>
      </c>
      <c r="C863" s="665" t="s">
        <v>2783</v>
      </c>
      <c r="D863" s="746" t="s">
        <v>4252</v>
      </c>
      <c r="E863" s="747" t="s">
        <v>2797</v>
      </c>
      <c r="F863" s="665" t="s">
        <v>2778</v>
      </c>
      <c r="G863" s="665" t="s">
        <v>2804</v>
      </c>
      <c r="H863" s="665" t="s">
        <v>1411</v>
      </c>
      <c r="I863" s="665" t="s">
        <v>3902</v>
      </c>
      <c r="J863" s="665" t="s">
        <v>3185</v>
      </c>
      <c r="K863" s="665" t="s">
        <v>3725</v>
      </c>
      <c r="L863" s="666">
        <v>196.21</v>
      </c>
      <c r="M863" s="666">
        <v>1177.26</v>
      </c>
      <c r="N863" s="665">
        <v>6</v>
      </c>
      <c r="O863" s="748">
        <v>4.5</v>
      </c>
      <c r="P863" s="666">
        <v>588.63</v>
      </c>
      <c r="Q863" s="681">
        <v>0.5</v>
      </c>
      <c r="R863" s="665">
        <v>3</v>
      </c>
      <c r="S863" s="681">
        <v>0.5</v>
      </c>
      <c r="T863" s="748">
        <v>2.5</v>
      </c>
      <c r="U863" s="704">
        <v>0.55555555555555558</v>
      </c>
    </row>
    <row r="864" spans="1:21" ht="14.4" customHeight="1" x14ac:dyDescent="0.3">
      <c r="A864" s="664">
        <v>50</v>
      </c>
      <c r="B864" s="665" t="s">
        <v>543</v>
      </c>
      <c r="C864" s="665" t="s">
        <v>2783</v>
      </c>
      <c r="D864" s="746" t="s">
        <v>4252</v>
      </c>
      <c r="E864" s="747" t="s">
        <v>2797</v>
      </c>
      <c r="F864" s="665" t="s">
        <v>2778</v>
      </c>
      <c r="G864" s="665" t="s">
        <v>2804</v>
      </c>
      <c r="H864" s="665" t="s">
        <v>1411</v>
      </c>
      <c r="I864" s="665" t="s">
        <v>1506</v>
      </c>
      <c r="J864" s="665" t="s">
        <v>1507</v>
      </c>
      <c r="K864" s="665" t="s">
        <v>2643</v>
      </c>
      <c r="L864" s="666">
        <v>392.42</v>
      </c>
      <c r="M864" s="666">
        <v>3531.78</v>
      </c>
      <c r="N864" s="665">
        <v>9</v>
      </c>
      <c r="O864" s="748">
        <v>6</v>
      </c>
      <c r="P864" s="666">
        <v>1962.1000000000001</v>
      </c>
      <c r="Q864" s="681">
        <v>0.55555555555555558</v>
      </c>
      <c r="R864" s="665">
        <v>5</v>
      </c>
      <c r="S864" s="681">
        <v>0.55555555555555558</v>
      </c>
      <c r="T864" s="748">
        <v>4</v>
      </c>
      <c r="U864" s="704">
        <v>0.66666666666666663</v>
      </c>
    </row>
    <row r="865" spans="1:21" ht="14.4" customHeight="1" x14ac:dyDescent="0.3">
      <c r="A865" s="664">
        <v>50</v>
      </c>
      <c r="B865" s="665" t="s">
        <v>543</v>
      </c>
      <c r="C865" s="665" t="s">
        <v>2783</v>
      </c>
      <c r="D865" s="746" t="s">
        <v>4252</v>
      </c>
      <c r="E865" s="747" t="s">
        <v>2797</v>
      </c>
      <c r="F865" s="665" t="s">
        <v>2778</v>
      </c>
      <c r="G865" s="665" t="s">
        <v>2804</v>
      </c>
      <c r="H865" s="665" t="s">
        <v>1411</v>
      </c>
      <c r="I865" s="665" t="s">
        <v>1566</v>
      </c>
      <c r="J865" s="665" t="s">
        <v>1567</v>
      </c>
      <c r="K865" s="665" t="s">
        <v>2645</v>
      </c>
      <c r="L865" s="666">
        <v>603.73</v>
      </c>
      <c r="M865" s="666">
        <v>7244.76</v>
      </c>
      <c r="N865" s="665">
        <v>12</v>
      </c>
      <c r="O865" s="748">
        <v>7.5</v>
      </c>
      <c r="P865" s="666">
        <v>2414.92</v>
      </c>
      <c r="Q865" s="681">
        <v>0.33333333333333331</v>
      </c>
      <c r="R865" s="665">
        <v>4</v>
      </c>
      <c r="S865" s="681">
        <v>0.33333333333333331</v>
      </c>
      <c r="T865" s="748">
        <v>3</v>
      </c>
      <c r="U865" s="704">
        <v>0.4</v>
      </c>
    </row>
    <row r="866" spans="1:21" ht="14.4" customHeight="1" x14ac:dyDescent="0.3">
      <c r="A866" s="664">
        <v>50</v>
      </c>
      <c r="B866" s="665" t="s">
        <v>543</v>
      </c>
      <c r="C866" s="665" t="s">
        <v>2783</v>
      </c>
      <c r="D866" s="746" t="s">
        <v>4252</v>
      </c>
      <c r="E866" s="747" t="s">
        <v>2797</v>
      </c>
      <c r="F866" s="665" t="s">
        <v>2778</v>
      </c>
      <c r="G866" s="665" t="s">
        <v>3191</v>
      </c>
      <c r="H866" s="665" t="s">
        <v>1411</v>
      </c>
      <c r="I866" s="665" t="s">
        <v>3903</v>
      </c>
      <c r="J866" s="665" t="s">
        <v>3605</v>
      </c>
      <c r="K866" s="665" t="s">
        <v>3606</v>
      </c>
      <c r="L866" s="666">
        <v>739.33</v>
      </c>
      <c r="M866" s="666">
        <v>2957.32</v>
      </c>
      <c r="N866" s="665">
        <v>4</v>
      </c>
      <c r="O866" s="748">
        <v>3</v>
      </c>
      <c r="P866" s="666">
        <v>739.33</v>
      </c>
      <c r="Q866" s="681">
        <v>0.25</v>
      </c>
      <c r="R866" s="665">
        <v>1</v>
      </c>
      <c r="S866" s="681">
        <v>0.25</v>
      </c>
      <c r="T866" s="748">
        <v>0.5</v>
      </c>
      <c r="U866" s="704">
        <v>0.16666666666666666</v>
      </c>
    </row>
    <row r="867" spans="1:21" ht="14.4" customHeight="1" x14ac:dyDescent="0.3">
      <c r="A867" s="664">
        <v>50</v>
      </c>
      <c r="B867" s="665" t="s">
        <v>543</v>
      </c>
      <c r="C867" s="665" t="s">
        <v>2783</v>
      </c>
      <c r="D867" s="746" t="s">
        <v>4252</v>
      </c>
      <c r="E867" s="747" t="s">
        <v>2797</v>
      </c>
      <c r="F867" s="665" t="s">
        <v>2778</v>
      </c>
      <c r="G867" s="665" t="s">
        <v>3191</v>
      </c>
      <c r="H867" s="665" t="s">
        <v>1411</v>
      </c>
      <c r="I867" s="665" t="s">
        <v>3604</v>
      </c>
      <c r="J867" s="665" t="s">
        <v>3605</v>
      </c>
      <c r="K867" s="665" t="s">
        <v>3606</v>
      </c>
      <c r="L867" s="666">
        <v>0</v>
      </c>
      <c r="M867" s="666">
        <v>0</v>
      </c>
      <c r="N867" s="665">
        <v>8</v>
      </c>
      <c r="O867" s="748">
        <v>7</v>
      </c>
      <c r="P867" s="666">
        <v>0</v>
      </c>
      <c r="Q867" s="681"/>
      <c r="R867" s="665">
        <v>5</v>
      </c>
      <c r="S867" s="681">
        <v>0.625</v>
      </c>
      <c r="T867" s="748">
        <v>4.5</v>
      </c>
      <c r="U867" s="704">
        <v>0.6428571428571429</v>
      </c>
    </row>
    <row r="868" spans="1:21" ht="14.4" customHeight="1" x14ac:dyDescent="0.3">
      <c r="A868" s="664">
        <v>50</v>
      </c>
      <c r="B868" s="665" t="s">
        <v>543</v>
      </c>
      <c r="C868" s="665" t="s">
        <v>2783</v>
      </c>
      <c r="D868" s="746" t="s">
        <v>4252</v>
      </c>
      <c r="E868" s="747" t="s">
        <v>2797</v>
      </c>
      <c r="F868" s="665" t="s">
        <v>2778</v>
      </c>
      <c r="G868" s="665" t="s">
        <v>3191</v>
      </c>
      <c r="H868" s="665" t="s">
        <v>1411</v>
      </c>
      <c r="I868" s="665" t="s">
        <v>3607</v>
      </c>
      <c r="J868" s="665" t="s">
        <v>3608</v>
      </c>
      <c r="K868" s="665" t="s">
        <v>3609</v>
      </c>
      <c r="L868" s="666">
        <v>0</v>
      </c>
      <c r="M868" s="666">
        <v>0</v>
      </c>
      <c r="N868" s="665">
        <v>6</v>
      </c>
      <c r="O868" s="748">
        <v>3</v>
      </c>
      <c r="P868" s="666"/>
      <c r="Q868" s="681"/>
      <c r="R868" s="665"/>
      <c r="S868" s="681">
        <v>0</v>
      </c>
      <c r="T868" s="748"/>
      <c r="U868" s="704">
        <v>0</v>
      </c>
    </row>
    <row r="869" spans="1:21" ht="14.4" customHeight="1" x14ac:dyDescent="0.3">
      <c r="A869" s="664">
        <v>50</v>
      </c>
      <c r="B869" s="665" t="s">
        <v>543</v>
      </c>
      <c r="C869" s="665" t="s">
        <v>2783</v>
      </c>
      <c r="D869" s="746" t="s">
        <v>4252</v>
      </c>
      <c r="E869" s="747" t="s">
        <v>2797</v>
      </c>
      <c r="F869" s="665" t="s">
        <v>2778</v>
      </c>
      <c r="G869" s="665" t="s">
        <v>3191</v>
      </c>
      <c r="H869" s="665" t="s">
        <v>1411</v>
      </c>
      <c r="I869" s="665" t="s">
        <v>3904</v>
      </c>
      <c r="J869" s="665" t="s">
        <v>3605</v>
      </c>
      <c r="K869" s="665" t="s">
        <v>3905</v>
      </c>
      <c r="L869" s="666">
        <v>246.44</v>
      </c>
      <c r="M869" s="666">
        <v>246.44</v>
      </c>
      <c r="N869" s="665">
        <v>1</v>
      </c>
      <c r="O869" s="748">
        <v>1</v>
      </c>
      <c r="P869" s="666"/>
      <c r="Q869" s="681">
        <v>0</v>
      </c>
      <c r="R869" s="665"/>
      <c r="S869" s="681">
        <v>0</v>
      </c>
      <c r="T869" s="748"/>
      <c r="U869" s="704">
        <v>0</v>
      </c>
    </row>
    <row r="870" spans="1:21" ht="14.4" customHeight="1" x14ac:dyDescent="0.3">
      <c r="A870" s="664">
        <v>50</v>
      </c>
      <c r="B870" s="665" t="s">
        <v>543</v>
      </c>
      <c r="C870" s="665" t="s">
        <v>2783</v>
      </c>
      <c r="D870" s="746" t="s">
        <v>4252</v>
      </c>
      <c r="E870" s="747" t="s">
        <v>2797</v>
      </c>
      <c r="F870" s="665" t="s">
        <v>2778</v>
      </c>
      <c r="G870" s="665" t="s">
        <v>3824</v>
      </c>
      <c r="H870" s="665" t="s">
        <v>1411</v>
      </c>
      <c r="I870" s="665" t="s">
        <v>2361</v>
      </c>
      <c r="J870" s="665" t="s">
        <v>2362</v>
      </c>
      <c r="K870" s="665" t="s">
        <v>2748</v>
      </c>
      <c r="L870" s="666">
        <v>70.540000000000006</v>
      </c>
      <c r="M870" s="666">
        <v>493.78000000000009</v>
      </c>
      <c r="N870" s="665">
        <v>7</v>
      </c>
      <c r="O870" s="748">
        <v>2.5</v>
      </c>
      <c r="P870" s="666"/>
      <c r="Q870" s="681">
        <v>0</v>
      </c>
      <c r="R870" s="665"/>
      <c r="S870" s="681">
        <v>0</v>
      </c>
      <c r="T870" s="748"/>
      <c r="U870" s="704">
        <v>0</v>
      </c>
    </row>
    <row r="871" spans="1:21" ht="14.4" customHeight="1" x14ac:dyDescent="0.3">
      <c r="A871" s="664">
        <v>50</v>
      </c>
      <c r="B871" s="665" t="s">
        <v>543</v>
      </c>
      <c r="C871" s="665" t="s">
        <v>2783</v>
      </c>
      <c r="D871" s="746" t="s">
        <v>4252</v>
      </c>
      <c r="E871" s="747" t="s">
        <v>2797</v>
      </c>
      <c r="F871" s="665" t="s">
        <v>2778</v>
      </c>
      <c r="G871" s="665" t="s">
        <v>2855</v>
      </c>
      <c r="H871" s="665" t="s">
        <v>1411</v>
      </c>
      <c r="I871" s="665" t="s">
        <v>1463</v>
      </c>
      <c r="J871" s="665" t="s">
        <v>1464</v>
      </c>
      <c r="K871" s="665" t="s">
        <v>2609</v>
      </c>
      <c r="L871" s="666">
        <v>65.540000000000006</v>
      </c>
      <c r="M871" s="666">
        <v>262.16000000000003</v>
      </c>
      <c r="N871" s="665">
        <v>4</v>
      </c>
      <c r="O871" s="748">
        <v>1</v>
      </c>
      <c r="P871" s="666">
        <v>131.08000000000001</v>
      </c>
      <c r="Q871" s="681">
        <v>0.5</v>
      </c>
      <c r="R871" s="665">
        <v>2</v>
      </c>
      <c r="S871" s="681">
        <v>0.5</v>
      </c>
      <c r="T871" s="748">
        <v>0.5</v>
      </c>
      <c r="U871" s="704">
        <v>0.5</v>
      </c>
    </row>
    <row r="872" spans="1:21" ht="14.4" customHeight="1" x14ac:dyDescent="0.3">
      <c r="A872" s="664">
        <v>50</v>
      </c>
      <c r="B872" s="665" t="s">
        <v>543</v>
      </c>
      <c r="C872" s="665" t="s">
        <v>2783</v>
      </c>
      <c r="D872" s="746" t="s">
        <v>4252</v>
      </c>
      <c r="E872" s="747" t="s">
        <v>2797</v>
      </c>
      <c r="F872" s="665" t="s">
        <v>2778</v>
      </c>
      <c r="G872" s="665" t="s">
        <v>2855</v>
      </c>
      <c r="H872" s="665" t="s">
        <v>1411</v>
      </c>
      <c r="I872" s="665" t="s">
        <v>3610</v>
      </c>
      <c r="J872" s="665" t="s">
        <v>1464</v>
      </c>
      <c r="K872" s="665" t="s">
        <v>3611</v>
      </c>
      <c r="L872" s="666">
        <v>229.38</v>
      </c>
      <c r="M872" s="666">
        <v>688.14</v>
      </c>
      <c r="N872" s="665">
        <v>3</v>
      </c>
      <c r="O872" s="748">
        <v>1.5</v>
      </c>
      <c r="P872" s="666">
        <v>229.38</v>
      </c>
      <c r="Q872" s="681">
        <v>0.33333333333333331</v>
      </c>
      <c r="R872" s="665">
        <v>1</v>
      </c>
      <c r="S872" s="681">
        <v>0.33333333333333331</v>
      </c>
      <c r="T872" s="748">
        <v>0.5</v>
      </c>
      <c r="U872" s="704">
        <v>0.33333333333333331</v>
      </c>
    </row>
    <row r="873" spans="1:21" ht="14.4" customHeight="1" x14ac:dyDescent="0.3">
      <c r="A873" s="664">
        <v>50</v>
      </c>
      <c r="B873" s="665" t="s">
        <v>543</v>
      </c>
      <c r="C873" s="665" t="s">
        <v>2783</v>
      </c>
      <c r="D873" s="746" t="s">
        <v>4252</v>
      </c>
      <c r="E873" s="747" t="s">
        <v>2797</v>
      </c>
      <c r="F873" s="665" t="s">
        <v>2778</v>
      </c>
      <c r="G873" s="665" t="s">
        <v>2805</v>
      </c>
      <c r="H873" s="665" t="s">
        <v>1411</v>
      </c>
      <c r="I873" s="665" t="s">
        <v>1655</v>
      </c>
      <c r="J873" s="665" t="s">
        <v>1457</v>
      </c>
      <c r="K873" s="665" t="s">
        <v>2620</v>
      </c>
      <c r="L873" s="666">
        <v>105.32</v>
      </c>
      <c r="M873" s="666">
        <v>947.87999999999988</v>
      </c>
      <c r="N873" s="665">
        <v>9</v>
      </c>
      <c r="O873" s="748">
        <v>6</v>
      </c>
      <c r="P873" s="666">
        <v>631.91999999999985</v>
      </c>
      <c r="Q873" s="681">
        <v>0.66666666666666663</v>
      </c>
      <c r="R873" s="665">
        <v>6</v>
      </c>
      <c r="S873" s="681">
        <v>0.66666666666666663</v>
      </c>
      <c r="T873" s="748">
        <v>3.5</v>
      </c>
      <c r="U873" s="704">
        <v>0.58333333333333337</v>
      </c>
    </row>
    <row r="874" spans="1:21" ht="14.4" customHeight="1" x14ac:dyDescent="0.3">
      <c r="A874" s="664">
        <v>50</v>
      </c>
      <c r="B874" s="665" t="s">
        <v>543</v>
      </c>
      <c r="C874" s="665" t="s">
        <v>2783</v>
      </c>
      <c r="D874" s="746" t="s">
        <v>4252</v>
      </c>
      <c r="E874" s="747" t="s">
        <v>2797</v>
      </c>
      <c r="F874" s="665" t="s">
        <v>2778</v>
      </c>
      <c r="G874" s="665" t="s">
        <v>2805</v>
      </c>
      <c r="H874" s="665" t="s">
        <v>1411</v>
      </c>
      <c r="I874" s="665" t="s">
        <v>2931</v>
      </c>
      <c r="J874" s="665" t="s">
        <v>2810</v>
      </c>
      <c r="K874" s="665" t="s">
        <v>2621</v>
      </c>
      <c r="L874" s="666">
        <v>210.66</v>
      </c>
      <c r="M874" s="666">
        <v>631.98</v>
      </c>
      <c r="N874" s="665">
        <v>3</v>
      </c>
      <c r="O874" s="748">
        <v>1.5</v>
      </c>
      <c r="P874" s="666">
        <v>631.98</v>
      </c>
      <c r="Q874" s="681">
        <v>1</v>
      </c>
      <c r="R874" s="665">
        <v>3</v>
      </c>
      <c r="S874" s="681">
        <v>1</v>
      </c>
      <c r="T874" s="748">
        <v>1.5</v>
      </c>
      <c r="U874" s="704">
        <v>1</v>
      </c>
    </row>
    <row r="875" spans="1:21" ht="14.4" customHeight="1" x14ac:dyDescent="0.3">
      <c r="A875" s="664">
        <v>50</v>
      </c>
      <c r="B875" s="665" t="s">
        <v>543</v>
      </c>
      <c r="C875" s="665" t="s">
        <v>2783</v>
      </c>
      <c r="D875" s="746" t="s">
        <v>4252</v>
      </c>
      <c r="E875" s="747" t="s">
        <v>2797</v>
      </c>
      <c r="F875" s="665" t="s">
        <v>2778</v>
      </c>
      <c r="G875" s="665" t="s">
        <v>2805</v>
      </c>
      <c r="H875" s="665" t="s">
        <v>544</v>
      </c>
      <c r="I875" s="665" t="s">
        <v>2806</v>
      </c>
      <c r="J875" s="665" t="s">
        <v>2807</v>
      </c>
      <c r="K875" s="665" t="s">
        <v>2808</v>
      </c>
      <c r="L875" s="666">
        <v>16.38</v>
      </c>
      <c r="M875" s="666">
        <v>65.52</v>
      </c>
      <c r="N875" s="665">
        <v>4</v>
      </c>
      <c r="O875" s="748">
        <v>0.5</v>
      </c>
      <c r="P875" s="666"/>
      <c r="Q875" s="681">
        <v>0</v>
      </c>
      <c r="R875" s="665"/>
      <c r="S875" s="681">
        <v>0</v>
      </c>
      <c r="T875" s="748"/>
      <c r="U875" s="704">
        <v>0</v>
      </c>
    </row>
    <row r="876" spans="1:21" ht="14.4" customHeight="1" x14ac:dyDescent="0.3">
      <c r="A876" s="664">
        <v>50</v>
      </c>
      <c r="B876" s="665" t="s">
        <v>543</v>
      </c>
      <c r="C876" s="665" t="s">
        <v>2783</v>
      </c>
      <c r="D876" s="746" t="s">
        <v>4252</v>
      </c>
      <c r="E876" s="747" t="s">
        <v>2797</v>
      </c>
      <c r="F876" s="665" t="s">
        <v>2778</v>
      </c>
      <c r="G876" s="665" t="s">
        <v>2805</v>
      </c>
      <c r="H876" s="665" t="s">
        <v>544</v>
      </c>
      <c r="I876" s="665" t="s">
        <v>3612</v>
      </c>
      <c r="J876" s="665" t="s">
        <v>3613</v>
      </c>
      <c r="K876" s="665" t="s">
        <v>3275</v>
      </c>
      <c r="L876" s="666">
        <v>32.76</v>
      </c>
      <c r="M876" s="666">
        <v>327.59999999999997</v>
      </c>
      <c r="N876" s="665">
        <v>10</v>
      </c>
      <c r="O876" s="748">
        <v>2</v>
      </c>
      <c r="P876" s="666">
        <v>65.52</v>
      </c>
      <c r="Q876" s="681">
        <v>0.2</v>
      </c>
      <c r="R876" s="665">
        <v>2</v>
      </c>
      <c r="S876" s="681">
        <v>0.2</v>
      </c>
      <c r="T876" s="748">
        <v>0.5</v>
      </c>
      <c r="U876" s="704">
        <v>0.25</v>
      </c>
    </row>
    <row r="877" spans="1:21" ht="14.4" customHeight="1" x14ac:dyDescent="0.3">
      <c r="A877" s="664">
        <v>50</v>
      </c>
      <c r="B877" s="665" t="s">
        <v>543</v>
      </c>
      <c r="C877" s="665" t="s">
        <v>2783</v>
      </c>
      <c r="D877" s="746" t="s">
        <v>4252</v>
      </c>
      <c r="E877" s="747" t="s">
        <v>2797</v>
      </c>
      <c r="F877" s="665" t="s">
        <v>2778</v>
      </c>
      <c r="G877" s="665" t="s">
        <v>2805</v>
      </c>
      <c r="H877" s="665" t="s">
        <v>544</v>
      </c>
      <c r="I877" s="665" t="s">
        <v>3906</v>
      </c>
      <c r="J877" s="665" t="s">
        <v>3907</v>
      </c>
      <c r="K877" s="665" t="s">
        <v>3908</v>
      </c>
      <c r="L877" s="666">
        <v>65.540000000000006</v>
      </c>
      <c r="M877" s="666">
        <v>131.08000000000001</v>
      </c>
      <c r="N877" s="665">
        <v>2</v>
      </c>
      <c r="O877" s="748">
        <v>0.5</v>
      </c>
      <c r="P877" s="666"/>
      <c r="Q877" s="681">
        <v>0</v>
      </c>
      <c r="R877" s="665"/>
      <c r="S877" s="681">
        <v>0</v>
      </c>
      <c r="T877" s="748"/>
      <c r="U877" s="704">
        <v>0</v>
      </c>
    </row>
    <row r="878" spans="1:21" ht="14.4" customHeight="1" x14ac:dyDescent="0.3">
      <c r="A878" s="664">
        <v>50</v>
      </c>
      <c r="B878" s="665" t="s">
        <v>543</v>
      </c>
      <c r="C878" s="665" t="s">
        <v>2783</v>
      </c>
      <c r="D878" s="746" t="s">
        <v>4252</v>
      </c>
      <c r="E878" s="747" t="s">
        <v>2797</v>
      </c>
      <c r="F878" s="665" t="s">
        <v>2778</v>
      </c>
      <c r="G878" s="665" t="s">
        <v>2805</v>
      </c>
      <c r="H878" s="665" t="s">
        <v>1411</v>
      </c>
      <c r="I878" s="665" t="s">
        <v>1456</v>
      </c>
      <c r="J878" s="665" t="s">
        <v>1457</v>
      </c>
      <c r="K878" s="665" t="s">
        <v>2611</v>
      </c>
      <c r="L878" s="666">
        <v>35.11</v>
      </c>
      <c r="M878" s="666">
        <v>105.33</v>
      </c>
      <c r="N878" s="665">
        <v>3</v>
      </c>
      <c r="O878" s="748">
        <v>3</v>
      </c>
      <c r="P878" s="666">
        <v>35.11</v>
      </c>
      <c r="Q878" s="681">
        <v>0.33333333333333331</v>
      </c>
      <c r="R878" s="665">
        <v>1</v>
      </c>
      <c r="S878" s="681">
        <v>0.33333333333333331</v>
      </c>
      <c r="T878" s="748">
        <v>1</v>
      </c>
      <c r="U878" s="704">
        <v>0.33333333333333331</v>
      </c>
    </row>
    <row r="879" spans="1:21" ht="14.4" customHeight="1" x14ac:dyDescent="0.3">
      <c r="A879" s="664">
        <v>50</v>
      </c>
      <c r="B879" s="665" t="s">
        <v>543</v>
      </c>
      <c r="C879" s="665" t="s">
        <v>2783</v>
      </c>
      <c r="D879" s="746" t="s">
        <v>4252</v>
      </c>
      <c r="E879" s="747" t="s">
        <v>2797</v>
      </c>
      <c r="F879" s="665" t="s">
        <v>2778</v>
      </c>
      <c r="G879" s="665" t="s">
        <v>2988</v>
      </c>
      <c r="H879" s="665" t="s">
        <v>544</v>
      </c>
      <c r="I879" s="665" t="s">
        <v>849</v>
      </c>
      <c r="J879" s="665" t="s">
        <v>850</v>
      </c>
      <c r="K879" s="665" t="s">
        <v>2989</v>
      </c>
      <c r="L879" s="666">
        <v>0</v>
      </c>
      <c r="M879" s="666">
        <v>0</v>
      </c>
      <c r="N879" s="665">
        <v>2</v>
      </c>
      <c r="O879" s="748">
        <v>0.5</v>
      </c>
      <c r="P879" s="666">
        <v>0</v>
      </c>
      <c r="Q879" s="681"/>
      <c r="R879" s="665">
        <v>2</v>
      </c>
      <c r="S879" s="681">
        <v>1</v>
      </c>
      <c r="T879" s="748">
        <v>0.5</v>
      </c>
      <c r="U879" s="704">
        <v>1</v>
      </c>
    </row>
    <row r="880" spans="1:21" ht="14.4" customHeight="1" x14ac:dyDescent="0.3">
      <c r="A880" s="664">
        <v>50</v>
      </c>
      <c r="B880" s="665" t="s">
        <v>543</v>
      </c>
      <c r="C880" s="665" t="s">
        <v>2783</v>
      </c>
      <c r="D880" s="746" t="s">
        <v>4252</v>
      </c>
      <c r="E880" s="747" t="s">
        <v>2797</v>
      </c>
      <c r="F880" s="665" t="s">
        <v>2778</v>
      </c>
      <c r="G880" s="665" t="s">
        <v>3909</v>
      </c>
      <c r="H880" s="665" t="s">
        <v>544</v>
      </c>
      <c r="I880" s="665" t="s">
        <v>3910</v>
      </c>
      <c r="J880" s="665" t="s">
        <v>3911</v>
      </c>
      <c r="K880" s="665" t="s">
        <v>3912</v>
      </c>
      <c r="L880" s="666">
        <v>321.79000000000002</v>
      </c>
      <c r="M880" s="666">
        <v>965.37000000000012</v>
      </c>
      <c r="N880" s="665">
        <v>3</v>
      </c>
      <c r="O880" s="748">
        <v>1.5</v>
      </c>
      <c r="P880" s="666"/>
      <c r="Q880" s="681">
        <v>0</v>
      </c>
      <c r="R880" s="665"/>
      <c r="S880" s="681">
        <v>0</v>
      </c>
      <c r="T880" s="748"/>
      <c r="U880" s="704">
        <v>0</v>
      </c>
    </row>
    <row r="881" spans="1:21" ht="14.4" customHeight="1" x14ac:dyDescent="0.3">
      <c r="A881" s="664">
        <v>50</v>
      </c>
      <c r="B881" s="665" t="s">
        <v>543</v>
      </c>
      <c r="C881" s="665" t="s">
        <v>2783</v>
      </c>
      <c r="D881" s="746" t="s">
        <v>4252</v>
      </c>
      <c r="E881" s="747" t="s">
        <v>2797</v>
      </c>
      <c r="F881" s="665" t="s">
        <v>2778</v>
      </c>
      <c r="G881" s="665" t="s">
        <v>3618</v>
      </c>
      <c r="H881" s="665" t="s">
        <v>544</v>
      </c>
      <c r="I881" s="665" t="s">
        <v>3619</v>
      </c>
      <c r="J881" s="665" t="s">
        <v>3620</v>
      </c>
      <c r="K881" s="665" t="s">
        <v>3621</v>
      </c>
      <c r="L881" s="666">
        <v>277.67</v>
      </c>
      <c r="M881" s="666">
        <v>555.34</v>
      </c>
      <c r="N881" s="665">
        <v>2</v>
      </c>
      <c r="O881" s="748">
        <v>0.5</v>
      </c>
      <c r="P881" s="666">
        <v>555.34</v>
      </c>
      <c r="Q881" s="681">
        <v>1</v>
      </c>
      <c r="R881" s="665">
        <v>2</v>
      </c>
      <c r="S881" s="681">
        <v>1</v>
      </c>
      <c r="T881" s="748">
        <v>0.5</v>
      </c>
      <c r="U881" s="704">
        <v>1</v>
      </c>
    </row>
    <row r="882" spans="1:21" ht="14.4" customHeight="1" x14ac:dyDescent="0.3">
      <c r="A882" s="664">
        <v>50</v>
      </c>
      <c r="B882" s="665" t="s">
        <v>543</v>
      </c>
      <c r="C882" s="665" t="s">
        <v>2783</v>
      </c>
      <c r="D882" s="746" t="s">
        <v>4252</v>
      </c>
      <c r="E882" s="747" t="s">
        <v>2797</v>
      </c>
      <c r="F882" s="665" t="s">
        <v>2778</v>
      </c>
      <c r="G882" s="665" t="s">
        <v>2993</v>
      </c>
      <c r="H882" s="665" t="s">
        <v>1411</v>
      </c>
      <c r="I882" s="665" t="s">
        <v>3913</v>
      </c>
      <c r="J882" s="665" t="s">
        <v>1597</v>
      </c>
      <c r="K882" s="665" t="s">
        <v>3914</v>
      </c>
      <c r="L882" s="666">
        <v>264</v>
      </c>
      <c r="M882" s="666">
        <v>528</v>
      </c>
      <c r="N882" s="665">
        <v>2</v>
      </c>
      <c r="O882" s="748">
        <v>0.5</v>
      </c>
      <c r="P882" s="666">
        <v>528</v>
      </c>
      <c r="Q882" s="681">
        <v>1</v>
      </c>
      <c r="R882" s="665">
        <v>2</v>
      </c>
      <c r="S882" s="681">
        <v>1</v>
      </c>
      <c r="T882" s="748">
        <v>0.5</v>
      </c>
      <c r="U882" s="704">
        <v>1</v>
      </c>
    </row>
    <row r="883" spans="1:21" ht="14.4" customHeight="1" x14ac:dyDescent="0.3">
      <c r="A883" s="664">
        <v>50</v>
      </c>
      <c r="B883" s="665" t="s">
        <v>543</v>
      </c>
      <c r="C883" s="665" t="s">
        <v>2783</v>
      </c>
      <c r="D883" s="746" t="s">
        <v>4252</v>
      </c>
      <c r="E883" s="747" t="s">
        <v>2797</v>
      </c>
      <c r="F883" s="665" t="s">
        <v>2778</v>
      </c>
      <c r="G883" s="665" t="s">
        <v>3622</v>
      </c>
      <c r="H883" s="665" t="s">
        <v>544</v>
      </c>
      <c r="I883" s="665" t="s">
        <v>3623</v>
      </c>
      <c r="J883" s="665" t="s">
        <v>3624</v>
      </c>
      <c r="K883" s="665" t="s">
        <v>3625</v>
      </c>
      <c r="L883" s="666">
        <v>1891.17</v>
      </c>
      <c r="M883" s="666">
        <v>5673.51</v>
      </c>
      <c r="N883" s="665">
        <v>3</v>
      </c>
      <c r="O883" s="748">
        <v>1</v>
      </c>
      <c r="P883" s="666"/>
      <c r="Q883" s="681">
        <v>0</v>
      </c>
      <c r="R883" s="665"/>
      <c r="S883" s="681">
        <v>0</v>
      </c>
      <c r="T883" s="748"/>
      <c r="U883" s="704">
        <v>0</v>
      </c>
    </row>
    <row r="884" spans="1:21" ht="14.4" customHeight="1" x14ac:dyDescent="0.3">
      <c r="A884" s="664">
        <v>50</v>
      </c>
      <c r="B884" s="665" t="s">
        <v>543</v>
      </c>
      <c r="C884" s="665" t="s">
        <v>2783</v>
      </c>
      <c r="D884" s="746" t="s">
        <v>4252</v>
      </c>
      <c r="E884" s="747" t="s">
        <v>2797</v>
      </c>
      <c r="F884" s="665" t="s">
        <v>2778</v>
      </c>
      <c r="G884" s="665" t="s">
        <v>3622</v>
      </c>
      <c r="H884" s="665" t="s">
        <v>544</v>
      </c>
      <c r="I884" s="665" t="s">
        <v>3626</v>
      </c>
      <c r="J884" s="665" t="s">
        <v>3627</v>
      </c>
      <c r="K884" s="665" t="s">
        <v>3628</v>
      </c>
      <c r="L884" s="666">
        <v>2026.32</v>
      </c>
      <c r="M884" s="666">
        <v>6078.96</v>
      </c>
      <c r="N884" s="665">
        <v>3</v>
      </c>
      <c r="O884" s="748">
        <v>0.5</v>
      </c>
      <c r="P884" s="666"/>
      <c r="Q884" s="681">
        <v>0</v>
      </c>
      <c r="R884" s="665"/>
      <c r="S884" s="681">
        <v>0</v>
      </c>
      <c r="T884" s="748"/>
      <c r="U884" s="704">
        <v>0</v>
      </c>
    </row>
    <row r="885" spans="1:21" ht="14.4" customHeight="1" x14ac:dyDescent="0.3">
      <c r="A885" s="664">
        <v>50</v>
      </c>
      <c r="B885" s="665" t="s">
        <v>543</v>
      </c>
      <c r="C885" s="665" t="s">
        <v>2783</v>
      </c>
      <c r="D885" s="746" t="s">
        <v>4252</v>
      </c>
      <c r="E885" s="747" t="s">
        <v>2797</v>
      </c>
      <c r="F885" s="665" t="s">
        <v>2778</v>
      </c>
      <c r="G885" s="665" t="s">
        <v>3205</v>
      </c>
      <c r="H885" s="665" t="s">
        <v>1411</v>
      </c>
      <c r="I885" s="665" t="s">
        <v>3915</v>
      </c>
      <c r="J885" s="665" t="s">
        <v>3207</v>
      </c>
      <c r="K885" s="665" t="s">
        <v>2620</v>
      </c>
      <c r="L885" s="666">
        <v>207.45</v>
      </c>
      <c r="M885" s="666">
        <v>207.45</v>
      </c>
      <c r="N885" s="665">
        <v>1</v>
      </c>
      <c r="O885" s="748">
        <v>0.5</v>
      </c>
      <c r="P885" s="666"/>
      <c r="Q885" s="681">
        <v>0</v>
      </c>
      <c r="R885" s="665"/>
      <c r="S885" s="681">
        <v>0</v>
      </c>
      <c r="T885" s="748"/>
      <c r="U885" s="704">
        <v>0</v>
      </c>
    </row>
    <row r="886" spans="1:21" ht="14.4" customHeight="1" x14ac:dyDescent="0.3">
      <c r="A886" s="664">
        <v>50</v>
      </c>
      <c r="B886" s="665" t="s">
        <v>543</v>
      </c>
      <c r="C886" s="665" t="s">
        <v>2783</v>
      </c>
      <c r="D886" s="746" t="s">
        <v>4252</v>
      </c>
      <c r="E886" s="747" t="s">
        <v>2797</v>
      </c>
      <c r="F886" s="665" t="s">
        <v>2778</v>
      </c>
      <c r="G886" s="665" t="s">
        <v>3205</v>
      </c>
      <c r="H886" s="665" t="s">
        <v>544</v>
      </c>
      <c r="I886" s="665" t="s">
        <v>3916</v>
      </c>
      <c r="J886" s="665" t="s">
        <v>3917</v>
      </c>
      <c r="K886" s="665" t="s">
        <v>3918</v>
      </c>
      <c r="L886" s="666">
        <v>207.45</v>
      </c>
      <c r="M886" s="666">
        <v>207.45</v>
      </c>
      <c r="N886" s="665">
        <v>1</v>
      </c>
      <c r="O886" s="748">
        <v>1</v>
      </c>
      <c r="P886" s="666"/>
      <c r="Q886" s="681">
        <v>0</v>
      </c>
      <c r="R886" s="665"/>
      <c r="S886" s="681">
        <v>0</v>
      </c>
      <c r="T886" s="748"/>
      <c r="U886" s="704">
        <v>0</v>
      </c>
    </row>
    <row r="887" spans="1:21" ht="14.4" customHeight="1" x14ac:dyDescent="0.3">
      <c r="A887" s="664">
        <v>50</v>
      </c>
      <c r="B887" s="665" t="s">
        <v>543</v>
      </c>
      <c r="C887" s="665" t="s">
        <v>2783</v>
      </c>
      <c r="D887" s="746" t="s">
        <v>4252</v>
      </c>
      <c r="E887" s="747" t="s">
        <v>2797</v>
      </c>
      <c r="F887" s="665" t="s">
        <v>2778</v>
      </c>
      <c r="G887" s="665" t="s">
        <v>3205</v>
      </c>
      <c r="H887" s="665" t="s">
        <v>544</v>
      </c>
      <c r="I887" s="665" t="s">
        <v>3919</v>
      </c>
      <c r="J887" s="665" t="s">
        <v>3920</v>
      </c>
      <c r="K887" s="665" t="s">
        <v>3921</v>
      </c>
      <c r="L887" s="666">
        <v>27.67</v>
      </c>
      <c r="M887" s="666">
        <v>55.34</v>
      </c>
      <c r="N887" s="665">
        <v>2</v>
      </c>
      <c r="O887" s="748">
        <v>1</v>
      </c>
      <c r="P887" s="666"/>
      <c r="Q887" s="681">
        <v>0</v>
      </c>
      <c r="R887" s="665"/>
      <c r="S887" s="681">
        <v>0</v>
      </c>
      <c r="T887" s="748"/>
      <c r="U887" s="704">
        <v>0</v>
      </c>
    </row>
    <row r="888" spans="1:21" ht="14.4" customHeight="1" x14ac:dyDescent="0.3">
      <c r="A888" s="664">
        <v>50</v>
      </c>
      <c r="B888" s="665" t="s">
        <v>543</v>
      </c>
      <c r="C888" s="665" t="s">
        <v>2783</v>
      </c>
      <c r="D888" s="746" t="s">
        <v>4252</v>
      </c>
      <c r="E888" s="747" t="s">
        <v>2797</v>
      </c>
      <c r="F888" s="665" t="s">
        <v>2778</v>
      </c>
      <c r="G888" s="665" t="s">
        <v>3922</v>
      </c>
      <c r="H888" s="665" t="s">
        <v>544</v>
      </c>
      <c r="I888" s="665" t="s">
        <v>1012</v>
      </c>
      <c r="J888" s="665" t="s">
        <v>1013</v>
      </c>
      <c r="K888" s="665" t="s">
        <v>3923</v>
      </c>
      <c r="L888" s="666">
        <v>42.05</v>
      </c>
      <c r="M888" s="666">
        <v>126.14999999999999</v>
      </c>
      <c r="N888" s="665">
        <v>3</v>
      </c>
      <c r="O888" s="748">
        <v>2</v>
      </c>
      <c r="P888" s="666"/>
      <c r="Q888" s="681">
        <v>0</v>
      </c>
      <c r="R888" s="665"/>
      <c r="S888" s="681">
        <v>0</v>
      </c>
      <c r="T888" s="748"/>
      <c r="U888" s="704">
        <v>0</v>
      </c>
    </row>
    <row r="889" spans="1:21" ht="14.4" customHeight="1" x14ac:dyDescent="0.3">
      <c r="A889" s="664">
        <v>50</v>
      </c>
      <c r="B889" s="665" t="s">
        <v>543</v>
      </c>
      <c r="C889" s="665" t="s">
        <v>2783</v>
      </c>
      <c r="D889" s="746" t="s">
        <v>4252</v>
      </c>
      <c r="E889" s="747" t="s">
        <v>2797</v>
      </c>
      <c r="F889" s="665" t="s">
        <v>2778</v>
      </c>
      <c r="G889" s="665" t="s">
        <v>3211</v>
      </c>
      <c r="H889" s="665" t="s">
        <v>544</v>
      </c>
      <c r="I889" s="665" t="s">
        <v>3630</v>
      </c>
      <c r="J889" s="665" t="s">
        <v>714</v>
      </c>
      <c r="K889" s="665" t="s">
        <v>3631</v>
      </c>
      <c r="L889" s="666">
        <v>182.22</v>
      </c>
      <c r="M889" s="666">
        <v>1093.32</v>
      </c>
      <c r="N889" s="665">
        <v>6</v>
      </c>
      <c r="O889" s="748">
        <v>2.5</v>
      </c>
      <c r="P889" s="666">
        <v>364.44</v>
      </c>
      <c r="Q889" s="681">
        <v>0.33333333333333337</v>
      </c>
      <c r="R889" s="665">
        <v>2</v>
      </c>
      <c r="S889" s="681">
        <v>0.33333333333333331</v>
      </c>
      <c r="T889" s="748">
        <v>0.5</v>
      </c>
      <c r="U889" s="704">
        <v>0.2</v>
      </c>
    </row>
    <row r="890" spans="1:21" ht="14.4" customHeight="1" x14ac:dyDescent="0.3">
      <c r="A890" s="664">
        <v>50</v>
      </c>
      <c r="B890" s="665" t="s">
        <v>543</v>
      </c>
      <c r="C890" s="665" t="s">
        <v>2783</v>
      </c>
      <c r="D890" s="746" t="s">
        <v>4252</v>
      </c>
      <c r="E890" s="747" t="s">
        <v>2797</v>
      </c>
      <c r="F890" s="665" t="s">
        <v>2778</v>
      </c>
      <c r="G890" s="665" t="s">
        <v>3211</v>
      </c>
      <c r="H890" s="665" t="s">
        <v>544</v>
      </c>
      <c r="I890" s="665" t="s">
        <v>3924</v>
      </c>
      <c r="J890" s="665" t="s">
        <v>714</v>
      </c>
      <c r="K890" s="665" t="s">
        <v>3631</v>
      </c>
      <c r="L890" s="666">
        <v>0</v>
      </c>
      <c r="M890" s="666">
        <v>0</v>
      </c>
      <c r="N890" s="665">
        <v>7</v>
      </c>
      <c r="O890" s="748">
        <v>3</v>
      </c>
      <c r="P890" s="666"/>
      <c r="Q890" s="681"/>
      <c r="R890" s="665"/>
      <c r="S890" s="681">
        <v>0</v>
      </c>
      <c r="T890" s="748"/>
      <c r="U890" s="704">
        <v>0</v>
      </c>
    </row>
    <row r="891" spans="1:21" ht="14.4" customHeight="1" x14ac:dyDescent="0.3">
      <c r="A891" s="664">
        <v>50</v>
      </c>
      <c r="B891" s="665" t="s">
        <v>543</v>
      </c>
      <c r="C891" s="665" t="s">
        <v>2783</v>
      </c>
      <c r="D891" s="746" t="s">
        <v>4252</v>
      </c>
      <c r="E891" s="747" t="s">
        <v>2797</v>
      </c>
      <c r="F891" s="665" t="s">
        <v>2778</v>
      </c>
      <c r="G891" s="665" t="s">
        <v>3211</v>
      </c>
      <c r="H891" s="665" t="s">
        <v>544</v>
      </c>
      <c r="I891" s="665" t="s">
        <v>3925</v>
      </c>
      <c r="J891" s="665" t="s">
        <v>714</v>
      </c>
      <c r="K891" s="665" t="s">
        <v>3631</v>
      </c>
      <c r="L891" s="666">
        <v>0</v>
      </c>
      <c r="M891" s="666">
        <v>0</v>
      </c>
      <c r="N891" s="665">
        <v>5</v>
      </c>
      <c r="O891" s="748">
        <v>2.5</v>
      </c>
      <c r="P891" s="666">
        <v>0</v>
      </c>
      <c r="Q891" s="681"/>
      <c r="R891" s="665">
        <v>1</v>
      </c>
      <c r="S891" s="681">
        <v>0.2</v>
      </c>
      <c r="T891" s="748">
        <v>0.5</v>
      </c>
      <c r="U891" s="704">
        <v>0.2</v>
      </c>
    </row>
    <row r="892" spans="1:21" ht="14.4" customHeight="1" x14ac:dyDescent="0.3">
      <c r="A892" s="664">
        <v>50</v>
      </c>
      <c r="B892" s="665" t="s">
        <v>543</v>
      </c>
      <c r="C892" s="665" t="s">
        <v>2783</v>
      </c>
      <c r="D892" s="746" t="s">
        <v>4252</v>
      </c>
      <c r="E892" s="747" t="s">
        <v>2797</v>
      </c>
      <c r="F892" s="665" t="s">
        <v>2778</v>
      </c>
      <c r="G892" s="665" t="s">
        <v>3926</v>
      </c>
      <c r="H892" s="665" t="s">
        <v>1411</v>
      </c>
      <c r="I892" s="665" t="s">
        <v>3927</v>
      </c>
      <c r="J892" s="665" t="s">
        <v>3928</v>
      </c>
      <c r="K892" s="665" t="s">
        <v>2584</v>
      </c>
      <c r="L892" s="666">
        <v>65.77</v>
      </c>
      <c r="M892" s="666">
        <v>65.77</v>
      </c>
      <c r="N892" s="665">
        <v>1</v>
      </c>
      <c r="O892" s="748">
        <v>0.5</v>
      </c>
      <c r="P892" s="666">
        <v>65.77</v>
      </c>
      <c r="Q892" s="681">
        <v>1</v>
      </c>
      <c r="R892" s="665">
        <v>1</v>
      </c>
      <c r="S892" s="681">
        <v>1</v>
      </c>
      <c r="T892" s="748">
        <v>0.5</v>
      </c>
      <c r="U892" s="704">
        <v>1</v>
      </c>
    </row>
    <row r="893" spans="1:21" ht="14.4" customHeight="1" x14ac:dyDescent="0.3">
      <c r="A893" s="664">
        <v>50</v>
      </c>
      <c r="B893" s="665" t="s">
        <v>543</v>
      </c>
      <c r="C893" s="665" t="s">
        <v>2783</v>
      </c>
      <c r="D893" s="746" t="s">
        <v>4252</v>
      </c>
      <c r="E893" s="747" t="s">
        <v>2797</v>
      </c>
      <c r="F893" s="665" t="s">
        <v>2778</v>
      </c>
      <c r="G893" s="665" t="s">
        <v>3506</v>
      </c>
      <c r="H893" s="665" t="s">
        <v>544</v>
      </c>
      <c r="I893" s="665" t="s">
        <v>3929</v>
      </c>
      <c r="J893" s="665" t="s">
        <v>1781</v>
      </c>
      <c r="K893" s="665" t="s">
        <v>3930</v>
      </c>
      <c r="L893" s="666">
        <v>186.99</v>
      </c>
      <c r="M893" s="666">
        <v>747.96</v>
      </c>
      <c r="N893" s="665">
        <v>4</v>
      </c>
      <c r="O893" s="748">
        <v>1.5</v>
      </c>
      <c r="P893" s="666">
        <v>560.97</v>
      </c>
      <c r="Q893" s="681">
        <v>0.75</v>
      </c>
      <c r="R893" s="665">
        <v>3</v>
      </c>
      <c r="S893" s="681">
        <v>0.75</v>
      </c>
      <c r="T893" s="748">
        <v>1</v>
      </c>
      <c r="U893" s="704">
        <v>0.66666666666666663</v>
      </c>
    </row>
    <row r="894" spans="1:21" ht="14.4" customHeight="1" x14ac:dyDescent="0.3">
      <c r="A894" s="664">
        <v>50</v>
      </c>
      <c r="B894" s="665" t="s">
        <v>543</v>
      </c>
      <c r="C894" s="665" t="s">
        <v>2783</v>
      </c>
      <c r="D894" s="746" t="s">
        <v>4252</v>
      </c>
      <c r="E894" s="747" t="s">
        <v>2797</v>
      </c>
      <c r="F894" s="665" t="s">
        <v>2778</v>
      </c>
      <c r="G894" s="665" t="s">
        <v>3633</v>
      </c>
      <c r="H894" s="665" t="s">
        <v>544</v>
      </c>
      <c r="I894" s="665" t="s">
        <v>3634</v>
      </c>
      <c r="J894" s="665" t="s">
        <v>1220</v>
      </c>
      <c r="K894" s="665" t="s">
        <v>3635</v>
      </c>
      <c r="L894" s="666">
        <v>0</v>
      </c>
      <c r="M894" s="666">
        <v>0</v>
      </c>
      <c r="N894" s="665">
        <v>8</v>
      </c>
      <c r="O894" s="748">
        <v>3.5</v>
      </c>
      <c r="P894" s="666">
        <v>0</v>
      </c>
      <c r="Q894" s="681"/>
      <c r="R894" s="665">
        <v>4</v>
      </c>
      <c r="S894" s="681">
        <v>0.5</v>
      </c>
      <c r="T894" s="748">
        <v>1.5</v>
      </c>
      <c r="U894" s="704">
        <v>0.42857142857142855</v>
      </c>
    </row>
    <row r="895" spans="1:21" ht="14.4" customHeight="1" x14ac:dyDescent="0.3">
      <c r="A895" s="664">
        <v>50</v>
      </c>
      <c r="B895" s="665" t="s">
        <v>543</v>
      </c>
      <c r="C895" s="665" t="s">
        <v>2783</v>
      </c>
      <c r="D895" s="746" t="s">
        <v>4252</v>
      </c>
      <c r="E895" s="747" t="s">
        <v>2797</v>
      </c>
      <c r="F895" s="665" t="s">
        <v>2778</v>
      </c>
      <c r="G895" s="665" t="s">
        <v>3002</v>
      </c>
      <c r="H895" s="665" t="s">
        <v>1411</v>
      </c>
      <c r="I895" s="665" t="s">
        <v>3931</v>
      </c>
      <c r="J895" s="665" t="s">
        <v>3004</v>
      </c>
      <c r="K895" s="665" t="s">
        <v>3932</v>
      </c>
      <c r="L895" s="666">
        <v>556.04</v>
      </c>
      <c r="M895" s="666">
        <v>556.04</v>
      </c>
      <c r="N895" s="665">
        <v>1</v>
      </c>
      <c r="O895" s="748">
        <v>0.5</v>
      </c>
      <c r="P895" s="666"/>
      <c r="Q895" s="681">
        <v>0</v>
      </c>
      <c r="R895" s="665"/>
      <c r="S895" s="681">
        <v>0</v>
      </c>
      <c r="T895" s="748"/>
      <c r="U895" s="704">
        <v>0</v>
      </c>
    </row>
    <row r="896" spans="1:21" ht="14.4" customHeight="1" x14ac:dyDescent="0.3">
      <c r="A896" s="664">
        <v>50</v>
      </c>
      <c r="B896" s="665" t="s">
        <v>543</v>
      </c>
      <c r="C896" s="665" t="s">
        <v>2783</v>
      </c>
      <c r="D896" s="746" t="s">
        <v>4252</v>
      </c>
      <c r="E896" s="747" t="s">
        <v>2797</v>
      </c>
      <c r="F896" s="665" t="s">
        <v>2778</v>
      </c>
      <c r="G896" s="665" t="s">
        <v>3933</v>
      </c>
      <c r="H896" s="665" t="s">
        <v>544</v>
      </c>
      <c r="I896" s="665" t="s">
        <v>3934</v>
      </c>
      <c r="J896" s="665" t="s">
        <v>1858</v>
      </c>
      <c r="K896" s="665" t="s">
        <v>3935</v>
      </c>
      <c r="L896" s="666">
        <v>748.21</v>
      </c>
      <c r="M896" s="666">
        <v>1496.42</v>
      </c>
      <c r="N896" s="665">
        <v>2</v>
      </c>
      <c r="O896" s="748">
        <v>0.5</v>
      </c>
      <c r="P896" s="666">
        <v>1496.42</v>
      </c>
      <c r="Q896" s="681">
        <v>1</v>
      </c>
      <c r="R896" s="665">
        <v>2</v>
      </c>
      <c r="S896" s="681">
        <v>1</v>
      </c>
      <c r="T896" s="748">
        <v>0.5</v>
      </c>
      <c r="U896" s="704">
        <v>1</v>
      </c>
    </row>
    <row r="897" spans="1:21" ht="14.4" customHeight="1" x14ac:dyDescent="0.3">
      <c r="A897" s="664">
        <v>50</v>
      </c>
      <c r="B897" s="665" t="s">
        <v>543</v>
      </c>
      <c r="C897" s="665" t="s">
        <v>2783</v>
      </c>
      <c r="D897" s="746" t="s">
        <v>4252</v>
      </c>
      <c r="E897" s="747" t="s">
        <v>2797</v>
      </c>
      <c r="F897" s="665" t="s">
        <v>2778</v>
      </c>
      <c r="G897" s="665" t="s">
        <v>3936</v>
      </c>
      <c r="H897" s="665" t="s">
        <v>544</v>
      </c>
      <c r="I897" s="665" t="s">
        <v>3937</v>
      </c>
      <c r="J897" s="665" t="s">
        <v>3938</v>
      </c>
      <c r="K897" s="665" t="s">
        <v>3939</v>
      </c>
      <c r="L897" s="666">
        <v>120.89</v>
      </c>
      <c r="M897" s="666">
        <v>120.89</v>
      </c>
      <c r="N897" s="665">
        <v>1</v>
      </c>
      <c r="O897" s="748">
        <v>0.5</v>
      </c>
      <c r="P897" s="666"/>
      <c r="Q897" s="681">
        <v>0</v>
      </c>
      <c r="R897" s="665"/>
      <c r="S897" s="681">
        <v>0</v>
      </c>
      <c r="T897" s="748"/>
      <c r="U897" s="704">
        <v>0</v>
      </c>
    </row>
    <row r="898" spans="1:21" ht="14.4" customHeight="1" x14ac:dyDescent="0.3">
      <c r="A898" s="664">
        <v>50</v>
      </c>
      <c r="B898" s="665" t="s">
        <v>543</v>
      </c>
      <c r="C898" s="665" t="s">
        <v>2783</v>
      </c>
      <c r="D898" s="746" t="s">
        <v>4252</v>
      </c>
      <c r="E898" s="747" t="s">
        <v>2797</v>
      </c>
      <c r="F898" s="665" t="s">
        <v>2778</v>
      </c>
      <c r="G898" s="665" t="s">
        <v>3006</v>
      </c>
      <c r="H898" s="665" t="s">
        <v>544</v>
      </c>
      <c r="I898" s="665" t="s">
        <v>3940</v>
      </c>
      <c r="J898" s="665" t="s">
        <v>726</v>
      </c>
      <c r="K898" s="665" t="s">
        <v>3941</v>
      </c>
      <c r="L898" s="666">
        <v>0</v>
      </c>
      <c r="M898" s="666">
        <v>0</v>
      </c>
      <c r="N898" s="665">
        <v>8</v>
      </c>
      <c r="O898" s="748">
        <v>1.5</v>
      </c>
      <c r="P898" s="666">
        <v>0</v>
      </c>
      <c r="Q898" s="681"/>
      <c r="R898" s="665">
        <v>4</v>
      </c>
      <c r="S898" s="681">
        <v>0.5</v>
      </c>
      <c r="T898" s="748">
        <v>0.5</v>
      </c>
      <c r="U898" s="704">
        <v>0.33333333333333331</v>
      </c>
    </row>
    <row r="899" spans="1:21" ht="14.4" customHeight="1" x14ac:dyDescent="0.3">
      <c r="A899" s="664">
        <v>50</v>
      </c>
      <c r="B899" s="665" t="s">
        <v>543</v>
      </c>
      <c r="C899" s="665" t="s">
        <v>2783</v>
      </c>
      <c r="D899" s="746" t="s">
        <v>4252</v>
      </c>
      <c r="E899" s="747" t="s">
        <v>2797</v>
      </c>
      <c r="F899" s="665" t="s">
        <v>2778</v>
      </c>
      <c r="G899" s="665" t="s">
        <v>2860</v>
      </c>
      <c r="H899" s="665" t="s">
        <v>544</v>
      </c>
      <c r="I899" s="665" t="s">
        <v>885</v>
      </c>
      <c r="J899" s="665" t="s">
        <v>2861</v>
      </c>
      <c r="K899" s="665" t="s">
        <v>2862</v>
      </c>
      <c r="L899" s="666">
        <v>63.7</v>
      </c>
      <c r="M899" s="666">
        <v>1337.6999999999998</v>
      </c>
      <c r="N899" s="665">
        <v>21</v>
      </c>
      <c r="O899" s="748">
        <v>7</v>
      </c>
      <c r="P899" s="666">
        <v>573.29999999999995</v>
      </c>
      <c r="Q899" s="681">
        <v>0.4285714285714286</v>
      </c>
      <c r="R899" s="665">
        <v>9</v>
      </c>
      <c r="S899" s="681">
        <v>0.42857142857142855</v>
      </c>
      <c r="T899" s="748">
        <v>4</v>
      </c>
      <c r="U899" s="704">
        <v>0.5714285714285714</v>
      </c>
    </row>
    <row r="900" spans="1:21" ht="14.4" customHeight="1" x14ac:dyDescent="0.3">
      <c r="A900" s="664">
        <v>50</v>
      </c>
      <c r="B900" s="665" t="s">
        <v>543</v>
      </c>
      <c r="C900" s="665" t="s">
        <v>2783</v>
      </c>
      <c r="D900" s="746" t="s">
        <v>4252</v>
      </c>
      <c r="E900" s="747" t="s">
        <v>2797</v>
      </c>
      <c r="F900" s="665" t="s">
        <v>2778</v>
      </c>
      <c r="G900" s="665" t="s">
        <v>3226</v>
      </c>
      <c r="H900" s="665" t="s">
        <v>544</v>
      </c>
      <c r="I900" s="665" t="s">
        <v>1040</v>
      </c>
      <c r="J900" s="665" t="s">
        <v>641</v>
      </c>
      <c r="K900" s="665" t="s">
        <v>3942</v>
      </c>
      <c r="L900" s="666">
        <v>92.5</v>
      </c>
      <c r="M900" s="666">
        <v>92.5</v>
      </c>
      <c r="N900" s="665">
        <v>1</v>
      </c>
      <c r="O900" s="748">
        <v>0.5</v>
      </c>
      <c r="P900" s="666"/>
      <c r="Q900" s="681">
        <v>0</v>
      </c>
      <c r="R900" s="665"/>
      <c r="S900" s="681">
        <v>0</v>
      </c>
      <c r="T900" s="748"/>
      <c r="U900" s="704">
        <v>0</v>
      </c>
    </row>
    <row r="901" spans="1:21" ht="14.4" customHeight="1" x14ac:dyDescent="0.3">
      <c r="A901" s="664">
        <v>50</v>
      </c>
      <c r="B901" s="665" t="s">
        <v>543</v>
      </c>
      <c r="C901" s="665" t="s">
        <v>2783</v>
      </c>
      <c r="D901" s="746" t="s">
        <v>4252</v>
      </c>
      <c r="E901" s="747" t="s">
        <v>2797</v>
      </c>
      <c r="F901" s="665" t="s">
        <v>2778</v>
      </c>
      <c r="G901" s="665" t="s">
        <v>3226</v>
      </c>
      <c r="H901" s="665" t="s">
        <v>544</v>
      </c>
      <c r="I901" s="665" t="s">
        <v>3943</v>
      </c>
      <c r="J901" s="665" t="s">
        <v>3230</v>
      </c>
      <c r="K901" s="665" t="s">
        <v>642</v>
      </c>
      <c r="L901" s="666">
        <v>46.25</v>
      </c>
      <c r="M901" s="666">
        <v>92.5</v>
      </c>
      <c r="N901" s="665">
        <v>2</v>
      </c>
      <c r="O901" s="748">
        <v>0.5</v>
      </c>
      <c r="P901" s="666"/>
      <c r="Q901" s="681">
        <v>0</v>
      </c>
      <c r="R901" s="665"/>
      <c r="S901" s="681">
        <v>0</v>
      </c>
      <c r="T901" s="748"/>
      <c r="U901" s="704">
        <v>0</v>
      </c>
    </row>
    <row r="902" spans="1:21" ht="14.4" customHeight="1" x14ac:dyDescent="0.3">
      <c r="A902" s="664">
        <v>50</v>
      </c>
      <c r="B902" s="665" t="s">
        <v>543</v>
      </c>
      <c r="C902" s="665" t="s">
        <v>2783</v>
      </c>
      <c r="D902" s="746" t="s">
        <v>4252</v>
      </c>
      <c r="E902" s="747" t="s">
        <v>2797</v>
      </c>
      <c r="F902" s="665" t="s">
        <v>2778</v>
      </c>
      <c r="G902" s="665" t="s">
        <v>3009</v>
      </c>
      <c r="H902" s="665" t="s">
        <v>544</v>
      </c>
      <c r="I902" s="665" t="s">
        <v>3944</v>
      </c>
      <c r="J902" s="665" t="s">
        <v>3945</v>
      </c>
      <c r="K902" s="665" t="s">
        <v>2989</v>
      </c>
      <c r="L902" s="666">
        <v>46.25</v>
      </c>
      <c r="M902" s="666">
        <v>138.75</v>
      </c>
      <c r="N902" s="665">
        <v>3</v>
      </c>
      <c r="O902" s="748">
        <v>0.5</v>
      </c>
      <c r="P902" s="666"/>
      <c r="Q902" s="681">
        <v>0</v>
      </c>
      <c r="R902" s="665"/>
      <c r="S902" s="681">
        <v>0</v>
      </c>
      <c r="T902" s="748"/>
      <c r="U902" s="704">
        <v>0</v>
      </c>
    </row>
    <row r="903" spans="1:21" ht="14.4" customHeight="1" x14ac:dyDescent="0.3">
      <c r="A903" s="664">
        <v>50</v>
      </c>
      <c r="B903" s="665" t="s">
        <v>543</v>
      </c>
      <c r="C903" s="665" t="s">
        <v>2783</v>
      </c>
      <c r="D903" s="746" t="s">
        <v>4252</v>
      </c>
      <c r="E903" s="747" t="s">
        <v>2797</v>
      </c>
      <c r="F903" s="665" t="s">
        <v>2778</v>
      </c>
      <c r="G903" s="665" t="s">
        <v>3946</v>
      </c>
      <c r="H903" s="665" t="s">
        <v>544</v>
      </c>
      <c r="I903" s="665" t="s">
        <v>3947</v>
      </c>
      <c r="J903" s="665" t="s">
        <v>3948</v>
      </c>
      <c r="K903" s="665" t="s">
        <v>3949</v>
      </c>
      <c r="L903" s="666">
        <v>101.92</v>
      </c>
      <c r="M903" s="666">
        <v>407.68</v>
      </c>
      <c r="N903" s="665">
        <v>4</v>
      </c>
      <c r="O903" s="748">
        <v>4</v>
      </c>
      <c r="P903" s="666">
        <v>305.76</v>
      </c>
      <c r="Q903" s="681">
        <v>0.75</v>
      </c>
      <c r="R903" s="665">
        <v>3</v>
      </c>
      <c r="S903" s="681">
        <v>0.75</v>
      </c>
      <c r="T903" s="748">
        <v>3</v>
      </c>
      <c r="U903" s="704">
        <v>0.75</v>
      </c>
    </row>
    <row r="904" spans="1:21" ht="14.4" customHeight="1" x14ac:dyDescent="0.3">
      <c r="A904" s="664">
        <v>50</v>
      </c>
      <c r="B904" s="665" t="s">
        <v>543</v>
      </c>
      <c r="C904" s="665" t="s">
        <v>2783</v>
      </c>
      <c r="D904" s="746" t="s">
        <v>4252</v>
      </c>
      <c r="E904" s="747" t="s">
        <v>2797</v>
      </c>
      <c r="F904" s="665" t="s">
        <v>2778</v>
      </c>
      <c r="G904" s="665" t="s">
        <v>3641</v>
      </c>
      <c r="H904" s="665" t="s">
        <v>544</v>
      </c>
      <c r="I904" s="665" t="s">
        <v>818</v>
      </c>
      <c r="J904" s="665" t="s">
        <v>819</v>
      </c>
      <c r="K904" s="665" t="s">
        <v>3642</v>
      </c>
      <c r="L904" s="666">
        <v>107.27</v>
      </c>
      <c r="M904" s="666">
        <v>28641.090000000011</v>
      </c>
      <c r="N904" s="665">
        <v>267</v>
      </c>
      <c r="O904" s="748">
        <v>55</v>
      </c>
      <c r="P904" s="666">
        <v>9010.6800000000021</v>
      </c>
      <c r="Q904" s="681">
        <v>0.31460674157303364</v>
      </c>
      <c r="R904" s="665">
        <v>84</v>
      </c>
      <c r="S904" s="681">
        <v>0.3146067415730337</v>
      </c>
      <c r="T904" s="748">
        <v>22</v>
      </c>
      <c r="U904" s="704">
        <v>0.4</v>
      </c>
    </row>
    <row r="905" spans="1:21" ht="14.4" customHeight="1" x14ac:dyDescent="0.3">
      <c r="A905" s="664">
        <v>50</v>
      </c>
      <c r="B905" s="665" t="s">
        <v>543</v>
      </c>
      <c r="C905" s="665" t="s">
        <v>2783</v>
      </c>
      <c r="D905" s="746" t="s">
        <v>4252</v>
      </c>
      <c r="E905" s="747" t="s">
        <v>2797</v>
      </c>
      <c r="F905" s="665" t="s">
        <v>2778</v>
      </c>
      <c r="G905" s="665" t="s">
        <v>3641</v>
      </c>
      <c r="H905" s="665" t="s">
        <v>544</v>
      </c>
      <c r="I905" s="665" t="s">
        <v>3835</v>
      </c>
      <c r="J905" s="665" t="s">
        <v>819</v>
      </c>
      <c r="K905" s="665" t="s">
        <v>3642</v>
      </c>
      <c r="L905" s="666">
        <v>107.27</v>
      </c>
      <c r="M905" s="666">
        <v>643.62</v>
      </c>
      <c r="N905" s="665">
        <v>6</v>
      </c>
      <c r="O905" s="748">
        <v>1.5</v>
      </c>
      <c r="P905" s="666">
        <v>321.81</v>
      </c>
      <c r="Q905" s="681">
        <v>0.5</v>
      </c>
      <c r="R905" s="665">
        <v>3</v>
      </c>
      <c r="S905" s="681">
        <v>0.5</v>
      </c>
      <c r="T905" s="748">
        <v>0.5</v>
      </c>
      <c r="U905" s="704">
        <v>0.33333333333333331</v>
      </c>
    </row>
    <row r="906" spans="1:21" ht="14.4" customHeight="1" x14ac:dyDescent="0.3">
      <c r="A906" s="664">
        <v>50</v>
      </c>
      <c r="B906" s="665" t="s">
        <v>543</v>
      </c>
      <c r="C906" s="665" t="s">
        <v>2783</v>
      </c>
      <c r="D906" s="746" t="s">
        <v>4252</v>
      </c>
      <c r="E906" s="747" t="s">
        <v>2797</v>
      </c>
      <c r="F906" s="665" t="s">
        <v>2778</v>
      </c>
      <c r="G906" s="665" t="s">
        <v>3250</v>
      </c>
      <c r="H906" s="665" t="s">
        <v>1411</v>
      </c>
      <c r="I906" s="665" t="s">
        <v>3648</v>
      </c>
      <c r="J906" s="665" t="s">
        <v>3649</v>
      </c>
      <c r="K906" s="665" t="s">
        <v>3650</v>
      </c>
      <c r="L906" s="666">
        <v>138.27000000000001</v>
      </c>
      <c r="M906" s="666">
        <v>276.54000000000002</v>
      </c>
      <c r="N906" s="665">
        <v>2</v>
      </c>
      <c r="O906" s="748">
        <v>1</v>
      </c>
      <c r="P906" s="666"/>
      <c r="Q906" s="681">
        <v>0</v>
      </c>
      <c r="R906" s="665"/>
      <c r="S906" s="681">
        <v>0</v>
      </c>
      <c r="T906" s="748"/>
      <c r="U906" s="704">
        <v>0</v>
      </c>
    </row>
    <row r="907" spans="1:21" ht="14.4" customHeight="1" x14ac:dyDescent="0.3">
      <c r="A907" s="664">
        <v>50</v>
      </c>
      <c r="B907" s="665" t="s">
        <v>543</v>
      </c>
      <c r="C907" s="665" t="s">
        <v>2783</v>
      </c>
      <c r="D907" s="746" t="s">
        <v>4252</v>
      </c>
      <c r="E907" s="747" t="s">
        <v>2797</v>
      </c>
      <c r="F907" s="665" t="s">
        <v>2778</v>
      </c>
      <c r="G907" s="665" t="s">
        <v>2934</v>
      </c>
      <c r="H907" s="665" t="s">
        <v>544</v>
      </c>
      <c r="I907" s="665" t="s">
        <v>936</v>
      </c>
      <c r="J907" s="665" t="s">
        <v>937</v>
      </c>
      <c r="K907" s="665" t="s">
        <v>2935</v>
      </c>
      <c r="L907" s="666">
        <v>33</v>
      </c>
      <c r="M907" s="666">
        <v>132</v>
      </c>
      <c r="N907" s="665">
        <v>4</v>
      </c>
      <c r="O907" s="748">
        <v>1.5</v>
      </c>
      <c r="P907" s="666">
        <v>33</v>
      </c>
      <c r="Q907" s="681">
        <v>0.25</v>
      </c>
      <c r="R907" s="665">
        <v>1</v>
      </c>
      <c r="S907" s="681">
        <v>0.25</v>
      </c>
      <c r="T907" s="748">
        <v>0.5</v>
      </c>
      <c r="U907" s="704">
        <v>0.33333333333333331</v>
      </c>
    </row>
    <row r="908" spans="1:21" ht="14.4" customHeight="1" x14ac:dyDescent="0.3">
      <c r="A908" s="664">
        <v>50</v>
      </c>
      <c r="B908" s="665" t="s">
        <v>543</v>
      </c>
      <c r="C908" s="665" t="s">
        <v>2783</v>
      </c>
      <c r="D908" s="746" t="s">
        <v>4252</v>
      </c>
      <c r="E908" s="747" t="s">
        <v>2797</v>
      </c>
      <c r="F908" s="665" t="s">
        <v>2778</v>
      </c>
      <c r="G908" s="665" t="s">
        <v>3950</v>
      </c>
      <c r="H908" s="665" t="s">
        <v>544</v>
      </c>
      <c r="I908" s="665" t="s">
        <v>3951</v>
      </c>
      <c r="J908" s="665" t="s">
        <v>3952</v>
      </c>
      <c r="K908" s="665" t="s">
        <v>3953</v>
      </c>
      <c r="L908" s="666">
        <v>34.6</v>
      </c>
      <c r="M908" s="666">
        <v>34.6</v>
      </c>
      <c r="N908" s="665">
        <v>1</v>
      </c>
      <c r="O908" s="748">
        <v>0.5</v>
      </c>
      <c r="P908" s="666"/>
      <c r="Q908" s="681">
        <v>0</v>
      </c>
      <c r="R908" s="665"/>
      <c r="S908" s="681">
        <v>0</v>
      </c>
      <c r="T908" s="748"/>
      <c r="U908" s="704">
        <v>0</v>
      </c>
    </row>
    <row r="909" spans="1:21" ht="14.4" customHeight="1" x14ac:dyDescent="0.3">
      <c r="A909" s="664">
        <v>50</v>
      </c>
      <c r="B909" s="665" t="s">
        <v>543</v>
      </c>
      <c r="C909" s="665" t="s">
        <v>2783</v>
      </c>
      <c r="D909" s="746" t="s">
        <v>4252</v>
      </c>
      <c r="E909" s="747" t="s">
        <v>2797</v>
      </c>
      <c r="F909" s="665" t="s">
        <v>2778</v>
      </c>
      <c r="G909" s="665" t="s">
        <v>3796</v>
      </c>
      <c r="H909" s="665" t="s">
        <v>544</v>
      </c>
      <c r="I909" s="665" t="s">
        <v>1728</v>
      </c>
      <c r="J909" s="665" t="s">
        <v>1729</v>
      </c>
      <c r="K909" s="665" t="s">
        <v>3797</v>
      </c>
      <c r="L909" s="666">
        <v>48.09</v>
      </c>
      <c r="M909" s="666">
        <v>192.36</v>
      </c>
      <c r="N909" s="665">
        <v>4</v>
      </c>
      <c r="O909" s="748">
        <v>1.5</v>
      </c>
      <c r="P909" s="666"/>
      <c r="Q909" s="681">
        <v>0</v>
      </c>
      <c r="R909" s="665"/>
      <c r="S909" s="681">
        <v>0</v>
      </c>
      <c r="T909" s="748"/>
      <c r="U909" s="704">
        <v>0</v>
      </c>
    </row>
    <row r="910" spans="1:21" ht="14.4" customHeight="1" x14ac:dyDescent="0.3">
      <c r="A910" s="664">
        <v>50</v>
      </c>
      <c r="B910" s="665" t="s">
        <v>543</v>
      </c>
      <c r="C910" s="665" t="s">
        <v>2783</v>
      </c>
      <c r="D910" s="746" t="s">
        <v>4252</v>
      </c>
      <c r="E910" s="747" t="s">
        <v>2797</v>
      </c>
      <c r="F910" s="665" t="s">
        <v>2778</v>
      </c>
      <c r="G910" s="665" t="s">
        <v>3796</v>
      </c>
      <c r="H910" s="665" t="s">
        <v>544</v>
      </c>
      <c r="I910" s="665" t="s">
        <v>3954</v>
      </c>
      <c r="J910" s="665" t="s">
        <v>1729</v>
      </c>
      <c r="K910" s="665" t="s">
        <v>3955</v>
      </c>
      <c r="L910" s="666">
        <v>55.58</v>
      </c>
      <c r="M910" s="666">
        <v>55.58</v>
      </c>
      <c r="N910" s="665">
        <v>1</v>
      </c>
      <c r="O910" s="748">
        <v>1</v>
      </c>
      <c r="P910" s="666"/>
      <c r="Q910" s="681">
        <v>0</v>
      </c>
      <c r="R910" s="665"/>
      <c r="S910" s="681">
        <v>0</v>
      </c>
      <c r="T910" s="748"/>
      <c r="U910" s="704">
        <v>0</v>
      </c>
    </row>
    <row r="911" spans="1:21" ht="14.4" customHeight="1" x14ac:dyDescent="0.3">
      <c r="A911" s="664">
        <v>50</v>
      </c>
      <c r="B911" s="665" t="s">
        <v>543</v>
      </c>
      <c r="C911" s="665" t="s">
        <v>2783</v>
      </c>
      <c r="D911" s="746" t="s">
        <v>4252</v>
      </c>
      <c r="E911" s="747" t="s">
        <v>2797</v>
      </c>
      <c r="F911" s="665" t="s">
        <v>2778</v>
      </c>
      <c r="G911" s="665" t="s">
        <v>3956</v>
      </c>
      <c r="H911" s="665" t="s">
        <v>544</v>
      </c>
      <c r="I911" s="665" t="s">
        <v>3957</v>
      </c>
      <c r="J911" s="665" t="s">
        <v>3958</v>
      </c>
      <c r="K911" s="665" t="s">
        <v>3959</v>
      </c>
      <c r="L911" s="666">
        <v>54.16</v>
      </c>
      <c r="M911" s="666">
        <v>162.47999999999999</v>
      </c>
      <c r="N911" s="665">
        <v>3</v>
      </c>
      <c r="O911" s="748">
        <v>2</v>
      </c>
      <c r="P911" s="666"/>
      <c r="Q911" s="681">
        <v>0</v>
      </c>
      <c r="R911" s="665"/>
      <c r="S911" s="681">
        <v>0</v>
      </c>
      <c r="T911" s="748"/>
      <c r="U911" s="704">
        <v>0</v>
      </c>
    </row>
    <row r="912" spans="1:21" ht="14.4" customHeight="1" x14ac:dyDescent="0.3">
      <c r="A912" s="664">
        <v>50</v>
      </c>
      <c r="B912" s="665" t="s">
        <v>543</v>
      </c>
      <c r="C912" s="665" t="s">
        <v>2783</v>
      </c>
      <c r="D912" s="746" t="s">
        <v>4252</v>
      </c>
      <c r="E912" s="747" t="s">
        <v>2797</v>
      </c>
      <c r="F912" s="665" t="s">
        <v>2778</v>
      </c>
      <c r="G912" s="665" t="s">
        <v>3800</v>
      </c>
      <c r="H912" s="665" t="s">
        <v>544</v>
      </c>
      <c r="I912" s="665" t="s">
        <v>3960</v>
      </c>
      <c r="J912" s="665" t="s">
        <v>3961</v>
      </c>
      <c r="K912" s="665" t="s">
        <v>3962</v>
      </c>
      <c r="L912" s="666">
        <v>49.38</v>
      </c>
      <c r="M912" s="666">
        <v>148.14000000000001</v>
      </c>
      <c r="N912" s="665">
        <v>3</v>
      </c>
      <c r="O912" s="748">
        <v>0.5</v>
      </c>
      <c r="P912" s="666"/>
      <c r="Q912" s="681">
        <v>0</v>
      </c>
      <c r="R912" s="665"/>
      <c r="S912" s="681">
        <v>0</v>
      </c>
      <c r="T912" s="748"/>
      <c r="U912" s="704">
        <v>0</v>
      </c>
    </row>
    <row r="913" spans="1:21" ht="14.4" customHeight="1" x14ac:dyDescent="0.3">
      <c r="A913" s="664">
        <v>50</v>
      </c>
      <c r="B913" s="665" t="s">
        <v>543</v>
      </c>
      <c r="C913" s="665" t="s">
        <v>2783</v>
      </c>
      <c r="D913" s="746" t="s">
        <v>4252</v>
      </c>
      <c r="E913" s="747" t="s">
        <v>2797</v>
      </c>
      <c r="F913" s="665" t="s">
        <v>2778</v>
      </c>
      <c r="G913" s="665" t="s">
        <v>3800</v>
      </c>
      <c r="H913" s="665" t="s">
        <v>544</v>
      </c>
      <c r="I913" s="665" t="s">
        <v>3963</v>
      </c>
      <c r="J913" s="665" t="s">
        <v>1397</v>
      </c>
      <c r="K913" s="665" t="s">
        <v>3802</v>
      </c>
      <c r="L913" s="666">
        <v>98.75</v>
      </c>
      <c r="M913" s="666">
        <v>197.5</v>
      </c>
      <c r="N913" s="665">
        <v>2</v>
      </c>
      <c r="O913" s="748">
        <v>0.5</v>
      </c>
      <c r="P913" s="666"/>
      <c r="Q913" s="681">
        <v>0</v>
      </c>
      <c r="R913" s="665"/>
      <c r="S913" s="681">
        <v>0</v>
      </c>
      <c r="T913" s="748"/>
      <c r="U913" s="704">
        <v>0</v>
      </c>
    </row>
    <row r="914" spans="1:21" ht="14.4" customHeight="1" x14ac:dyDescent="0.3">
      <c r="A914" s="664">
        <v>50</v>
      </c>
      <c r="B914" s="665" t="s">
        <v>543</v>
      </c>
      <c r="C914" s="665" t="s">
        <v>2783</v>
      </c>
      <c r="D914" s="746" t="s">
        <v>4252</v>
      </c>
      <c r="E914" s="747" t="s">
        <v>2797</v>
      </c>
      <c r="F914" s="665" t="s">
        <v>2778</v>
      </c>
      <c r="G914" s="665" t="s">
        <v>2821</v>
      </c>
      <c r="H914" s="665" t="s">
        <v>1411</v>
      </c>
      <c r="I914" s="665" t="s">
        <v>1662</v>
      </c>
      <c r="J914" s="665" t="s">
        <v>1642</v>
      </c>
      <c r="K914" s="665" t="s">
        <v>2601</v>
      </c>
      <c r="L914" s="666">
        <v>186.87</v>
      </c>
      <c r="M914" s="666">
        <v>2989.9199999999996</v>
      </c>
      <c r="N914" s="665">
        <v>16</v>
      </c>
      <c r="O914" s="748">
        <v>5</v>
      </c>
      <c r="P914" s="666">
        <v>2429.3099999999995</v>
      </c>
      <c r="Q914" s="681">
        <v>0.81249999999999989</v>
      </c>
      <c r="R914" s="665">
        <v>13</v>
      </c>
      <c r="S914" s="681">
        <v>0.8125</v>
      </c>
      <c r="T914" s="748">
        <v>4</v>
      </c>
      <c r="U914" s="704">
        <v>0.8</v>
      </c>
    </row>
    <row r="915" spans="1:21" ht="14.4" customHeight="1" x14ac:dyDescent="0.3">
      <c r="A915" s="664">
        <v>50</v>
      </c>
      <c r="B915" s="665" t="s">
        <v>543</v>
      </c>
      <c r="C915" s="665" t="s">
        <v>2783</v>
      </c>
      <c r="D915" s="746" t="s">
        <v>4252</v>
      </c>
      <c r="E915" s="747" t="s">
        <v>2797</v>
      </c>
      <c r="F915" s="665" t="s">
        <v>2778</v>
      </c>
      <c r="G915" s="665" t="s">
        <v>2822</v>
      </c>
      <c r="H915" s="665" t="s">
        <v>544</v>
      </c>
      <c r="I915" s="665" t="s">
        <v>921</v>
      </c>
      <c r="J915" s="665" t="s">
        <v>2824</v>
      </c>
      <c r="K915" s="665" t="s">
        <v>3282</v>
      </c>
      <c r="L915" s="666">
        <v>31.65</v>
      </c>
      <c r="M915" s="666">
        <v>253.2</v>
      </c>
      <c r="N915" s="665">
        <v>8</v>
      </c>
      <c r="O915" s="748">
        <v>2</v>
      </c>
      <c r="P915" s="666">
        <v>253.2</v>
      </c>
      <c r="Q915" s="681">
        <v>1</v>
      </c>
      <c r="R915" s="665">
        <v>8</v>
      </c>
      <c r="S915" s="681">
        <v>1</v>
      </c>
      <c r="T915" s="748">
        <v>2</v>
      </c>
      <c r="U915" s="704">
        <v>1</v>
      </c>
    </row>
    <row r="916" spans="1:21" ht="14.4" customHeight="1" x14ac:dyDescent="0.3">
      <c r="A916" s="664">
        <v>50</v>
      </c>
      <c r="B916" s="665" t="s">
        <v>543</v>
      </c>
      <c r="C916" s="665" t="s">
        <v>2783</v>
      </c>
      <c r="D916" s="746" t="s">
        <v>4252</v>
      </c>
      <c r="E916" s="747" t="s">
        <v>2797</v>
      </c>
      <c r="F916" s="665" t="s">
        <v>2778</v>
      </c>
      <c r="G916" s="665" t="s">
        <v>2822</v>
      </c>
      <c r="H916" s="665" t="s">
        <v>544</v>
      </c>
      <c r="I916" s="665" t="s">
        <v>966</v>
      </c>
      <c r="J916" s="665" t="s">
        <v>957</v>
      </c>
      <c r="K916" s="665" t="s">
        <v>2873</v>
      </c>
      <c r="L916" s="666">
        <v>26.37</v>
      </c>
      <c r="M916" s="666">
        <v>52.74</v>
      </c>
      <c r="N916" s="665">
        <v>2</v>
      </c>
      <c r="O916" s="748">
        <v>1</v>
      </c>
      <c r="P916" s="666"/>
      <c r="Q916" s="681">
        <v>0</v>
      </c>
      <c r="R916" s="665"/>
      <c r="S916" s="681">
        <v>0</v>
      </c>
      <c r="T916" s="748"/>
      <c r="U916" s="704">
        <v>0</v>
      </c>
    </row>
    <row r="917" spans="1:21" ht="14.4" customHeight="1" x14ac:dyDescent="0.3">
      <c r="A917" s="664">
        <v>50</v>
      </c>
      <c r="B917" s="665" t="s">
        <v>543</v>
      </c>
      <c r="C917" s="665" t="s">
        <v>2783</v>
      </c>
      <c r="D917" s="746" t="s">
        <v>4252</v>
      </c>
      <c r="E917" s="747" t="s">
        <v>2797</v>
      </c>
      <c r="F917" s="665" t="s">
        <v>2778</v>
      </c>
      <c r="G917" s="665" t="s">
        <v>2822</v>
      </c>
      <c r="H917" s="665" t="s">
        <v>544</v>
      </c>
      <c r="I917" s="665" t="s">
        <v>966</v>
      </c>
      <c r="J917" s="665" t="s">
        <v>957</v>
      </c>
      <c r="K917" s="665" t="s">
        <v>2873</v>
      </c>
      <c r="L917" s="666">
        <v>29.31</v>
      </c>
      <c r="M917" s="666">
        <v>29.31</v>
      </c>
      <c r="N917" s="665">
        <v>1</v>
      </c>
      <c r="O917" s="748">
        <v>0.5</v>
      </c>
      <c r="P917" s="666">
        <v>29.31</v>
      </c>
      <c r="Q917" s="681">
        <v>1</v>
      </c>
      <c r="R917" s="665">
        <v>1</v>
      </c>
      <c r="S917" s="681">
        <v>1</v>
      </c>
      <c r="T917" s="748">
        <v>0.5</v>
      </c>
      <c r="U917" s="704">
        <v>1</v>
      </c>
    </row>
    <row r="918" spans="1:21" ht="14.4" customHeight="1" x14ac:dyDescent="0.3">
      <c r="A918" s="664">
        <v>50</v>
      </c>
      <c r="B918" s="665" t="s">
        <v>543</v>
      </c>
      <c r="C918" s="665" t="s">
        <v>2783</v>
      </c>
      <c r="D918" s="746" t="s">
        <v>4252</v>
      </c>
      <c r="E918" s="747" t="s">
        <v>2797</v>
      </c>
      <c r="F918" s="665" t="s">
        <v>2778</v>
      </c>
      <c r="G918" s="665" t="s">
        <v>2822</v>
      </c>
      <c r="H918" s="665" t="s">
        <v>544</v>
      </c>
      <c r="I918" s="665" t="s">
        <v>956</v>
      </c>
      <c r="J918" s="665" t="s">
        <v>957</v>
      </c>
      <c r="K918" s="665" t="s">
        <v>3458</v>
      </c>
      <c r="L918" s="666">
        <v>52.75</v>
      </c>
      <c r="M918" s="666">
        <v>1740.75</v>
      </c>
      <c r="N918" s="665">
        <v>33</v>
      </c>
      <c r="O918" s="748">
        <v>15</v>
      </c>
      <c r="P918" s="666">
        <v>527.5</v>
      </c>
      <c r="Q918" s="681">
        <v>0.30303030303030304</v>
      </c>
      <c r="R918" s="665">
        <v>10</v>
      </c>
      <c r="S918" s="681">
        <v>0.30303030303030304</v>
      </c>
      <c r="T918" s="748">
        <v>5</v>
      </c>
      <c r="U918" s="704">
        <v>0.33333333333333331</v>
      </c>
    </row>
    <row r="919" spans="1:21" ht="14.4" customHeight="1" x14ac:dyDescent="0.3">
      <c r="A919" s="664">
        <v>50</v>
      </c>
      <c r="B919" s="665" t="s">
        <v>543</v>
      </c>
      <c r="C919" s="665" t="s">
        <v>2783</v>
      </c>
      <c r="D919" s="746" t="s">
        <v>4252</v>
      </c>
      <c r="E919" s="747" t="s">
        <v>2797</v>
      </c>
      <c r="F919" s="665" t="s">
        <v>2778</v>
      </c>
      <c r="G919" s="665" t="s">
        <v>2822</v>
      </c>
      <c r="H919" s="665" t="s">
        <v>544</v>
      </c>
      <c r="I919" s="665" t="s">
        <v>956</v>
      </c>
      <c r="J919" s="665" t="s">
        <v>957</v>
      </c>
      <c r="K919" s="665" t="s">
        <v>3458</v>
      </c>
      <c r="L919" s="666">
        <v>58.63</v>
      </c>
      <c r="M919" s="666">
        <v>175.89000000000001</v>
      </c>
      <c r="N919" s="665">
        <v>3</v>
      </c>
      <c r="O919" s="748">
        <v>2</v>
      </c>
      <c r="P919" s="666">
        <v>175.89000000000001</v>
      </c>
      <c r="Q919" s="681">
        <v>1</v>
      </c>
      <c r="R919" s="665">
        <v>3</v>
      </c>
      <c r="S919" s="681">
        <v>1</v>
      </c>
      <c r="T919" s="748">
        <v>2</v>
      </c>
      <c r="U919" s="704">
        <v>1</v>
      </c>
    </row>
    <row r="920" spans="1:21" ht="14.4" customHeight="1" x14ac:dyDescent="0.3">
      <c r="A920" s="664">
        <v>50</v>
      </c>
      <c r="B920" s="665" t="s">
        <v>543</v>
      </c>
      <c r="C920" s="665" t="s">
        <v>2783</v>
      </c>
      <c r="D920" s="746" t="s">
        <v>4252</v>
      </c>
      <c r="E920" s="747" t="s">
        <v>2797</v>
      </c>
      <c r="F920" s="665" t="s">
        <v>2778</v>
      </c>
      <c r="G920" s="665" t="s">
        <v>2822</v>
      </c>
      <c r="H920" s="665" t="s">
        <v>544</v>
      </c>
      <c r="I920" s="665" t="s">
        <v>3964</v>
      </c>
      <c r="J920" s="665" t="s">
        <v>3460</v>
      </c>
      <c r="K920" s="665" t="s">
        <v>3965</v>
      </c>
      <c r="L920" s="666">
        <v>0</v>
      </c>
      <c r="M920" s="666">
        <v>0</v>
      </c>
      <c r="N920" s="665">
        <v>1</v>
      </c>
      <c r="O920" s="748">
        <v>0.5</v>
      </c>
      <c r="P920" s="666"/>
      <c r="Q920" s="681"/>
      <c r="R920" s="665"/>
      <c r="S920" s="681">
        <v>0</v>
      </c>
      <c r="T920" s="748"/>
      <c r="U920" s="704">
        <v>0</v>
      </c>
    </row>
    <row r="921" spans="1:21" ht="14.4" customHeight="1" x14ac:dyDescent="0.3">
      <c r="A921" s="664">
        <v>50</v>
      </c>
      <c r="B921" s="665" t="s">
        <v>543</v>
      </c>
      <c r="C921" s="665" t="s">
        <v>2783</v>
      </c>
      <c r="D921" s="746" t="s">
        <v>4252</v>
      </c>
      <c r="E921" s="747" t="s">
        <v>2797</v>
      </c>
      <c r="F921" s="665" t="s">
        <v>2778</v>
      </c>
      <c r="G921" s="665" t="s">
        <v>3842</v>
      </c>
      <c r="H921" s="665" t="s">
        <v>544</v>
      </c>
      <c r="I921" s="665" t="s">
        <v>3966</v>
      </c>
      <c r="J921" s="665" t="s">
        <v>3844</v>
      </c>
      <c r="K921" s="665" t="s">
        <v>3967</v>
      </c>
      <c r="L921" s="666">
        <v>760.22</v>
      </c>
      <c r="M921" s="666">
        <v>1520.44</v>
      </c>
      <c r="N921" s="665">
        <v>2</v>
      </c>
      <c r="O921" s="748">
        <v>0.5</v>
      </c>
      <c r="P921" s="666"/>
      <c r="Q921" s="681">
        <v>0</v>
      </c>
      <c r="R921" s="665"/>
      <c r="S921" s="681">
        <v>0</v>
      </c>
      <c r="T921" s="748"/>
      <c r="U921" s="704">
        <v>0</v>
      </c>
    </row>
    <row r="922" spans="1:21" ht="14.4" customHeight="1" x14ac:dyDescent="0.3">
      <c r="A922" s="664">
        <v>50</v>
      </c>
      <c r="B922" s="665" t="s">
        <v>543</v>
      </c>
      <c r="C922" s="665" t="s">
        <v>2783</v>
      </c>
      <c r="D922" s="746" t="s">
        <v>4252</v>
      </c>
      <c r="E922" s="747" t="s">
        <v>2797</v>
      </c>
      <c r="F922" s="665" t="s">
        <v>2778</v>
      </c>
      <c r="G922" s="665" t="s">
        <v>3968</v>
      </c>
      <c r="H922" s="665" t="s">
        <v>544</v>
      </c>
      <c r="I922" s="665" t="s">
        <v>907</v>
      </c>
      <c r="J922" s="665" t="s">
        <v>2002</v>
      </c>
      <c r="K922" s="665" t="s">
        <v>3499</v>
      </c>
      <c r="L922" s="666">
        <v>0</v>
      </c>
      <c r="M922" s="666">
        <v>0</v>
      </c>
      <c r="N922" s="665">
        <v>4</v>
      </c>
      <c r="O922" s="748">
        <v>1</v>
      </c>
      <c r="P922" s="666"/>
      <c r="Q922" s="681"/>
      <c r="R922" s="665"/>
      <c r="S922" s="681">
        <v>0</v>
      </c>
      <c r="T922" s="748"/>
      <c r="U922" s="704">
        <v>0</v>
      </c>
    </row>
    <row r="923" spans="1:21" ht="14.4" customHeight="1" x14ac:dyDescent="0.3">
      <c r="A923" s="664">
        <v>50</v>
      </c>
      <c r="B923" s="665" t="s">
        <v>543</v>
      </c>
      <c r="C923" s="665" t="s">
        <v>2783</v>
      </c>
      <c r="D923" s="746" t="s">
        <v>4252</v>
      </c>
      <c r="E923" s="747" t="s">
        <v>2797</v>
      </c>
      <c r="F923" s="665" t="s">
        <v>2778</v>
      </c>
      <c r="G923" s="665" t="s">
        <v>3044</v>
      </c>
      <c r="H923" s="665" t="s">
        <v>1411</v>
      </c>
      <c r="I923" s="665" t="s">
        <v>3846</v>
      </c>
      <c r="J923" s="665" t="s">
        <v>3669</v>
      </c>
      <c r="K923" s="665" t="s">
        <v>3455</v>
      </c>
      <c r="L923" s="666">
        <v>69.16</v>
      </c>
      <c r="M923" s="666">
        <v>69.16</v>
      </c>
      <c r="N923" s="665">
        <v>1</v>
      </c>
      <c r="O923" s="748">
        <v>1</v>
      </c>
      <c r="P923" s="666">
        <v>69.16</v>
      </c>
      <c r="Q923" s="681">
        <v>1</v>
      </c>
      <c r="R923" s="665">
        <v>1</v>
      </c>
      <c r="S923" s="681">
        <v>1</v>
      </c>
      <c r="T923" s="748">
        <v>1</v>
      </c>
      <c r="U923" s="704">
        <v>1</v>
      </c>
    </row>
    <row r="924" spans="1:21" ht="14.4" customHeight="1" x14ac:dyDescent="0.3">
      <c r="A924" s="664">
        <v>50</v>
      </c>
      <c r="B924" s="665" t="s">
        <v>543</v>
      </c>
      <c r="C924" s="665" t="s">
        <v>2783</v>
      </c>
      <c r="D924" s="746" t="s">
        <v>4252</v>
      </c>
      <c r="E924" s="747" t="s">
        <v>2797</v>
      </c>
      <c r="F924" s="665" t="s">
        <v>2778</v>
      </c>
      <c r="G924" s="665" t="s">
        <v>3044</v>
      </c>
      <c r="H924" s="665" t="s">
        <v>544</v>
      </c>
      <c r="I924" s="665" t="s">
        <v>3969</v>
      </c>
      <c r="J924" s="665" t="s">
        <v>3669</v>
      </c>
      <c r="K924" s="665" t="s">
        <v>3970</v>
      </c>
      <c r="L924" s="666">
        <v>0</v>
      </c>
      <c r="M924" s="666">
        <v>0</v>
      </c>
      <c r="N924" s="665">
        <v>1</v>
      </c>
      <c r="O924" s="748">
        <v>0.5</v>
      </c>
      <c r="P924" s="666"/>
      <c r="Q924" s="681"/>
      <c r="R924" s="665"/>
      <c r="S924" s="681">
        <v>0</v>
      </c>
      <c r="T924" s="748"/>
      <c r="U924" s="704">
        <v>0</v>
      </c>
    </row>
    <row r="925" spans="1:21" ht="14.4" customHeight="1" x14ac:dyDescent="0.3">
      <c r="A925" s="664">
        <v>50</v>
      </c>
      <c r="B925" s="665" t="s">
        <v>543</v>
      </c>
      <c r="C925" s="665" t="s">
        <v>2783</v>
      </c>
      <c r="D925" s="746" t="s">
        <v>4252</v>
      </c>
      <c r="E925" s="747" t="s">
        <v>2797</v>
      </c>
      <c r="F925" s="665" t="s">
        <v>2778</v>
      </c>
      <c r="G925" s="665" t="s">
        <v>3044</v>
      </c>
      <c r="H925" s="665" t="s">
        <v>544</v>
      </c>
      <c r="I925" s="665" t="s">
        <v>3971</v>
      </c>
      <c r="J925" s="665" t="s">
        <v>3046</v>
      </c>
      <c r="K925" s="665" t="s">
        <v>2620</v>
      </c>
      <c r="L925" s="666">
        <v>207.45</v>
      </c>
      <c r="M925" s="666">
        <v>207.45</v>
      </c>
      <c r="N925" s="665">
        <v>1</v>
      </c>
      <c r="O925" s="748">
        <v>1</v>
      </c>
      <c r="P925" s="666"/>
      <c r="Q925" s="681">
        <v>0</v>
      </c>
      <c r="R925" s="665"/>
      <c r="S925" s="681">
        <v>0</v>
      </c>
      <c r="T925" s="748"/>
      <c r="U925" s="704">
        <v>0</v>
      </c>
    </row>
    <row r="926" spans="1:21" ht="14.4" customHeight="1" x14ac:dyDescent="0.3">
      <c r="A926" s="664">
        <v>50</v>
      </c>
      <c r="B926" s="665" t="s">
        <v>543</v>
      </c>
      <c r="C926" s="665" t="s">
        <v>2783</v>
      </c>
      <c r="D926" s="746" t="s">
        <v>4252</v>
      </c>
      <c r="E926" s="747" t="s">
        <v>2797</v>
      </c>
      <c r="F926" s="665" t="s">
        <v>2778</v>
      </c>
      <c r="G926" s="665" t="s">
        <v>3048</v>
      </c>
      <c r="H926" s="665" t="s">
        <v>1411</v>
      </c>
      <c r="I926" s="665" t="s">
        <v>2285</v>
      </c>
      <c r="J926" s="665" t="s">
        <v>2286</v>
      </c>
      <c r="K926" s="665" t="s">
        <v>2740</v>
      </c>
      <c r="L926" s="666">
        <v>59.27</v>
      </c>
      <c r="M926" s="666">
        <v>59.27</v>
      </c>
      <c r="N926" s="665">
        <v>1</v>
      </c>
      <c r="O926" s="748">
        <v>0.5</v>
      </c>
      <c r="P926" s="666"/>
      <c r="Q926" s="681">
        <v>0</v>
      </c>
      <c r="R926" s="665"/>
      <c r="S926" s="681">
        <v>0</v>
      </c>
      <c r="T926" s="748"/>
      <c r="U926" s="704">
        <v>0</v>
      </c>
    </row>
    <row r="927" spans="1:21" ht="14.4" customHeight="1" x14ac:dyDescent="0.3">
      <c r="A927" s="664">
        <v>50</v>
      </c>
      <c r="B927" s="665" t="s">
        <v>543</v>
      </c>
      <c r="C927" s="665" t="s">
        <v>2783</v>
      </c>
      <c r="D927" s="746" t="s">
        <v>4252</v>
      </c>
      <c r="E927" s="747" t="s">
        <v>2797</v>
      </c>
      <c r="F927" s="665" t="s">
        <v>2778</v>
      </c>
      <c r="G927" s="665" t="s">
        <v>3048</v>
      </c>
      <c r="H927" s="665" t="s">
        <v>1411</v>
      </c>
      <c r="I927" s="665" t="s">
        <v>1682</v>
      </c>
      <c r="J927" s="665" t="s">
        <v>1683</v>
      </c>
      <c r="K927" s="665" t="s">
        <v>2658</v>
      </c>
      <c r="L927" s="666">
        <v>79.03</v>
      </c>
      <c r="M927" s="666">
        <v>79.03</v>
      </c>
      <c r="N927" s="665">
        <v>1</v>
      </c>
      <c r="O927" s="748">
        <v>1</v>
      </c>
      <c r="P927" s="666"/>
      <c r="Q927" s="681">
        <v>0</v>
      </c>
      <c r="R927" s="665"/>
      <c r="S927" s="681">
        <v>0</v>
      </c>
      <c r="T927" s="748"/>
      <c r="U927" s="704">
        <v>0</v>
      </c>
    </row>
    <row r="928" spans="1:21" ht="14.4" customHeight="1" x14ac:dyDescent="0.3">
      <c r="A928" s="664">
        <v>50</v>
      </c>
      <c r="B928" s="665" t="s">
        <v>543</v>
      </c>
      <c r="C928" s="665" t="s">
        <v>2783</v>
      </c>
      <c r="D928" s="746" t="s">
        <v>4252</v>
      </c>
      <c r="E928" s="747" t="s">
        <v>2797</v>
      </c>
      <c r="F928" s="665" t="s">
        <v>2778</v>
      </c>
      <c r="G928" s="665" t="s">
        <v>3048</v>
      </c>
      <c r="H928" s="665" t="s">
        <v>1411</v>
      </c>
      <c r="I928" s="665" t="s">
        <v>1558</v>
      </c>
      <c r="J928" s="665" t="s">
        <v>2659</v>
      </c>
      <c r="K928" s="665" t="s">
        <v>2660</v>
      </c>
      <c r="L928" s="666">
        <v>46.07</v>
      </c>
      <c r="M928" s="666">
        <v>46.07</v>
      </c>
      <c r="N928" s="665">
        <v>1</v>
      </c>
      <c r="O928" s="748">
        <v>0.5</v>
      </c>
      <c r="P928" s="666">
        <v>46.07</v>
      </c>
      <c r="Q928" s="681">
        <v>1</v>
      </c>
      <c r="R928" s="665">
        <v>1</v>
      </c>
      <c r="S928" s="681">
        <v>1</v>
      </c>
      <c r="T928" s="748">
        <v>0.5</v>
      </c>
      <c r="U928" s="704">
        <v>1</v>
      </c>
    </row>
    <row r="929" spans="1:21" ht="14.4" customHeight="1" x14ac:dyDescent="0.3">
      <c r="A929" s="664">
        <v>50</v>
      </c>
      <c r="B929" s="665" t="s">
        <v>543</v>
      </c>
      <c r="C929" s="665" t="s">
        <v>2783</v>
      </c>
      <c r="D929" s="746" t="s">
        <v>4252</v>
      </c>
      <c r="E929" s="747" t="s">
        <v>2797</v>
      </c>
      <c r="F929" s="665" t="s">
        <v>2778</v>
      </c>
      <c r="G929" s="665" t="s">
        <v>3048</v>
      </c>
      <c r="H929" s="665" t="s">
        <v>544</v>
      </c>
      <c r="I929" s="665" t="s">
        <v>3053</v>
      </c>
      <c r="J929" s="665" t="s">
        <v>3054</v>
      </c>
      <c r="K929" s="665" t="s">
        <v>3055</v>
      </c>
      <c r="L929" s="666">
        <v>79.03</v>
      </c>
      <c r="M929" s="666">
        <v>79.03</v>
      </c>
      <c r="N929" s="665">
        <v>1</v>
      </c>
      <c r="O929" s="748">
        <v>0.5</v>
      </c>
      <c r="P929" s="666"/>
      <c r="Q929" s="681">
        <v>0</v>
      </c>
      <c r="R929" s="665"/>
      <c r="S929" s="681">
        <v>0</v>
      </c>
      <c r="T929" s="748"/>
      <c r="U929" s="704">
        <v>0</v>
      </c>
    </row>
    <row r="930" spans="1:21" ht="14.4" customHeight="1" x14ac:dyDescent="0.3">
      <c r="A930" s="664">
        <v>50</v>
      </c>
      <c r="B930" s="665" t="s">
        <v>543</v>
      </c>
      <c r="C930" s="665" t="s">
        <v>2783</v>
      </c>
      <c r="D930" s="746" t="s">
        <v>4252</v>
      </c>
      <c r="E930" s="747" t="s">
        <v>2797</v>
      </c>
      <c r="F930" s="665" t="s">
        <v>2778</v>
      </c>
      <c r="G930" s="665" t="s">
        <v>3972</v>
      </c>
      <c r="H930" s="665" t="s">
        <v>544</v>
      </c>
      <c r="I930" s="665" t="s">
        <v>3973</v>
      </c>
      <c r="J930" s="665" t="s">
        <v>1161</v>
      </c>
      <c r="K930" s="665" t="s">
        <v>3974</v>
      </c>
      <c r="L930" s="666">
        <v>3414.26</v>
      </c>
      <c r="M930" s="666">
        <v>6828.52</v>
      </c>
      <c r="N930" s="665">
        <v>2</v>
      </c>
      <c r="O930" s="748">
        <v>1</v>
      </c>
      <c r="P930" s="666">
        <v>3414.26</v>
      </c>
      <c r="Q930" s="681">
        <v>0.5</v>
      </c>
      <c r="R930" s="665">
        <v>1</v>
      </c>
      <c r="S930" s="681">
        <v>0.5</v>
      </c>
      <c r="T930" s="748">
        <v>0.5</v>
      </c>
      <c r="U930" s="704">
        <v>0.5</v>
      </c>
    </row>
    <row r="931" spans="1:21" ht="14.4" customHeight="1" x14ac:dyDescent="0.3">
      <c r="A931" s="664">
        <v>50</v>
      </c>
      <c r="B931" s="665" t="s">
        <v>543</v>
      </c>
      <c r="C931" s="665" t="s">
        <v>2783</v>
      </c>
      <c r="D931" s="746" t="s">
        <v>4252</v>
      </c>
      <c r="E931" s="747" t="s">
        <v>2797</v>
      </c>
      <c r="F931" s="665" t="s">
        <v>2778</v>
      </c>
      <c r="G931" s="665" t="s">
        <v>3975</v>
      </c>
      <c r="H931" s="665" t="s">
        <v>544</v>
      </c>
      <c r="I931" s="665" t="s">
        <v>3976</v>
      </c>
      <c r="J931" s="665" t="s">
        <v>3977</v>
      </c>
      <c r="K931" s="665" t="s">
        <v>2701</v>
      </c>
      <c r="L931" s="666">
        <v>80.45</v>
      </c>
      <c r="M931" s="666">
        <v>80.45</v>
      </c>
      <c r="N931" s="665">
        <v>1</v>
      </c>
      <c r="O931" s="748">
        <v>0.5</v>
      </c>
      <c r="P931" s="666"/>
      <c r="Q931" s="681">
        <v>0</v>
      </c>
      <c r="R931" s="665"/>
      <c r="S931" s="681">
        <v>0</v>
      </c>
      <c r="T931" s="748"/>
      <c r="U931" s="704">
        <v>0</v>
      </c>
    </row>
    <row r="932" spans="1:21" ht="14.4" customHeight="1" x14ac:dyDescent="0.3">
      <c r="A932" s="664">
        <v>50</v>
      </c>
      <c r="B932" s="665" t="s">
        <v>543</v>
      </c>
      <c r="C932" s="665" t="s">
        <v>2783</v>
      </c>
      <c r="D932" s="746" t="s">
        <v>4252</v>
      </c>
      <c r="E932" s="747" t="s">
        <v>2797</v>
      </c>
      <c r="F932" s="665" t="s">
        <v>2778</v>
      </c>
      <c r="G932" s="665" t="s">
        <v>3060</v>
      </c>
      <c r="H932" s="665" t="s">
        <v>1411</v>
      </c>
      <c r="I932" s="665" t="s">
        <v>3470</v>
      </c>
      <c r="J932" s="665" t="s">
        <v>1638</v>
      </c>
      <c r="K932" s="665" t="s">
        <v>3471</v>
      </c>
      <c r="L932" s="666">
        <v>54.98</v>
      </c>
      <c r="M932" s="666">
        <v>54.98</v>
      </c>
      <c r="N932" s="665">
        <v>1</v>
      </c>
      <c r="O932" s="748">
        <v>1</v>
      </c>
      <c r="P932" s="666"/>
      <c r="Q932" s="681">
        <v>0</v>
      </c>
      <c r="R932" s="665"/>
      <c r="S932" s="681">
        <v>0</v>
      </c>
      <c r="T932" s="748"/>
      <c r="U932" s="704">
        <v>0</v>
      </c>
    </row>
    <row r="933" spans="1:21" ht="14.4" customHeight="1" x14ac:dyDescent="0.3">
      <c r="A933" s="664">
        <v>50</v>
      </c>
      <c r="B933" s="665" t="s">
        <v>543</v>
      </c>
      <c r="C933" s="665" t="s">
        <v>2783</v>
      </c>
      <c r="D933" s="746" t="s">
        <v>4252</v>
      </c>
      <c r="E933" s="747" t="s">
        <v>2797</v>
      </c>
      <c r="F933" s="665" t="s">
        <v>2778</v>
      </c>
      <c r="G933" s="665" t="s">
        <v>3060</v>
      </c>
      <c r="H933" s="665" t="s">
        <v>1411</v>
      </c>
      <c r="I933" s="665" t="s">
        <v>3674</v>
      </c>
      <c r="J933" s="665" t="s">
        <v>1638</v>
      </c>
      <c r="K933" s="665" t="s">
        <v>3675</v>
      </c>
      <c r="L933" s="666">
        <v>0</v>
      </c>
      <c r="M933" s="666">
        <v>0</v>
      </c>
      <c r="N933" s="665">
        <v>1</v>
      </c>
      <c r="O933" s="748">
        <v>0.5</v>
      </c>
      <c r="P933" s="666"/>
      <c r="Q933" s="681"/>
      <c r="R933" s="665"/>
      <c r="S933" s="681">
        <v>0</v>
      </c>
      <c r="T933" s="748"/>
      <c r="U933" s="704">
        <v>0</v>
      </c>
    </row>
    <row r="934" spans="1:21" ht="14.4" customHeight="1" x14ac:dyDescent="0.3">
      <c r="A934" s="664">
        <v>50</v>
      </c>
      <c r="B934" s="665" t="s">
        <v>543</v>
      </c>
      <c r="C934" s="665" t="s">
        <v>2783</v>
      </c>
      <c r="D934" s="746" t="s">
        <v>4252</v>
      </c>
      <c r="E934" s="747" t="s">
        <v>2797</v>
      </c>
      <c r="F934" s="665" t="s">
        <v>2778</v>
      </c>
      <c r="G934" s="665" t="s">
        <v>3676</v>
      </c>
      <c r="H934" s="665" t="s">
        <v>1411</v>
      </c>
      <c r="I934" s="665" t="s">
        <v>3677</v>
      </c>
      <c r="J934" s="665" t="s">
        <v>3678</v>
      </c>
      <c r="K934" s="665" t="s">
        <v>3679</v>
      </c>
      <c r="L934" s="666">
        <v>145.66999999999999</v>
      </c>
      <c r="M934" s="666">
        <v>145.66999999999999</v>
      </c>
      <c r="N934" s="665">
        <v>1</v>
      </c>
      <c r="O934" s="748">
        <v>0.5</v>
      </c>
      <c r="P934" s="666">
        <v>145.66999999999999</v>
      </c>
      <c r="Q934" s="681">
        <v>1</v>
      </c>
      <c r="R934" s="665">
        <v>1</v>
      </c>
      <c r="S934" s="681">
        <v>1</v>
      </c>
      <c r="T934" s="748">
        <v>0.5</v>
      </c>
      <c r="U934" s="704">
        <v>1</v>
      </c>
    </row>
    <row r="935" spans="1:21" ht="14.4" customHeight="1" x14ac:dyDescent="0.3">
      <c r="A935" s="664">
        <v>50</v>
      </c>
      <c r="B935" s="665" t="s">
        <v>543</v>
      </c>
      <c r="C935" s="665" t="s">
        <v>2783</v>
      </c>
      <c r="D935" s="746" t="s">
        <v>4252</v>
      </c>
      <c r="E935" s="747" t="s">
        <v>2797</v>
      </c>
      <c r="F935" s="665" t="s">
        <v>2778</v>
      </c>
      <c r="G935" s="665" t="s">
        <v>3978</v>
      </c>
      <c r="H935" s="665" t="s">
        <v>544</v>
      </c>
      <c r="I935" s="665" t="s">
        <v>3979</v>
      </c>
      <c r="J935" s="665" t="s">
        <v>3980</v>
      </c>
      <c r="K935" s="665" t="s">
        <v>3981</v>
      </c>
      <c r="L935" s="666">
        <v>90.95</v>
      </c>
      <c r="M935" s="666">
        <v>363.8</v>
      </c>
      <c r="N935" s="665">
        <v>4</v>
      </c>
      <c r="O935" s="748">
        <v>2</v>
      </c>
      <c r="P935" s="666">
        <v>363.8</v>
      </c>
      <c r="Q935" s="681">
        <v>1</v>
      </c>
      <c r="R935" s="665">
        <v>4</v>
      </c>
      <c r="S935" s="681">
        <v>1</v>
      </c>
      <c r="T935" s="748">
        <v>2</v>
      </c>
      <c r="U935" s="704">
        <v>1</v>
      </c>
    </row>
    <row r="936" spans="1:21" ht="14.4" customHeight="1" x14ac:dyDescent="0.3">
      <c r="A936" s="664">
        <v>50</v>
      </c>
      <c r="B936" s="665" t="s">
        <v>543</v>
      </c>
      <c r="C936" s="665" t="s">
        <v>2783</v>
      </c>
      <c r="D936" s="746" t="s">
        <v>4252</v>
      </c>
      <c r="E936" s="747" t="s">
        <v>2797</v>
      </c>
      <c r="F936" s="665" t="s">
        <v>2778</v>
      </c>
      <c r="G936" s="665" t="s">
        <v>3067</v>
      </c>
      <c r="H936" s="665" t="s">
        <v>544</v>
      </c>
      <c r="I936" s="665" t="s">
        <v>3982</v>
      </c>
      <c r="J936" s="665" t="s">
        <v>3983</v>
      </c>
      <c r="K936" s="665" t="s">
        <v>3984</v>
      </c>
      <c r="L936" s="666">
        <v>0</v>
      </c>
      <c r="M936" s="666">
        <v>0</v>
      </c>
      <c r="N936" s="665">
        <v>2</v>
      </c>
      <c r="O936" s="748">
        <v>0.5</v>
      </c>
      <c r="P936" s="666"/>
      <c r="Q936" s="681"/>
      <c r="R936" s="665"/>
      <c r="S936" s="681">
        <v>0</v>
      </c>
      <c r="T936" s="748"/>
      <c r="U936" s="704">
        <v>0</v>
      </c>
    </row>
    <row r="937" spans="1:21" ht="14.4" customHeight="1" x14ac:dyDescent="0.3">
      <c r="A937" s="664">
        <v>50</v>
      </c>
      <c r="B937" s="665" t="s">
        <v>543</v>
      </c>
      <c r="C937" s="665" t="s">
        <v>2783</v>
      </c>
      <c r="D937" s="746" t="s">
        <v>4252</v>
      </c>
      <c r="E937" s="747" t="s">
        <v>2797</v>
      </c>
      <c r="F937" s="665" t="s">
        <v>2778</v>
      </c>
      <c r="G937" s="665" t="s">
        <v>2826</v>
      </c>
      <c r="H937" s="665" t="s">
        <v>544</v>
      </c>
      <c r="I937" s="665" t="s">
        <v>750</v>
      </c>
      <c r="J937" s="665" t="s">
        <v>751</v>
      </c>
      <c r="K937" s="665" t="s">
        <v>3083</v>
      </c>
      <c r="L937" s="666">
        <v>38.04</v>
      </c>
      <c r="M937" s="666">
        <v>190.2</v>
      </c>
      <c r="N937" s="665">
        <v>5</v>
      </c>
      <c r="O937" s="748">
        <v>2</v>
      </c>
      <c r="P937" s="666">
        <v>76.08</v>
      </c>
      <c r="Q937" s="681">
        <v>0.4</v>
      </c>
      <c r="R937" s="665">
        <v>2</v>
      </c>
      <c r="S937" s="681">
        <v>0.4</v>
      </c>
      <c r="T937" s="748">
        <v>1</v>
      </c>
      <c r="U937" s="704">
        <v>0.5</v>
      </c>
    </row>
    <row r="938" spans="1:21" ht="14.4" customHeight="1" x14ac:dyDescent="0.3">
      <c r="A938" s="664">
        <v>50</v>
      </c>
      <c r="B938" s="665" t="s">
        <v>543</v>
      </c>
      <c r="C938" s="665" t="s">
        <v>2783</v>
      </c>
      <c r="D938" s="746" t="s">
        <v>4252</v>
      </c>
      <c r="E938" s="747" t="s">
        <v>2797</v>
      </c>
      <c r="F938" s="665" t="s">
        <v>2778</v>
      </c>
      <c r="G938" s="665" t="s">
        <v>2826</v>
      </c>
      <c r="H938" s="665" t="s">
        <v>544</v>
      </c>
      <c r="I938" s="665" t="s">
        <v>3985</v>
      </c>
      <c r="J938" s="665" t="s">
        <v>3085</v>
      </c>
      <c r="K938" s="665" t="s">
        <v>3986</v>
      </c>
      <c r="L938" s="666">
        <v>234.07</v>
      </c>
      <c r="M938" s="666">
        <v>1638.49</v>
      </c>
      <c r="N938" s="665">
        <v>7</v>
      </c>
      <c r="O938" s="748">
        <v>4.5</v>
      </c>
      <c r="P938" s="666">
        <v>936.28</v>
      </c>
      <c r="Q938" s="681">
        <v>0.5714285714285714</v>
      </c>
      <c r="R938" s="665">
        <v>4</v>
      </c>
      <c r="S938" s="681">
        <v>0.5714285714285714</v>
      </c>
      <c r="T938" s="748">
        <v>2.5</v>
      </c>
      <c r="U938" s="704">
        <v>0.55555555555555558</v>
      </c>
    </row>
    <row r="939" spans="1:21" ht="14.4" customHeight="1" x14ac:dyDescent="0.3">
      <c r="A939" s="664">
        <v>50</v>
      </c>
      <c r="B939" s="665" t="s">
        <v>543</v>
      </c>
      <c r="C939" s="665" t="s">
        <v>2783</v>
      </c>
      <c r="D939" s="746" t="s">
        <v>4252</v>
      </c>
      <c r="E939" s="747" t="s">
        <v>2797</v>
      </c>
      <c r="F939" s="665" t="s">
        <v>2778</v>
      </c>
      <c r="G939" s="665" t="s">
        <v>2826</v>
      </c>
      <c r="H939" s="665" t="s">
        <v>544</v>
      </c>
      <c r="I939" s="665" t="s">
        <v>3525</v>
      </c>
      <c r="J939" s="665" t="s">
        <v>763</v>
      </c>
      <c r="K939" s="665" t="s">
        <v>3526</v>
      </c>
      <c r="L939" s="666">
        <v>117.03</v>
      </c>
      <c r="M939" s="666">
        <v>117.03</v>
      </c>
      <c r="N939" s="665">
        <v>1</v>
      </c>
      <c r="O939" s="748">
        <v>0.5</v>
      </c>
      <c r="P939" s="666">
        <v>117.03</v>
      </c>
      <c r="Q939" s="681">
        <v>1</v>
      </c>
      <c r="R939" s="665">
        <v>1</v>
      </c>
      <c r="S939" s="681">
        <v>1</v>
      </c>
      <c r="T939" s="748">
        <v>0.5</v>
      </c>
      <c r="U939" s="704">
        <v>1</v>
      </c>
    </row>
    <row r="940" spans="1:21" ht="14.4" customHeight="1" x14ac:dyDescent="0.3">
      <c r="A940" s="664">
        <v>50</v>
      </c>
      <c r="B940" s="665" t="s">
        <v>543</v>
      </c>
      <c r="C940" s="665" t="s">
        <v>2783</v>
      </c>
      <c r="D940" s="746" t="s">
        <v>4252</v>
      </c>
      <c r="E940" s="747" t="s">
        <v>2797</v>
      </c>
      <c r="F940" s="665" t="s">
        <v>2778</v>
      </c>
      <c r="G940" s="665" t="s">
        <v>2826</v>
      </c>
      <c r="H940" s="665" t="s">
        <v>544</v>
      </c>
      <c r="I940" s="665" t="s">
        <v>3680</v>
      </c>
      <c r="J940" s="665" t="s">
        <v>2828</v>
      </c>
      <c r="K940" s="665" t="s">
        <v>3681</v>
      </c>
      <c r="L940" s="666">
        <v>58.52</v>
      </c>
      <c r="M940" s="666">
        <v>234.08</v>
      </c>
      <c r="N940" s="665">
        <v>4</v>
      </c>
      <c r="O940" s="748">
        <v>3.5</v>
      </c>
      <c r="P940" s="666"/>
      <c r="Q940" s="681">
        <v>0</v>
      </c>
      <c r="R940" s="665"/>
      <c r="S940" s="681">
        <v>0</v>
      </c>
      <c r="T940" s="748"/>
      <c r="U940" s="704">
        <v>0</v>
      </c>
    </row>
    <row r="941" spans="1:21" ht="14.4" customHeight="1" x14ac:dyDescent="0.3">
      <c r="A941" s="664">
        <v>50</v>
      </c>
      <c r="B941" s="665" t="s">
        <v>543</v>
      </c>
      <c r="C941" s="665" t="s">
        <v>2783</v>
      </c>
      <c r="D941" s="746" t="s">
        <v>4252</v>
      </c>
      <c r="E941" s="747" t="s">
        <v>2797</v>
      </c>
      <c r="F941" s="665" t="s">
        <v>2778</v>
      </c>
      <c r="G941" s="665" t="s">
        <v>2826</v>
      </c>
      <c r="H941" s="665" t="s">
        <v>544</v>
      </c>
      <c r="I941" s="665" t="s">
        <v>3987</v>
      </c>
      <c r="J941" s="665" t="s">
        <v>3988</v>
      </c>
      <c r="K941" s="665" t="s">
        <v>3986</v>
      </c>
      <c r="L941" s="666">
        <v>234.07</v>
      </c>
      <c r="M941" s="666">
        <v>234.07</v>
      </c>
      <c r="N941" s="665">
        <v>1</v>
      </c>
      <c r="O941" s="748">
        <v>0.5</v>
      </c>
      <c r="P941" s="666"/>
      <c r="Q941" s="681">
        <v>0</v>
      </c>
      <c r="R941" s="665"/>
      <c r="S941" s="681">
        <v>0</v>
      </c>
      <c r="T941" s="748"/>
      <c r="U941" s="704">
        <v>0</v>
      </c>
    </row>
    <row r="942" spans="1:21" ht="14.4" customHeight="1" x14ac:dyDescent="0.3">
      <c r="A942" s="664">
        <v>50</v>
      </c>
      <c r="B942" s="665" t="s">
        <v>543</v>
      </c>
      <c r="C942" s="665" t="s">
        <v>2783</v>
      </c>
      <c r="D942" s="746" t="s">
        <v>4252</v>
      </c>
      <c r="E942" s="747" t="s">
        <v>2797</v>
      </c>
      <c r="F942" s="665" t="s">
        <v>2778</v>
      </c>
      <c r="G942" s="665" t="s">
        <v>3808</v>
      </c>
      <c r="H942" s="665" t="s">
        <v>544</v>
      </c>
      <c r="I942" s="665" t="s">
        <v>3989</v>
      </c>
      <c r="J942" s="665" t="s">
        <v>3810</v>
      </c>
      <c r="K942" s="665" t="s">
        <v>3990</v>
      </c>
      <c r="L942" s="666">
        <v>141.04</v>
      </c>
      <c r="M942" s="666">
        <v>282.08</v>
      </c>
      <c r="N942" s="665">
        <v>2</v>
      </c>
      <c r="O942" s="748">
        <v>0.5</v>
      </c>
      <c r="P942" s="666"/>
      <c r="Q942" s="681">
        <v>0</v>
      </c>
      <c r="R942" s="665"/>
      <c r="S942" s="681">
        <v>0</v>
      </c>
      <c r="T942" s="748"/>
      <c r="U942" s="704">
        <v>0</v>
      </c>
    </row>
    <row r="943" spans="1:21" ht="14.4" customHeight="1" x14ac:dyDescent="0.3">
      <c r="A943" s="664">
        <v>50</v>
      </c>
      <c r="B943" s="665" t="s">
        <v>543</v>
      </c>
      <c r="C943" s="665" t="s">
        <v>2783</v>
      </c>
      <c r="D943" s="746" t="s">
        <v>4252</v>
      </c>
      <c r="E943" s="747" t="s">
        <v>2797</v>
      </c>
      <c r="F943" s="665" t="s">
        <v>2778</v>
      </c>
      <c r="G943" s="665" t="s">
        <v>3808</v>
      </c>
      <c r="H943" s="665" t="s">
        <v>544</v>
      </c>
      <c r="I943" s="665" t="s">
        <v>3991</v>
      </c>
      <c r="J943" s="665" t="s">
        <v>3992</v>
      </c>
      <c r="K943" s="665" t="s">
        <v>3993</v>
      </c>
      <c r="L943" s="666">
        <v>94.84</v>
      </c>
      <c r="M943" s="666">
        <v>94.84</v>
      </c>
      <c r="N943" s="665">
        <v>1</v>
      </c>
      <c r="O943" s="748">
        <v>1</v>
      </c>
      <c r="P943" s="666"/>
      <c r="Q943" s="681">
        <v>0</v>
      </c>
      <c r="R943" s="665"/>
      <c r="S943" s="681">
        <v>0</v>
      </c>
      <c r="T943" s="748"/>
      <c r="U943" s="704">
        <v>0</v>
      </c>
    </row>
    <row r="944" spans="1:21" ht="14.4" customHeight="1" x14ac:dyDescent="0.3">
      <c r="A944" s="664">
        <v>50</v>
      </c>
      <c r="B944" s="665" t="s">
        <v>543</v>
      </c>
      <c r="C944" s="665" t="s">
        <v>2783</v>
      </c>
      <c r="D944" s="746" t="s">
        <v>4252</v>
      </c>
      <c r="E944" s="747" t="s">
        <v>2797</v>
      </c>
      <c r="F944" s="665" t="s">
        <v>2778</v>
      </c>
      <c r="G944" s="665" t="s">
        <v>3317</v>
      </c>
      <c r="H944" s="665" t="s">
        <v>1411</v>
      </c>
      <c r="I944" s="665" t="s">
        <v>3994</v>
      </c>
      <c r="J944" s="665" t="s">
        <v>3995</v>
      </c>
      <c r="K944" s="665" t="s">
        <v>3996</v>
      </c>
      <c r="L944" s="666">
        <v>351.51</v>
      </c>
      <c r="M944" s="666">
        <v>703.02</v>
      </c>
      <c r="N944" s="665">
        <v>2</v>
      </c>
      <c r="O944" s="748">
        <v>0.5</v>
      </c>
      <c r="P944" s="666">
        <v>703.02</v>
      </c>
      <c r="Q944" s="681">
        <v>1</v>
      </c>
      <c r="R944" s="665">
        <v>2</v>
      </c>
      <c r="S944" s="681">
        <v>1</v>
      </c>
      <c r="T944" s="748">
        <v>0.5</v>
      </c>
      <c r="U944" s="704">
        <v>1</v>
      </c>
    </row>
    <row r="945" spans="1:21" ht="14.4" customHeight="1" x14ac:dyDescent="0.3">
      <c r="A945" s="664">
        <v>50</v>
      </c>
      <c r="B945" s="665" t="s">
        <v>543</v>
      </c>
      <c r="C945" s="665" t="s">
        <v>2783</v>
      </c>
      <c r="D945" s="746" t="s">
        <v>4252</v>
      </c>
      <c r="E945" s="747" t="s">
        <v>2797</v>
      </c>
      <c r="F945" s="665" t="s">
        <v>2778</v>
      </c>
      <c r="G945" s="665" t="s">
        <v>3317</v>
      </c>
      <c r="H945" s="665" t="s">
        <v>544</v>
      </c>
      <c r="I945" s="665" t="s">
        <v>3997</v>
      </c>
      <c r="J945" s="665" t="s">
        <v>3319</v>
      </c>
      <c r="K945" s="665" t="s">
        <v>3998</v>
      </c>
      <c r="L945" s="666">
        <v>459.3</v>
      </c>
      <c r="M945" s="666">
        <v>918.6</v>
      </c>
      <c r="N945" s="665">
        <v>2</v>
      </c>
      <c r="O945" s="748">
        <v>1</v>
      </c>
      <c r="P945" s="666"/>
      <c r="Q945" s="681">
        <v>0</v>
      </c>
      <c r="R945" s="665"/>
      <c r="S945" s="681">
        <v>0</v>
      </c>
      <c r="T945" s="748"/>
      <c r="U945" s="704">
        <v>0</v>
      </c>
    </row>
    <row r="946" spans="1:21" ht="14.4" customHeight="1" x14ac:dyDescent="0.3">
      <c r="A946" s="664">
        <v>50</v>
      </c>
      <c r="B946" s="665" t="s">
        <v>543</v>
      </c>
      <c r="C946" s="665" t="s">
        <v>2783</v>
      </c>
      <c r="D946" s="746" t="s">
        <v>4252</v>
      </c>
      <c r="E946" s="747" t="s">
        <v>2797</v>
      </c>
      <c r="F946" s="665" t="s">
        <v>2778</v>
      </c>
      <c r="G946" s="665" t="s">
        <v>3321</v>
      </c>
      <c r="H946" s="665" t="s">
        <v>544</v>
      </c>
      <c r="I946" s="665" t="s">
        <v>3999</v>
      </c>
      <c r="J946" s="665" t="s">
        <v>1342</v>
      </c>
      <c r="K946" s="665" t="s">
        <v>4000</v>
      </c>
      <c r="L946" s="666">
        <v>374.79</v>
      </c>
      <c r="M946" s="666">
        <v>749.58</v>
      </c>
      <c r="N946" s="665">
        <v>2</v>
      </c>
      <c r="O946" s="748">
        <v>0.5</v>
      </c>
      <c r="P946" s="666">
        <v>749.58</v>
      </c>
      <c r="Q946" s="681">
        <v>1</v>
      </c>
      <c r="R946" s="665">
        <v>2</v>
      </c>
      <c r="S946" s="681">
        <v>1</v>
      </c>
      <c r="T946" s="748">
        <v>0.5</v>
      </c>
      <c r="U946" s="704">
        <v>1</v>
      </c>
    </row>
    <row r="947" spans="1:21" ht="14.4" customHeight="1" x14ac:dyDescent="0.3">
      <c r="A947" s="664">
        <v>50</v>
      </c>
      <c r="B947" s="665" t="s">
        <v>543</v>
      </c>
      <c r="C947" s="665" t="s">
        <v>2783</v>
      </c>
      <c r="D947" s="746" t="s">
        <v>4252</v>
      </c>
      <c r="E947" s="747" t="s">
        <v>2797</v>
      </c>
      <c r="F947" s="665" t="s">
        <v>2778</v>
      </c>
      <c r="G947" s="665" t="s">
        <v>2882</v>
      </c>
      <c r="H947" s="665" t="s">
        <v>1411</v>
      </c>
      <c r="I947" s="665" t="s">
        <v>4001</v>
      </c>
      <c r="J947" s="665" t="s">
        <v>1482</v>
      </c>
      <c r="K947" s="665" t="s">
        <v>4002</v>
      </c>
      <c r="L947" s="666">
        <v>277.12</v>
      </c>
      <c r="M947" s="666">
        <v>554.24</v>
      </c>
      <c r="N947" s="665">
        <v>2</v>
      </c>
      <c r="O947" s="748">
        <v>1</v>
      </c>
      <c r="P947" s="666">
        <v>554.24</v>
      </c>
      <c r="Q947" s="681">
        <v>1</v>
      </c>
      <c r="R947" s="665">
        <v>2</v>
      </c>
      <c r="S947" s="681">
        <v>1</v>
      </c>
      <c r="T947" s="748">
        <v>1</v>
      </c>
      <c r="U947" s="704">
        <v>1</v>
      </c>
    </row>
    <row r="948" spans="1:21" ht="14.4" customHeight="1" x14ac:dyDescent="0.3">
      <c r="A948" s="664">
        <v>50</v>
      </c>
      <c r="B948" s="665" t="s">
        <v>543</v>
      </c>
      <c r="C948" s="665" t="s">
        <v>2783</v>
      </c>
      <c r="D948" s="746" t="s">
        <v>4252</v>
      </c>
      <c r="E948" s="747" t="s">
        <v>2797</v>
      </c>
      <c r="F948" s="665" t="s">
        <v>2778</v>
      </c>
      <c r="G948" s="665" t="s">
        <v>2882</v>
      </c>
      <c r="H948" s="665" t="s">
        <v>1411</v>
      </c>
      <c r="I948" s="665" t="s">
        <v>1481</v>
      </c>
      <c r="J948" s="665" t="s">
        <v>1482</v>
      </c>
      <c r="K948" s="665" t="s">
        <v>2598</v>
      </c>
      <c r="L948" s="666">
        <v>1847.49</v>
      </c>
      <c r="M948" s="666">
        <v>1847.49</v>
      </c>
      <c r="N948" s="665">
        <v>1</v>
      </c>
      <c r="O948" s="748">
        <v>1</v>
      </c>
      <c r="P948" s="666">
        <v>1847.49</v>
      </c>
      <c r="Q948" s="681">
        <v>1</v>
      </c>
      <c r="R948" s="665">
        <v>1</v>
      </c>
      <c r="S948" s="681">
        <v>1</v>
      </c>
      <c r="T948" s="748">
        <v>1</v>
      </c>
      <c r="U948" s="704">
        <v>1</v>
      </c>
    </row>
    <row r="949" spans="1:21" ht="14.4" customHeight="1" x14ac:dyDescent="0.3">
      <c r="A949" s="664">
        <v>50</v>
      </c>
      <c r="B949" s="665" t="s">
        <v>543</v>
      </c>
      <c r="C949" s="665" t="s">
        <v>2783</v>
      </c>
      <c r="D949" s="746" t="s">
        <v>4252</v>
      </c>
      <c r="E949" s="747" t="s">
        <v>2797</v>
      </c>
      <c r="F949" s="665" t="s">
        <v>2778</v>
      </c>
      <c r="G949" s="665" t="s">
        <v>2882</v>
      </c>
      <c r="H949" s="665" t="s">
        <v>1411</v>
      </c>
      <c r="I949" s="665" t="s">
        <v>1673</v>
      </c>
      <c r="J949" s="665" t="s">
        <v>1482</v>
      </c>
      <c r="K949" s="665" t="s">
        <v>2592</v>
      </c>
      <c r="L949" s="666">
        <v>2309.36</v>
      </c>
      <c r="M949" s="666">
        <v>2309.36</v>
      </c>
      <c r="N949" s="665">
        <v>1</v>
      </c>
      <c r="O949" s="748">
        <v>1</v>
      </c>
      <c r="P949" s="666">
        <v>2309.36</v>
      </c>
      <c r="Q949" s="681">
        <v>1</v>
      </c>
      <c r="R949" s="665">
        <v>1</v>
      </c>
      <c r="S949" s="681">
        <v>1</v>
      </c>
      <c r="T949" s="748">
        <v>1</v>
      </c>
      <c r="U949" s="704">
        <v>1</v>
      </c>
    </row>
    <row r="950" spans="1:21" ht="14.4" customHeight="1" x14ac:dyDescent="0.3">
      <c r="A950" s="664">
        <v>50</v>
      </c>
      <c r="B950" s="665" t="s">
        <v>543</v>
      </c>
      <c r="C950" s="665" t="s">
        <v>2783</v>
      </c>
      <c r="D950" s="746" t="s">
        <v>4252</v>
      </c>
      <c r="E950" s="747" t="s">
        <v>2797</v>
      </c>
      <c r="F950" s="665" t="s">
        <v>2778</v>
      </c>
      <c r="G950" s="665" t="s">
        <v>2882</v>
      </c>
      <c r="H950" s="665" t="s">
        <v>1411</v>
      </c>
      <c r="I950" s="665" t="s">
        <v>1664</v>
      </c>
      <c r="J950" s="665" t="s">
        <v>1482</v>
      </c>
      <c r="K950" s="665" t="s">
        <v>2591</v>
      </c>
      <c r="L950" s="666">
        <v>1385.62</v>
      </c>
      <c r="M950" s="666">
        <v>1385.62</v>
      </c>
      <c r="N950" s="665">
        <v>1</v>
      </c>
      <c r="O950" s="748">
        <v>1</v>
      </c>
      <c r="P950" s="666">
        <v>1385.62</v>
      </c>
      <c r="Q950" s="681">
        <v>1</v>
      </c>
      <c r="R950" s="665">
        <v>1</v>
      </c>
      <c r="S950" s="681">
        <v>1</v>
      </c>
      <c r="T950" s="748">
        <v>1</v>
      </c>
      <c r="U950" s="704">
        <v>1</v>
      </c>
    </row>
    <row r="951" spans="1:21" ht="14.4" customHeight="1" x14ac:dyDescent="0.3">
      <c r="A951" s="664">
        <v>50</v>
      </c>
      <c r="B951" s="665" t="s">
        <v>543</v>
      </c>
      <c r="C951" s="665" t="s">
        <v>2783</v>
      </c>
      <c r="D951" s="746" t="s">
        <v>4252</v>
      </c>
      <c r="E951" s="747" t="s">
        <v>2797</v>
      </c>
      <c r="F951" s="665" t="s">
        <v>2778</v>
      </c>
      <c r="G951" s="665" t="s">
        <v>2882</v>
      </c>
      <c r="H951" s="665" t="s">
        <v>1411</v>
      </c>
      <c r="I951" s="665" t="s">
        <v>4003</v>
      </c>
      <c r="J951" s="665" t="s">
        <v>1482</v>
      </c>
      <c r="K951" s="665" t="s">
        <v>4002</v>
      </c>
      <c r="L951" s="666">
        <v>277.12</v>
      </c>
      <c r="M951" s="666">
        <v>831.36</v>
      </c>
      <c r="N951" s="665">
        <v>3</v>
      </c>
      <c r="O951" s="748">
        <v>1</v>
      </c>
      <c r="P951" s="666">
        <v>831.36</v>
      </c>
      <c r="Q951" s="681">
        <v>1</v>
      </c>
      <c r="R951" s="665">
        <v>3</v>
      </c>
      <c r="S951" s="681">
        <v>1</v>
      </c>
      <c r="T951" s="748">
        <v>1</v>
      </c>
      <c r="U951" s="704">
        <v>1</v>
      </c>
    </row>
    <row r="952" spans="1:21" ht="14.4" customHeight="1" x14ac:dyDescent="0.3">
      <c r="A952" s="664">
        <v>50</v>
      </c>
      <c r="B952" s="665" t="s">
        <v>543</v>
      </c>
      <c r="C952" s="665" t="s">
        <v>2783</v>
      </c>
      <c r="D952" s="746" t="s">
        <v>4252</v>
      </c>
      <c r="E952" s="747" t="s">
        <v>2797</v>
      </c>
      <c r="F952" s="665" t="s">
        <v>2778</v>
      </c>
      <c r="G952" s="665" t="s">
        <v>3094</v>
      </c>
      <c r="H952" s="665" t="s">
        <v>544</v>
      </c>
      <c r="I952" s="665" t="s">
        <v>1002</v>
      </c>
      <c r="J952" s="665" t="s">
        <v>1003</v>
      </c>
      <c r="K952" s="665" t="s">
        <v>3095</v>
      </c>
      <c r="L952" s="666">
        <v>32.76</v>
      </c>
      <c r="M952" s="666">
        <v>131.04</v>
      </c>
      <c r="N952" s="665">
        <v>4</v>
      </c>
      <c r="O952" s="748">
        <v>1</v>
      </c>
      <c r="P952" s="666"/>
      <c r="Q952" s="681">
        <v>0</v>
      </c>
      <c r="R952" s="665"/>
      <c r="S952" s="681">
        <v>0</v>
      </c>
      <c r="T952" s="748"/>
      <c r="U952" s="704">
        <v>0</v>
      </c>
    </row>
    <row r="953" spans="1:21" ht="14.4" customHeight="1" x14ac:dyDescent="0.3">
      <c r="A953" s="664">
        <v>50</v>
      </c>
      <c r="B953" s="665" t="s">
        <v>543</v>
      </c>
      <c r="C953" s="665" t="s">
        <v>2783</v>
      </c>
      <c r="D953" s="746" t="s">
        <v>4252</v>
      </c>
      <c r="E953" s="747" t="s">
        <v>2797</v>
      </c>
      <c r="F953" s="665" t="s">
        <v>2778</v>
      </c>
      <c r="G953" s="665" t="s">
        <v>3094</v>
      </c>
      <c r="H953" s="665" t="s">
        <v>544</v>
      </c>
      <c r="I953" s="665" t="s">
        <v>4004</v>
      </c>
      <c r="J953" s="665" t="s">
        <v>4005</v>
      </c>
      <c r="K953" s="665" t="s">
        <v>3095</v>
      </c>
      <c r="L953" s="666">
        <v>32.76</v>
      </c>
      <c r="M953" s="666">
        <v>229.32</v>
      </c>
      <c r="N953" s="665">
        <v>7</v>
      </c>
      <c r="O953" s="748">
        <v>1.5</v>
      </c>
      <c r="P953" s="666">
        <v>98.28</v>
      </c>
      <c r="Q953" s="681">
        <v>0.4285714285714286</v>
      </c>
      <c r="R953" s="665">
        <v>3</v>
      </c>
      <c r="S953" s="681">
        <v>0.42857142857142855</v>
      </c>
      <c r="T953" s="748">
        <v>0.5</v>
      </c>
      <c r="U953" s="704">
        <v>0.33333333333333331</v>
      </c>
    </row>
    <row r="954" spans="1:21" ht="14.4" customHeight="1" x14ac:dyDescent="0.3">
      <c r="A954" s="664">
        <v>50</v>
      </c>
      <c r="B954" s="665" t="s">
        <v>543</v>
      </c>
      <c r="C954" s="665" t="s">
        <v>2783</v>
      </c>
      <c r="D954" s="746" t="s">
        <v>4252</v>
      </c>
      <c r="E954" s="747" t="s">
        <v>2797</v>
      </c>
      <c r="F954" s="665" t="s">
        <v>2778</v>
      </c>
      <c r="G954" s="665" t="s">
        <v>3855</v>
      </c>
      <c r="H954" s="665" t="s">
        <v>544</v>
      </c>
      <c r="I954" s="665" t="s">
        <v>2198</v>
      </c>
      <c r="J954" s="665" t="s">
        <v>2199</v>
      </c>
      <c r="K954" s="665" t="s">
        <v>4006</v>
      </c>
      <c r="L954" s="666">
        <v>36.54</v>
      </c>
      <c r="M954" s="666">
        <v>73.08</v>
      </c>
      <c r="N954" s="665">
        <v>2</v>
      </c>
      <c r="O954" s="748">
        <v>0.5</v>
      </c>
      <c r="P954" s="666"/>
      <c r="Q954" s="681">
        <v>0</v>
      </c>
      <c r="R954" s="665"/>
      <c r="S954" s="681">
        <v>0</v>
      </c>
      <c r="T954" s="748"/>
      <c r="U954" s="704">
        <v>0</v>
      </c>
    </row>
    <row r="955" spans="1:21" ht="14.4" customHeight="1" x14ac:dyDescent="0.3">
      <c r="A955" s="664">
        <v>50</v>
      </c>
      <c r="B955" s="665" t="s">
        <v>543</v>
      </c>
      <c r="C955" s="665" t="s">
        <v>2783</v>
      </c>
      <c r="D955" s="746" t="s">
        <v>4252</v>
      </c>
      <c r="E955" s="747" t="s">
        <v>2797</v>
      </c>
      <c r="F955" s="665" t="s">
        <v>2778</v>
      </c>
      <c r="G955" s="665" t="s">
        <v>3855</v>
      </c>
      <c r="H955" s="665" t="s">
        <v>544</v>
      </c>
      <c r="I955" s="665" t="s">
        <v>3857</v>
      </c>
      <c r="J955" s="665" t="s">
        <v>3858</v>
      </c>
      <c r="K955" s="665" t="s">
        <v>3859</v>
      </c>
      <c r="L955" s="666">
        <v>36.54</v>
      </c>
      <c r="M955" s="666">
        <v>146.16</v>
      </c>
      <c r="N955" s="665">
        <v>4</v>
      </c>
      <c r="O955" s="748">
        <v>2</v>
      </c>
      <c r="P955" s="666">
        <v>146.16</v>
      </c>
      <c r="Q955" s="681">
        <v>1</v>
      </c>
      <c r="R955" s="665">
        <v>4</v>
      </c>
      <c r="S955" s="681">
        <v>1</v>
      </c>
      <c r="T955" s="748">
        <v>2</v>
      </c>
      <c r="U955" s="704">
        <v>1</v>
      </c>
    </row>
    <row r="956" spans="1:21" ht="14.4" customHeight="1" x14ac:dyDescent="0.3">
      <c r="A956" s="664">
        <v>50</v>
      </c>
      <c r="B956" s="665" t="s">
        <v>543</v>
      </c>
      <c r="C956" s="665" t="s">
        <v>2783</v>
      </c>
      <c r="D956" s="746" t="s">
        <v>4252</v>
      </c>
      <c r="E956" s="747" t="s">
        <v>2797</v>
      </c>
      <c r="F956" s="665" t="s">
        <v>2778</v>
      </c>
      <c r="G956" s="665" t="s">
        <v>3855</v>
      </c>
      <c r="H956" s="665" t="s">
        <v>544</v>
      </c>
      <c r="I956" s="665" t="s">
        <v>4007</v>
      </c>
      <c r="J956" s="665" t="s">
        <v>4008</v>
      </c>
      <c r="K956" s="665" t="s">
        <v>4009</v>
      </c>
      <c r="L956" s="666">
        <v>0</v>
      </c>
      <c r="M956" s="666">
        <v>0</v>
      </c>
      <c r="N956" s="665">
        <v>2</v>
      </c>
      <c r="O956" s="748">
        <v>1</v>
      </c>
      <c r="P956" s="666"/>
      <c r="Q956" s="681"/>
      <c r="R956" s="665"/>
      <c r="S956" s="681">
        <v>0</v>
      </c>
      <c r="T956" s="748"/>
      <c r="U956" s="704">
        <v>0</v>
      </c>
    </row>
    <row r="957" spans="1:21" ht="14.4" customHeight="1" x14ac:dyDescent="0.3">
      <c r="A957" s="664">
        <v>50</v>
      </c>
      <c r="B957" s="665" t="s">
        <v>543</v>
      </c>
      <c r="C957" s="665" t="s">
        <v>2783</v>
      </c>
      <c r="D957" s="746" t="s">
        <v>4252</v>
      </c>
      <c r="E957" s="747" t="s">
        <v>2797</v>
      </c>
      <c r="F957" s="665" t="s">
        <v>2778</v>
      </c>
      <c r="G957" s="665" t="s">
        <v>2885</v>
      </c>
      <c r="H957" s="665" t="s">
        <v>1411</v>
      </c>
      <c r="I957" s="665" t="s">
        <v>1607</v>
      </c>
      <c r="J957" s="665" t="s">
        <v>1582</v>
      </c>
      <c r="K957" s="665" t="s">
        <v>2616</v>
      </c>
      <c r="L957" s="666">
        <v>103.64</v>
      </c>
      <c r="M957" s="666">
        <v>310.92</v>
      </c>
      <c r="N957" s="665">
        <v>3</v>
      </c>
      <c r="O957" s="748">
        <v>2</v>
      </c>
      <c r="P957" s="666">
        <v>207.28</v>
      </c>
      <c r="Q957" s="681">
        <v>0.66666666666666663</v>
      </c>
      <c r="R957" s="665">
        <v>2</v>
      </c>
      <c r="S957" s="681">
        <v>0.66666666666666663</v>
      </c>
      <c r="T957" s="748">
        <v>1.5</v>
      </c>
      <c r="U957" s="704">
        <v>0.75</v>
      </c>
    </row>
    <row r="958" spans="1:21" ht="14.4" customHeight="1" x14ac:dyDescent="0.3">
      <c r="A958" s="664">
        <v>50</v>
      </c>
      <c r="B958" s="665" t="s">
        <v>543</v>
      </c>
      <c r="C958" s="665" t="s">
        <v>2783</v>
      </c>
      <c r="D958" s="746" t="s">
        <v>4252</v>
      </c>
      <c r="E958" s="747" t="s">
        <v>2797</v>
      </c>
      <c r="F958" s="665" t="s">
        <v>2778</v>
      </c>
      <c r="G958" s="665" t="s">
        <v>2888</v>
      </c>
      <c r="H958" s="665" t="s">
        <v>544</v>
      </c>
      <c r="I958" s="665" t="s">
        <v>2889</v>
      </c>
      <c r="J958" s="665" t="s">
        <v>2890</v>
      </c>
      <c r="K958" s="665" t="s">
        <v>2891</v>
      </c>
      <c r="L958" s="666">
        <v>146.84</v>
      </c>
      <c r="M958" s="666">
        <v>587.36</v>
      </c>
      <c r="N958" s="665">
        <v>4</v>
      </c>
      <c r="O958" s="748">
        <v>0.5</v>
      </c>
      <c r="P958" s="666">
        <v>587.36</v>
      </c>
      <c r="Q958" s="681">
        <v>1</v>
      </c>
      <c r="R958" s="665">
        <v>4</v>
      </c>
      <c r="S958" s="681">
        <v>1</v>
      </c>
      <c r="T958" s="748">
        <v>0.5</v>
      </c>
      <c r="U958" s="704">
        <v>1</v>
      </c>
    </row>
    <row r="959" spans="1:21" ht="14.4" customHeight="1" x14ac:dyDescent="0.3">
      <c r="A959" s="664">
        <v>50</v>
      </c>
      <c r="B959" s="665" t="s">
        <v>543</v>
      </c>
      <c r="C959" s="665" t="s">
        <v>2783</v>
      </c>
      <c r="D959" s="746" t="s">
        <v>4252</v>
      </c>
      <c r="E959" s="747" t="s">
        <v>2797</v>
      </c>
      <c r="F959" s="665" t="s">
        <v>2778</v>
      </c>
      <c r="G959" s="665" t="s">
        <v>2888</v>
      </c>
      <c r="H959" s="665" t="s">
        <v>544</v>
      </c>
      <c r="I959" s="665" t="s">
        <v>1837</v>
      </c>
      <c r="J959" s="665" t="s">
        <v>1838</v>
      </c>
      <c r="K959" s="665" t="s">
        <v>2825</v>
      </c>
      <c r="L959" s="666">
        <v>88.1</v>
      </c>
      <c r="M959" s="666">
        <v>264.29999999999995</v>
      </c>
      <c r="N959" s="665">
        <v>3</v>
      </c>
      <c r="O959" s="748">
        <v>1</v>
      </c>
      <c r="P959" s="666">
        <v>264.29999999999995</v>
      </c>
      <c r="Q959" s="681">
        <v>1</v>
      </c>
      <c r="R959" s="665">
        <v>3</v>
      </c>
      <c r="S959" s="681">
        <v>1</v>
      </c>
      <c r="T959" s="748">
        <v>1</v>
      </c>
      <c r="U959" s="704">
        <v>1</v>
      </c>
    </row>
    <row r="960" spans="1:21" ht="14.4" customHeight="1" x14ac:dyDescent="0.3">
      <c r="A960" s="664">
        <v>50</v>
      </c>
      <c r="B960" s="665" t="s">
        <v>543</v>
      </c>
      <c r="C960" s="665" t="s">
        <v>2783</v>
      </c>
      <c r="D960" s="746" t="s">
        <v>4252</v>
      </c>
      <c r="E960" s="747" t="s">
        <v>2797</v>
      </c>
      <c r="F960" s="665" t="s">
        <v>2778</v>
      </c>
      <c r="G960" s="665" t="s">
        <v>3096</v>
      </c>
      <c r="H960" s="665" t="s">
        <v>544</v>
      </c>
      <c r="I960" s="665" t="s">
        <v>3691</v>
      </c>
      <c r="J960" s="665" t="s">
        <v>1375</v>
      </c>
      <c r="K960" s="665" t="s">
        <v>3690</v>
      </c>
      <c r="L960" s="666">
        <v>185.26</v>
      </c>
      <c r="M960" s="666">
        <v>1111.56</v>
      </c>
      <c r="N960" s="665">
        <v>6</v>
      </c>
      <c r="O960" s="748">
        <v>4.5</v>
      </c>
      <c r="P960" s="666">
        <v>185.26</v>
      </c>
      <c r="Q960" s="681">
        <v>0.16666666666666666</v>
      </c>
      <c r="R960" s="665">
        <v>1</v>
      </c>
      <c r="S960" s="681">
        <v>0.16666666666666666</v>
      </c>
      <c r="T960" s="748">
        <v>1</v>
      </c>
      <c r="U960" s="704">
        <v>0.22222222222222221</v>
      </c>
    </row>
    <row r="961" spans="1:21" ht="14.4" customHeight="1" x14ac:dyDescent="0.3">
      <c r="A961" s="664">
        <v>50</v>
      </c>
      <c r="B961" s="665" t="s">
        <v>543</v>
      </c>
      <c r="C961" s="665" t="s">
        <v>2783</v>
      </c>
      <c r="D961" s="746" t="s">
        <v>4252</v>
      </c>
      <c r="E961" s="747" t="s">
        <v>2797</v>
      </c>
      <c r="F961" s="665" t="s">
        <v>2778</v>
      </c>
      <c r="G961" s="665" t="s">
        <v>3096</v>
      </c>
      <c r="H961" s="665" t="s">
        <v>544</v>
      </c>
      <c r="I961" s="665" t="s">
        <v>1404</v>
      </c>
      <c r="J961" s="665" t="s">
        <v>1375</v>
      </c>
      <c r="K961" s="665" t="s">
        <v>3690</v>
      </c>
      <c r="L961" s="666">
        <v>301.2</v>
      </c>
      <c r="M961" s="666">
        <v>301.2</v>
      </c>
      <c r="N961" s="665">
        <v>1</v>
      </c>
      <c r="O961" s="748">
        <v>0.5</v>
      </c>
      <c r="P961" s="666">
        <v>301.2</v>
      </c>
      <c r="Q961" s="681">
        <v>1</v>
      </c>
      <c r="R961" s="665">
        <v>1</v>
      </c>
      <c r="S961" s="681">
        <v>1</v>
      </c>
      <c r="T961" s="748">
        <v>0.5</v>
      </c>
      <c r="U961" s="704">
        <v>1</v>
      </c>
    </row>
    <row r="962" spans="1:21" ht="14.4" customHeight="1" x14ac:dyDescent="0.3">
      <c r="A962" s="664">
        <v>50</v>
      </c>
      <c r="B962" s="665" t="s">
        <v>543</v>
      </c>
      <c r="C962" s="665" t="s">
        <v>2783</v>
      </c>
      <c r="D962" s="746" t="s">
        <v>4252</v>
      </c>
      <c r="E962" s="747" t="s">
        <v>2797</v>
      </c>
      <c r="F962" s="665" t="s">
        <v>2778</v>
      </c>
      <c r="G962" s="665" t="s">
        <v>3096</v>
      </c>
      <c r="H962" s="665" t="s">
        <v>544</v>
      </c>
      <c r="I962" s="665" t="s">
        <v>4010</v>
      </c>
      <c r="J962" s="665" t="s">
        <v>4011</v>
      </c>
      <c r="K962" s="665" t="s">
        <v>3098</v>
      </c>
      <c r="L962" s="666">
        <v>57.64</v>
      </c>
      <c r="M962" s="666">
        <v>230.56</v>
      </c>
      <c r="N962" s="665">
        <v>4</v>
      </c>
      <c r="O962" s="748">
        <v>1</v>
      </c>
      <c r="P962" s="666"/>
      <c r="Q962" s="681">
        <v>0</v>
      </c>
      <c r="R962" s="665"/>
      <c r="S962" s="681">
        <v>0</v>
      </c>
      <c r="T962" s="748"/>
      <c r="U962" s="704">
        <v>0</v>
      </c>
    </row>
    <row r="963" spans="1:21" ht="14.4" customHeight="1" x14ac:dyDescent="0.3">
      <c r="A963" s="664">
        <v>50</v>
      </c>
      <c r="B963" s="665" t="s">
        <v>543</v>
      </c>
      <c r="C963" s="665" t="s">
        <v>2783</v>
      </c>
      <c r="D963" s="746" t="s">
        <v>4252</v>
      </c>
      <c r="E963" s="747" t="s">
        <v>2797</v>
      </c>
      <c r="F963" s="665" t="s">
        <v>2778</v>
      </c>
      <c r="G963" s="665" t="s">
        <v>4012</v>
      </c>
      <c r="H963" s="665" t="s">
        <v>544</v>
      </c>
      <c r="I963" s="665" t="s">
        <v>4013</v>
      </c>
      <c r="J963" s="665" t="s">
        <v>4014</v>
      </c>
      <c r="K963" s="665" t="s">
        <v>2628</v>
      </c>
      <c r="L963" s="666">
        <v>69.44</v>
      </c>
      <c r="M963" s="666">
        <v>416.64</v>
      </c>
      <c r="N963" s="665">
        <v>6</v>
      </c>
      <c r="O963" s="748">
        <v>0.5</v>
      </c>
      <c r="P963" s="666"/>
      <c r="Q963" s="681">
        <v>0</v>
      </c>
      <c r="R963" s="665"/>
      <c r="S963" s="681">
        <v>0</v>
      </c>
      <c r="T963" s="748"/>
      <c r="U963" s="704">
        <v>0</v>
      </c>
    </row>
    <row r="964" spans="1:21" ht="14.4" customHeight="1" x14ac:dyDescent="0.3">
      <c r="A964" s="664">
        <v>50</v>
      </c>
      <c r="B964" s="665" t="s">
        <v>543</v>
      </c>
      <c r="C964" s="665" t="s">
        <v>2783</v>
      </c>
      <c r="D964" s="746" t="s">
        <v>4252</v>
      </c>
      <c r="E964" s="747" t="s">
        <v>2797</v>
      </c>
      <c r="F964" s="665" t="s">
        <v>2778</v>
      </c>
      <c r="G964" s="665" t="s">
        <v>2892</v>
      </c>
      <c r="H964" s="665" t="s">
        <v>1411</v>
      </c>
      <c r="I964" s="665" t="s">
        <v>4015</v>
      </c>
      <c r="J964" s="665" t="s">
        <v>1460</v>
      </c>
      <c r="K964" s="665" t="s">
        <v>2569</v>
      </c>
      <c r="L964" s="666">
        <v>205.84</v>
      </c>
      <c r="M964" s="666">
        <v>1029.2</v>
      </c>
      <c r="N964" s="665">
        <v>5</v>
      </c>
      <c r="O964" s="748">
        <v>3</v>
      </c>
      <c r="P964" s="666">
        <v>823.36</v>
      </c>
      <c r="Q964" s="681">
        <v>0.79999999999999993</v>
      </c>
      <c r="R964" s="665">
        <v>4</v>
      </c>
      <c r="S964" s="681">
        <v>0.8</v>
      </c>
      <c r="T964" s="748">
        <v>2.5</v>
      </c>
      <c r="U964" s="704">
        <v>0.83333333333333337</v>
      </c>
    </row>
    <row r="965" spans="1:21" ht="14.4" customHeight="1" x14ac:dyDescent="0.3">
      <c r="A965" s="664">
        <v>50</v>
      </c>
      <c r="B965" s="665" t="s">
        <v>543</v>
      </c>
      <c r="C965" s="665" t="s">
        <v>2783</v>
      </c>
      <c r="D965" s="746" t="s">
        <v>4252</v>
      </c>
      <c r="E965" s="747" t="s">
        <v>2797</v>
      </c>
      <c r="F965" s="665" t="s">
        <v>2778</v>
      </c>
      <c r="G965" s="665" t="s">
        <v>3692</v>
      </c>
      <c r="H965" s="665" t="s">
        <v>544</v>
      </c>
      <c r="I965" s="665" t="s">
        <v>3696</v>
      </c>
      <c r="J965" s="665" t="s">
        <v>3697</v>
      </c>
      <c r="K965" s="665" t="s">
        <v>3698</v>
      </c>
      <c r="L965" s="666">
        <v>173.31</v>
      </c>
      <c r="M965" s="666">
        <v>346.62</v>
      </c>
      <c r="N965" s="665">
        <v>2</v>
      </c>
      <c r="O965" s="748">
        <v>1</v>
      </c>
      <c r="P965" s="666">
        <v>346.62</v>
      </c>
      <c r="Q965" s="681">
        <v>1</v>
      </c>
      <c r="R965" s="665">
        <v>2</v>
      </c>
      <c r="S965" s="681">
        <v>1</v>
      </c>
      <c r="T965" s="748">
        <v>1</v>
      </c>
      <c r="U965" s="704">
        <v>1</v>
      </c>
    </row>
    <row r="966" spans="1:21" ht="14.4" customHeight="1" x14ac:dyDescent="0.3">
      <c r="A966" s="664">
        <v>50</v>
      </c>
      <c r="B966" s="665" t="s">
        <v>543</v>
      </c>
      <c r="C966" s="665" t="s">
        <v>2783</v>
      </c>
      <c r="D966" s="746" t="s">
        <v>4252</v>
      </c>
      <c r="E966" s="747" t="s">
        <v>2797</v>
      </c>
      <c r="F966" s="665" t="s">
        <v>2778</v>
      </c>
      <c r="G966" s="665" t="s">
        <v>2830</v>
      </c>
      <c r="H966" s="665" t="s">
        <v>1411</v>
      </c>
      <c r="I966" s="665" t="s">
        <v>1514</v>
      </c>
      <c r="J966" s="665" t="s">
        <v>1515</v>
      </c>
      <c r="K966" s="665" t="s">
        <v>2620</v>
      </c>
      <c r="L966" s="666">
        <v>144.81</v>
      </c>
      <c r="M966" s="666">
        <v>868.8599999999999</v>
      </c>
      <c r="N966" s="665">
        <v>6</v>
      </c>
      <c r="O966" s="748">
        <v>4.5</v>
      </c>
      <c r="P966" s="666">
        <v>144.81</v>
      </c>
      <c r="Q966" s="681">
        <v>0.16666666666666669</v>
      </c>
      <c r="R966" s="665">
        <v>1</v>
      </c>
      <c r="S966" s="681">
        <v>0.16666666666666666</v>
      </c>
      <c r="T966" s="748">
        <v>1</v>
      </c>
      <c r="U966" s="704">
        <v>0.22222222222222221</v>
      </c>
    </row>
    <row r="967" spans="1:21" ht="14.4" customHeight="1" x14ac:dyDescent="0.3">
      <c r="A967" s="664">
        <v>50</v>
      </c>
      <c r="B967" s="665" t="s">
        <v>543</v>
      </c>
      <c r="C967" s="665" t="s">
        <v>2783</v>
      </c>
      <c r="D967" s="746" t="s">
        <v>4252</v>
      </c>
      <c r="E967" s="747" t="s">
        <v>2797</v>
      </c>
      <c r="F967" s="665" t="s">
        <v>2778</v>
      </c>
      <c r="G967" s="665" t="s">
        <v>2830</v>
      </c>
      <c r="H967" s="665" t="s">
        <v>1411</v>
      </c>
      <c r="I967" s="665" t="s">
        <v>1590</v>
      </c>
      <c r="J967" s="665" t="s">
        <v>1591</v>
      </c>
      <c r="K967" s="665" t="s">
        <v>2621</v>
      </c>
      <c r="L967" s="666">
        <v>289.62</v>
      </c>
      <c r="M967" s="666">
        <v>579.24</v>
      </c>
      <c r="N967" s="665">
        <v>2</v>
      </c>
      <c r="O967" s="748">
        <v>1</v>
      </c>
      <c r="P967" s="666"/>
      <c r="Q967" s="681">
        <v>0</v>
      </c>
      <c r="R967" s="665"/>
      <c r="S967" s="681">
        <v>0</v>
      </c>
      <c r="T967" s="748"/>
      <c r="U967" s="704">
        <v>0</v>
      </c>
    </row>
    <row r="968" spans="1:21" ht="14.4" customHeight="1" x14ac:dyDescent="0.3">
      <c r="A968" s="664">
        <v>50</v>
      </c>
      <c r="B968" s="665" t="s">
        <v>543</v>
      </c>
      <c r="C968" s="665" t="s">
        <v>2783</v>
      </c>
      <c r="D968" s="746" t="s">
        <v>4252</v>
      </c>
      <c r="E968" s="747" t="s">
        <v>2797</v>
      </c>
      <c r="F968" s="665" t="s">
        <v>2778</v>
      </c>
      <c r="G968" s="665" t="s">
        <v>2830</v>
      </c>
      <c r="H968" s="665" t="s">
        <v>1411</v>
      </c>
      <c r="I968" s="665" t="s">
        <v>3699</v>
      </c>
      <c r="J968" s="665" t="s">
        <v>3700</v>
      </c>
      <c r="K968" s="665" t="s">
        <v>3701</v>
      </c>
      <c r="L968" s="666">
        <v>321.79000000000002</v>
      </c>
      <c r="M968" s="666">
        <v>643.58000000000004</v>
      </c>
      <c r="N968" s="665">
        <v>2</v>
      </c>
      <c r="O968" s="748">
        <v>1</v>
      </c>
      <c r="P968" s="666"/>
      <c r="Q968" s="681">
        <v>0</v>
      </c>
      <c r="R968" s="665"/>
      <c r="S968" s="681">
        <v>0</v>
      </c>
      <c r="T968" s="748"/>
      <c r="U968" s="704">
        <v>0</v>
      </c>
    </row>
    <row r="969" spans="1:21" ht="14.4" customHeight="1" x14ac:dyDescent="0.3">
      <c r="A969" s="664">
        <v>50</v>
      </c>
      <c r="B969" s="665" t="s">
        <v>543</v>
      </c>
      <c r="C969" s="665" t="s">
        <v>2783</v>
      </c>
      <c r="D969" s="746" t="s">
        <v>4252</v>
      </c>
      <c r="E969" s="747" t="s">
        <v>2797</v>
      </c>
      <c r="F969" s="665" t="s">
        <v>2778</v>
      </c>
      <c r="G969" s="665" t="s">
        <v>3341</v>
      </c>
      <c r="H969" s="665" t="s">
        <v>1411</v>
      </c>
      <c r="I969" s="665" t="s">
        <v>4016</v>
      </c>
      <c r="J969" s="665" t="s">
        <v>1614</v>
      </c>
      <c r="K969" s="665" t="s">
        <v>4017</v>
      </c>
      <c r="L969" s="666">
        <v>819.07</v>
      </c>
      <c r="M969" s="666">
        <v>7371.630000000001</v>
      </c>
      <c r="N969" s="665">
        <v>9</v>
      </c>
      <c r="O969" s="748">
        <v>5</v>
      </c>
      <c r="P969" s="666">
        <v>4095.3500000000004</v>
      </c>
      <c r="Q969" s="681">
        <v>0.55555555555555558</v>
      </c>
      <c r="R969" s="665">
        <v>5</v>
      </c>
      <c r="S969" s="681">
        <v>0.55555555555555558</v>
      </c>
      <c r="T969" s="748">
        <v>2.5</v>
      </c>
      <c r="U969" s="704">
        <v>0.5</v>
      </c>
    </row>
    <row r="970" spans="1:21" ht="14.4" customHeight="1" x14ac:dyDescent="0.3">
      <c r="A970" s="664">
        <v>50</v>
      </c>
      <c r="B970" s="665" t="s">
        <v>543</v>
      </c>
      <c r="C970" s="665" t="s">
        <v>2783</v>
      </c>
      <c r="D970" s="746" t="s">
        <v>4252</v>
      </c>
      <c r="E970" s="747" t="s">
        <v>2797</v>
      </c>
      <c r="F970" s="665" t="s">
        <v>2778</v>
      </c>
      <c r="G970" s="665" t="s">
        <v>2832</v>
      </c>
      <c r="H970" s="665" t="s">
        <v>1411</v>
      </c>
      <c r="I970" s="665" t="s">
        <v>3702</v>
      </c>
      <c r="J970" s="665" t="s">
        <v>2630</v>
      </c>
      <c r="K970" s="665" t="s">
        <v>3703</v>
      </c>
      <c r="L970" s="666">
        <v>291.82</v>
      </c>
      <c r="M970" s="666">
        <v>291.82</v>
      </c>
      <c r="N970" s="665">
        <v>1</v>
      </c>
      <c r="O970" s="748">
        <v>0.5</v>
      </c>
      <c r="P970" s="666"/>
      <c r="Q970" s="681">
        <v>0</v>
      </c>
      <c r="R970" s="665"/>
      <c r="S970" s="681">
        <v>0</v>
      </c>
      <c r="T970" s="748"/>
      <c r="U970" s="704">
        <v>0</v>
      </c>
    </row>
    <row r="971" spans="1:21" ht="14.4" customHeight="1" x14ac:dyDescent="0.3">
      <c r="A971" s="664">
        <v>50</v>
      </c>
      <c r="B971" s="665" t="s">
        <v>543</v>
      </c>
      <c r="C971" s="665" t="s">
        <v>2783</v>
      </c>
      <c r="D971" s="746" t="s">
        <v>4252</v>
      </c>
      <c r="E971" s="747" t="s">
        <v>2797</v>
      </c>
      <c r="F971" s="665" t="s">
        <v>2778</v>
      </c>
      <c r="G971" s="665" t="s">
        <v>2832</v>
      </c>
      <c r="H971" s="665" t="s">
        <v>1411</v>
      </c>
      <c r="I971" s="665" t="s">
        <v>3702</v>
      </c>
      <c r="J971" s="665" t="s">
        <v>2630</v>
      </c>
      <c r="K971" s="665" t="s">
        <v>3703</v>
      </c>
      <c r="L971" s="666">
        <v>262.23</v>
      </c>
      <c r="M971" s="666">
        <v>262.23</v>
      </c>
      <c r="N971" s="665">
        <v>1</v>
      </c>
      <c r="O971" s="748">
        <v>0.5</v>
      </c>
      <c r="P971" s="666"/>
      <c r="Q971" s="681">
        <v>0</v>
      </c>
      <c r="R971" s="665"/>
      <c r="S971" s="681">
        <v>0</v>
      </c>
      <c r="T971" s="748"/>
      <c r="U971" s="704">
        <v>0</v>
      </c>
    </row>
    <row r="972" spans="1:21" ht="14.4" customHeight="1" x14ac:dyDescent="0.3">
      <c r="A972" s="664">
        <v>50</v>
      </c>
      <c r="B972" s="665" t="s">
        <v>543</v>
      </c>
      <c r="C972" s="665" t="s">
        <v>2783</v>
      </c>
      <c r="D972" s="746" t="s">
        <v>4252</v>
      </c>
      <c r="E972" s="747" t="s">
        <v>2797</v>
      </c>
      <c r="F972" s="665" t="s">
        <v>2778</v>
      </c>
      <c r="G972" s="665" t="s">
        <v>2832</v>
      </c>
      <c r="H972" s="665" t="s">
        <v>1411</v>
      </c>
      <c r="I972" s="665" t="s">
        <v>3704</v>
      </c>
      <c r="J972" s="665" t="s">
        <v>2834</v>
      </c>
      <c r="K972" s="665" t="s">
        <v>3705</v>
      </c>
      <c r="L972" s="666">
        <v>583.62</v>
      </c>
      <c r="M972" s="666">
        <v>583.62</v>
      </c>
      <c r="N972" s="665">
        <v>1</v>
      </c>
      <c r="O972" s="748">
        <v>0.5</v>
      </c>
      <c r="P972" s="666">
        <v>583.62</v>
      </c>
      <c r="Q972" s="681">
        <v>1</v>
      </c>
      <c r="R972" s="665">
        <v>1</v>
      </c>
      <c r="S972" s="681">
        <v>1</v>
      </c>
      <c r="T972" s="748">
        <v>0.5</v>
      </c>
      <c r="U972" s="704">
        <v>1</v>
      </c>
    </row>
    <row r="973" spans="1:21" ht="14.4" customHeight="1" x14ac:dyDescent="0.3">
      <c r="A973" s="664">
        <v>50</v>
      </c>
      <c r="B973" s="665" t="s">
        <v>543</v>
      </c>
      <c r="C973" s="665" t="s">
        <v>2783</v>
      </c>
      <c r="D973" s="746" t="s">
        <v>4252</v>
      </c>
      <c r="E973" s="747" t="s">
        <v>2797</v>
      </c>
      <c r="F973" s="665" t="s">
        <v>2778</v>
      </c>
      <c r="G973" s="665" t="s">
        <v>2832</v>
      </c>
      <c r="H973" s="665" t="s">
        <v>1411</v>
      </c>
      <c r="I973" s="665" t="s">
        <v>3704</v>
      </c>
      <c r="J973" s="665" t="s">
        <v>2834</v>
      </c>
      <c r="K973" s="665" t="s">
        <v>3705</v>
      </c>
      <c r="L973" s="666">
        <v>524.45000000000005</v>
      </c>
      <c r="M973" s="666">
        <v>3146.7000000000003</v>
      </c>
      <c r="N973" s="665">
        <v>6</v>
      </c>
      <c r="O973" s="748">
        <v>3</v>
      </c>
      <c r="P973" s="666">
        <v>1048.9000000000001</v>
      </c>
      <c r="Q973" s="681">
        <v>0.33333333333333331</v>
      </c>
      <c r="R973" s="665">
        <v>2</v>
      </c>
      <c r="S973" s="681">
        <v>0.33333333333333331</v>
      </c>
      <c r="T973" s="748">
        <v>1</v>
      </c>
      <c r="U973" s="704">
        <v>0.33333333333333331</v>
      </c>
    </row>
    <row r="974" spans="1:21" ht="14.4" customHeight="1" x14ac:dyDescent="0.3">
      <c r="A974" s="664">
        <v>50</v>
      </c>
      <c r="B974" s="665" t="s">
        <v>543</v>
      </c>
      <c r="C974" s="665" t="s">
        <v>2783</v>
      </c>
      <c r="D974" s="746" t="s">
        <v>4252</v>
      </c>
      <c r="E974" s="747" t="s">
        <v>2797</v>
      </c>
      <c r="F974" s="665" t="s">
        <v>2778</v>
      </c>
      <c r="G974" s="665" t="s">
        <v>4018</v>
      </c>
      <c r="H974" s="665" t="s">
        <v>544</v>
      </c>
      <c r="I974" s="665" t="s">
        <v>4019</v>
      </c>
      <c r="J974" s="665" t="s">
        <v>4020</v>
      </c>
      <c r="K974" s="665" t="s">
        <v>4021</v>
      </c>
      <c r="L974" s="666">
        <v>256.67</v>
      </c>
      <c r="M974" s="666">
        <v>1026.68</v>
      </c>
      <c r="N974" s="665">
        <v>4</v>
      </c>
      <c r="O974" s="748">
        <v>4</v>
      </c>
      <c r="P974" s="666">
        <v>1026.68</v>
      </c>
      <c r="Q974" s="681">
        <v>1</v>
      </c>
      <c r="R974" s="665">
        <v>4</v>
      </c>
      <c r="S974" s="681">
        <v>1</v>
      </c>
      <c r="T974" s="748">
        <v>4</v>
      </c>
      <c r="U974" s="704">
        <v>1</v>
      </c>
    </row>
    <row r="975" spans="1:21" ht="14.4" customHeight="1" x14ac:dyDescent="0.3">
      <c r="A975" s="664">
        <v>50</v>
      </c>
      <c r="B975" s="665" t="s">
        <v>543</v>
      </c>
      <c r="C975" s="665" t="s">
        <v>2783</v>
      </c>
      <c r="D975" s="746" t="s">
        <v>4252</v>
      </c>
      <c r="E975" s="747" t="s">
        <v>2797</v>
      </c>
      <c r="F975" s="665" t="s">
        <v>2778</v>
      </c>
      <c r="G975" s="665" t="s">
        <v>2895</v>
      </c>
      <c r="H975" s="665" t="s">
        <v>544</v>
      </c>
      <c r="I975" s="665" t="s">
        <v>1126</v>
      </c>
      <c r="J975" s="665" t="s">
        <v>2896</v>
      </c>
      <c r="K975" s="665" t="s">
        <v>2887</v>
      </c>
      <c r="L975" s="666">
        <v>99.11</v>
      </c>
      <c r="M975" s="666">
        <v>198.22</v>
      </c>
      <c r="N975" s="665">
        <v>2</v>
      </c>
      <c r="O975" s="748">
        <v>1.5</v>
      </c>
      <c r="P975" s="666">
        <v>198.22</v>
      </c>
      <c r="Q975" s="681">
        <v>1</v>
      </c>
      <c r="R975" s="665">
        <v>2</v>
      </c>
      <c r="S975" s="681">
        <v>1</v>
      </c>
      <c r="T975" s="748">
        <v>1.5</v>
      </c>
      <c r="U975" s="704">
        <v>1</v>
      </c>
    </row>
    <row r="976" spans="1:21" ht="14.4" customHeight="1" x14ac:dyDescent="0.3">
      <c r="A976" s="664">
        <v>50</v>
      </c>
      <c r="B976" s="665" t="s">
        <v>543</v>
      </c>
      <c r="C976" s="665" t="s">
        <v>2783</v>
      </c>
      <c r="D976" s="746" t="s">
        <v>4252</v>
      </c>
      <c r="E976" s="747" t="s">
        <v>2797</v>
      </c>
      <c r="F976" s="665" t="s">
        <v>2778</v>
      </c>
      <c r="G976" s="665" t="s">
        <v>3345</v>
      </c>
      <c r="H976" s="665" t="s">
        <v>544</v>
      </c>
      <c r="I976" s="665" t="s">
        <v>1338</v>
      </c>
      <c r="J976" s="665" t="s">
        <v>1339</v>
      </c>
      <c r="K976" s="665" t="s">
        <v>3439</v>
      </c>
      <c r="L976" s="666">
        <v>115.27</v>
      </c>
      <c r="M976" s="666">
        <v>2651.21</v>
      </c>
      <c r="N976" s="665">
        <v>23</v>
      </c>
      <c r="O976" s="748">
        <v>9</v>
      </c>
      <c r="P976" s="666">
        <v>922.16</v>
      </c>
      <c r="Q976" s="681">
        <v>0.34782608695652173</v>
      </c>
      <c r="R976" s="665">
        <v>8</v>
      </c>
      <c r="S976" s="681">
        <v>0.34782608695652173</v>
      </c>
      <c r="T976" s="748">
        <v>4</v>
      </c>
      <c r="U976" s="704">
        <v>0.44444444444444442</v>
      </c>
    </row>
    <row r="977" spans="1:21" ht="14.4" customHeight="1" x14ac:dyDescent="0.3">
      <c r="A977" s="664">
        <v>50</v>
      </c>
      <c r="B977" s="665" t="s">
        <v>543</v>
      </c>
      <c r="C977" s="665" t="s">
        <v>2783</v>
      </c>
      <c r="D977" s="746" t="s">
        <v>4252</v>
      </c>
      <c r="E977" s="747" t="s">
        <v>2797</v>
      </c>
      <c r="F977" s="665" t="s">
        <v>2778</v>
      </c>
      <c r="G977" s="665" t="s">
        <v>2836</v>
      </c>
      <c r="H977" s="665" t="s">
        <v>1411</v>
      </c>
      <c r="I977" s="665" t="s">
        <v>1438</v>
      </c>
      <c r="J977" s="665" t="s">
        <v>2623</v>
      </c>
      <c r="K977" s="665" t="s">
        <v>2624</v>
      </c>
      <c r="L977" s="666">
        <v>96.53</v>
      </c>
      <c r="M977" s="666">
        <v>1158.3600000000001</v>
      </c>
      <c r="N977" s="665">
        <v>12</v>
      </c>
      <c r="O977" s="748">
        <v>2.5</v>
      </c>
      <c r="P977" s="666">
        <v>579.18000000000006</v>
      </c>
      <c r="Q977" s="681">
        <v>0.5</v>
      </c>
      <c r="R977" s="665">
        <v>6</v>
      </c>
      <c r="S977" s="681">
        <v>0.5</v>
      </c>
      <c r="T977" s="748">
        <v>1</v>
      </c>
      <c r="U977" s="704">
        <v>0.4</v>
      </c>
    </row>
    <row r="978" spans="1:21" ht="14.4" customHeight="1" x14ac:dyDescent="0.3">
      <c r="A978" s="664">
        <v>50</v>
      </c>
      <c r="B978" s="665" t="s">
        <v>543</v>
      </c>
      <c r="C978" s="665" t="s">
        <v>2783</v>
      </c>
      <c r="D978" s="746" t="s">
        <v>4252</v>
      </c>
      <c r="E978" s="747" t="s">
        <v>2797</v>
      </c>
      <c r="F978" s="665" t="s">
        <v>2778</v>
      </c>
      <c r="G978" s="665" t="s">
        <v>2836</v>
      </c>
      <c r="H978" s="665" t="s">
        <v>1411</v>
      </c>
      <c r="I978" s="665" t="s">
        <v>1412</v>
      </c>
      <c r="J978" s="665" t="s">
        <v>1413</v>
      </c>
      <c r="K978" s="665" t="s">
        <v>2625</v>
      </c>
      <c r="L978" s="666">
        <v>10.41</v>
      </c>
      <c r="M978" s="666">
        <v>156.14999999999998</v>
      </c>
      <c r="N978" s="665">
        <v>15</v>
      </c>
      <c r="O978" s="748">
        <v>2.5</v>
      </c>
      <c r="P978" s="666">
        <v>52.05</v>
      </c>
      <c r="Q978" s="681">
        <v>0.33333333333333337</v>
      </c>
      <c r="R978" s="665">
        <v>5</v>
      </c>
      <c r="S978" s="681">
        <v>0.33333333333333331</v>
      </c>
      <c r="T978" s="748">
        <v>0.5</v>
      </c>
      <c r="U978" s="704">
        <v>0.2</v>
      </c>
    </row>
    <row r="979" spans="1:21" ht="14.4" customHeight="1" x14ac:dyDescent="0.3">
      <c r="A979" s="664">
        <v>50</v>
      </c>
      <c r="B979" s="665" t="s">
        <v>543</v>
      </c>
      <c r="C979" s="665" t="s">
        <v>2783</v>
      </c>
      <c r="D979" s="746" t="s">
        <v>4252</v>
      </c>
      <c r="E979" s="747" t="s">
        <v>2797</v>
      </c>
      <c r="F979" s="665" t="s">
        <v>2778</v>
      </c>
      <c r="G979" s="665" t="s">
        <v>2836</v>
      </c>
      <c r="H979" s="665" t="s">
        <v>1411</v>
      </c>
      <c r="I979" s="665" t="s">
        <v>1415</v>
      </c>
      <c r="J979" s="665" t="s">
        <v>1416</v>
      </c>
      <c r="K979" s="665" t="s">
        <v>2626</v>
      </c>
      <c r="L979" s="666">
        <v>16.09</v>
      </c>
      <c r="M979" s="666">
        <v>209.17000000000002</v>
      </c>
      <c r="N979" s="665">
        <v>13</v>
      </c>
      <c r="O979" s="748">
        <v>2</v>
      </c>
      <c r="P979" s="666">
        <v>80.45</v>
      </c>
      <c r="Q979" s="681">
        <v>0.38461538461538458</v>
      </c>
      <c r="R979" s="665">
        <v>5</v>
      </c>
      <c r="S979" s="681">
        <v>0.38461538461538464</v>
      </c>
      <c r="T979" s="748">
        <v>0.5</v>
      </c>
      <c r="U979" s="704">
        <v>0.25</v>
      </c>
    </row>
    <row r="980" spans="1:21" ht="14.4" customHeight="1" x14ac:dyDescent="0.3">
      <c r="A980" s="664">
        <v>50</v>
      </c>
      <c r="B980" s="665" t="s">
        <v>543</v>
      </c>
      <c r="C980" s="665" t="s">
        <v>2783</v>
      </c>
      <c r="D980" s="746" t="s">
        <v>4252</v>
      </c>
      <c r="E980" s="747" t="s">
        <v>2797</v>
      </c>
      <c r="F980" s="665" t="s">
        <v>2778</v>
      </c>
      <c r="G980" s="665" t="s">
        <v>2836</v>
      </c>
      <c r="H980" s="665" t="s">
        <v>1411</v>
      </c>
      <c r="I980" s="665" t="s">
        <v>3443</v>
      </c>
      <c r="J980" s="665" t="s">
        <v>2627</v>
      </c>
      <c r="K980" s="665" t="s">
        <v>3444</v>
      </c>
      <c r="L980" s="666">
        <v>0</v>
      </c>
      <c r="M980" s="666">
        <v>0</v>
      </c>
      <c r="N980" s="665">
        <v>10</v>
      </c>
      <c r="O980" s="748">
        <v>2</v>
      </c>
      <c r="P980" s="666">
        <v>0</v>
      </c>
      <c r="Q980" s="681"/>
      <c r="R980" s="665">
        <v>6</v>
      </c>
      <c r="S980" s="681">
        <v>0.6</v>
      </c>
      <c r="T980" s="748">
        <v>1</v>
      </c>
      <c r="U980" s="704">
        <v>0.5</v>
      </c>
    </row>
    <row r="981" spans="1:21" ht="14.4" customHeight="1" x14ac:dyDescent="0.3">
      <c r="A981" s="664">
        <v>50</v>
      </c>
      <c r="B981" s="665" t="s">
        <v>543</v>
      </c>
      <c r="C981" s="665" t="s">
        <v>2783</v>
      </c>
      <c r="D981" s="746" t="s">
        <v>4252</v>
      </c>
      <c r="E981" s="747" t="s">
        <v>2797</v>
      </c>
      <c r="F981" s="665" t="s">
        <v>2778</v>
      </c>
      <c r="G981" s="665" t="s">
        <v>2836</v>
      </c>
      <c r="H981" s="665" t="s">
        <v>544</v>
      </c>
      <c r="I981" s="665" t="s">
        <v>4022</v>
      </c>
      <c r="J981" s="665" t="s">
        <v>2627</v>
      </c>
      <c r="K981" s="665" t="s">
        <v>2589</v>
      </c>
      <c r="L981" s="666">
        <v>160.88999999999999</v>
      </c>
      <c r="M981" s="666">
        <v>321.77999999999997</v>
      </c>
      <c r="N981" s="665">
        <v>2</v>
      </c>
      <c r="O981" s="748">
        <v>2</v>
      </c>
      <c r="P981" s="666">
        <v>160.88999999999999</v>
      </c>
      <c r="Q981" s="681">
        <v>0.5</v>
      </c>
      <c r="R981" s="665">
        <v>1</v>
      </c>
      <c r="S981" s="681">
        <v>0.5</v>
      </c>
      <c r="T981" s="748">
        <v>1</v>
      </c>
      <c r="U981" s="704">
        <v>0.5</v>
      </c>
    </row>
    <row r="982" spans="1:21" ht="14.4" customHeight="1" x14ac:dyDescent="0.3">
      <c r="A982" s="664">
        <v>50</v>
      </c>
      <c r="B982" s="665" t="s">
        <v>543</v>
      </c>
      <c r="C982" s="665" t="s">
        <v>2783</v>
      </c>
      <c r="D982" s="746" t="s">
        <v>4252</v>
      </c>
      <c r="E982" s="747" t="s">
        <v>2797</v>
      </c>
      <c r="F982" s="665" t="s">
        <v>2778</v>
      </c>
      <c r="G982" s="665" t="s">
        <v>2836</v>
      </c>
      <c r="H982" s="665" t="s">
        <v>544</v>
      </c>
      <c r="I982" s="665" t="s">
        <v>3504</v>
      </c>
      <c r="J982" s="665" t="s">
        <v>3505</v>
      </c>
      <c r="K982" s="665" t="s">
        <v>2624</v>
      </c>
      <c r="L982" s="666">
        <v>96.53</v>
      </c>
      <c r="M982" s="666">
        <v>289.59000000000003</v>
      </c>
      <c r="N982" s="665">
        <v>3</v>
      </c>
      <c r="O982" s="748">
        <v>1</v>
      </c>
      <c r="P982" s="666"/>
      <c r="Q982" s="681">
        <v>0</v>
      </c>
      <c r="R982" s="665"/>
      <c r="S982" s="681">
        <v>0</v>
      </c>
      <c r="T982" s="748"/>
      <c r="U982" s="704">
        <v>0</v>
      </c>
    </row>
    <row r="983" spans="1:21" ht="14.4" customHeight="1" x14ac:dyDescent="0.3">
      <c r="A983" s="664">
        <v>50</v>
      </c>
      <c r="B983" s="665" t="s">
        <v>543</v>
      </c>
      <c r="C983" s="665" t="s">
        <v>2783</v>
      </c>
      <c r="D983" s="746" t="s">
        <v>4252</v>
      </c>
      <c r="E983" s="747" t="s">
        <v>2797</v>
      </c>
      <c r="F983" s="665" t="s">
        <v>2778</v>
      </c>
      <c r="G983" s="665" t="s">
        <v>3355</v>
      </c>
      <c r="H983" s="665" t="s">
        <v>1411</v>
      </c>
      <c r="I983" s="665" t="s">
        <v>4023</v>
      </c>
      <c r="J983" s="665" t="s">
        <v>3713</v>
      </c>
      <c r="K983" s="665" t="s">
        <v>4024</v>
      </c>
      <c r="L983" s="666">
        <v>102.46</v>
      </c>
      <c r="M983" s="666">
        <v>307.38</v>
      </c>
      <c r="N983" s="665">
        <v>3</v>
      </c>
      <c r="O983" s="748">
        <v>0.5</v>
      </c>
      <c r="P983" s="666">
        <v>307.38</v>
      </c>
      <c r="Q983" s="681">
        <v>1</v>
      </c>
      <c r="R983" s="665">
        <v>3</v>
      </c>
      <c r="S983" s="681">
        <v>1</v>
      </c>
      <c r="T983" s="748">
        <v>0.5</v>
      </c>
      <c r="U983" s="704">
        <v>1</v>
      </c>
    </row>
    <row r="984" spans="1:21" ht="14.4" customHeight="1" x14ac:dyDescent="0.3">
      <c r="A984" s="664">
        <v>50</v>
      </c>
      <c r="B984" s="665" t="s">
        <v>543</v>
      </c>
      <c r="C984" s="665" t="s">
        <v>2783</v>
      </c>
      <c r="D984" s="746" t="s">
        <v>4252</v>
      </c>
      <c r="E984" s="747" t="s">
        <v>2797</v>
      </c>
      <c r="F984" s="665" t="s">
        <v>2778</v>
      </c>
      <c r="G984" s="665" t="s">
        <v>4025</v>
      </c>
      <c r="H984" s="665" t="s">
        <v>544</v>
      </c>
      <c r="I984" s="665" t="s">
        <v>4026</v>
      </c>
      <c r="J984" s="665" t="s">
        <v>4027</v>
      </c>
      <c r="K984" s="665" t="s">
        <v>4028</v>
      </c>
      <c r="L984" s="666">
        <v>253.18</v>
      </c>
      <c r="M984" s="666">
        <v>253.18</v>
      </c>
      <c r="N984" s="665">
        <v>1</v>
      </c>
      <c r="O984" s="748">
        <v>1</v>
      </c>
      <c r="P984" s="666">
        <v>253.18</v>
      </c>
      <c r="Q984" s="681">
        <v>1</v>
      </c>
      <c r="R984" s="665">
        <v>1</v>
      </c>
      <c r="S984" s="681">
        <v>1</v>
      </c>
      <c r="T984" s="748">
        <v>1</v>
      </c>
      <c r="U984" s="704">
        <v>1</v>
      </c>
    </row>
    <row r="985" spans="1:21" ht="14.4" customHeight="1" x14ac:dyDescent="0.3">
      <c r="A985" s="664">
        <v>50</v>
      </c>
      <c r="B985" s="665" t="s">
        <v>543</v>
      </c>
      <c r="C985" s="665" t="s">
        <v>2783</v>
      </c>
      <c r="D985" s="746" t="s">
        <v>4252</v>
      </c>
      <c r="E985" s="747" t="s">
        <v>2797</v>
      </c>
      <c r="F985" s="665" t="s">
        <v>2778</v>
      </c>
      <c r="G985" s="665" t="s">
        <v>3416</v>
      </c>
      <c r="H985" s="665" t="s">
        <v>544</v>
      </c>
      <c r="I985" s="665" t="s">
        <v>3716</v>
      </c>
      <c r="J985" s="665" t="s">
        <v>1277</v>
      </c>
      <c r="K985" s="665" t="s">
        <v>3717</v>
      </c>
      <c r="L985" s="666">
        <v>6177.8</v>
      </c>
      <c r="M985" s="666">
        <v>18533.400000000001</v>
      </c>
      <c r="N985" s="665">
        <v>3</v>
      </c>
      <c r="O985" s="748">
        <v>3</v>
      </c>
      <c r="P985" s="666">
        <v>12355.6</v>
      </c>
      <c r="Q985" s="681">
        <v>0.66666666666666663</v>
      </c>
      <c r="R985" s="665">
        <v>2</v>
      </c>
      <c r="S985" s="681">
        <v>0.66666666666666663</v>
      </c>
      <c r="T985" s="748">
        <v>2</v>
      </c>
      <c r="U985" s="704">
        <v>0.66666666666666663</v>
      </c>
    </row>
    <row r="986" spans="1:21" ht="14.4" customHeight="1" x14ac:dyDescent="0.3">
      <c r="A986" s="664">
        <v>50</v>
      </c>
      <c r="B986" s="665" t="s">
        <v>543</v>
      </c>
      <c r="C986" s="665" t="s">
        <v>2783</v>
      </c>
      <c r="D986" s="746" t="s">
        <v>4252</v>
      </c>
      <c r="E986" s="747" t="s">
        <v>2797</v>
      </c>
      <c r="F986" s="665" t="s">
        <v>2778</v>
      </c>
      <c r="G986" s="665" t="s">
        <v>3112</v>
      </c>
      <c r="H986" s="665" t="s">
        <v>1411</v>
      </c>
      <c r="I986" s="665" t="s">
        <v>4029</v>
      </c>
      <c r="J986" s="665" t="s">
        <v>4030</v>
      </c>
      <c r="K986" s="665" t="s">
        <v>2621</v>
      </c>
      <c r="L986" s="666">
        <v>353.18</v>
      </c>
      <c r="M986" s="666">
        <v>1059.54</v>
      </c>
      <c r="N986" s="665">
        <v>3</v>
      </c>
      <c r="O986" s="748">
        <v>2</v>
      </c>
      <c r="P986" s="666"/>
      <c r="Q986" s="681">
        <v>0</v>
      </c>
      <c r="R986" s="665"/>
      <c r="S986" s="681">
        <v>0</v>
      </c>
      <c r="T986" s="748"/>
      <c r="U986" s="704">
        <v>0</v>
      </c>
    </row>
    <row r="987" spans="1:21" ht="14.4" customHeight="1" x14ac:dyDescent="0.3">
      <c r="A987" s="664">
        <v>50</v>
      </c>
      <c r="B987" s="665" t="s">
        <v>543</v>
      </c>
      <c r="C987" s="665" t="s">
        <v>2783</v>
      </c>
      <c r="D987" s="746" t="s">
        <v>4252</v>
      </c>
      <c r="E987" s="747" t="s">
        <v>2797</v>
      </c>
      <c r="F987" s="665" t="s">
        <v>2778</v>
      </c>
      <c r="G987" s="665" t="s">
        <v>3112</v>
      </c>
      <c r="H987" s="665" t="s">
        <v>1411</v>
      </c>
      <c r="I987" s="665" t="s">
        <v>1524</v>
      </c>
      <c r="J987" s="665" t="s">
        <v>1525</v>
      </c>
      <c r="K987" s="665" t="s">
        <v>3718</v>
      </c>
      <c r="L987" s="666">
        <v>543.36</v>
      </c>
      <c r="M987" s="666">
        <v>2716.8</v>
      </c>
      <c r="N987" s="665">
        <v>5</v>
      </c>
      <c r="O987" s="748">
        <v>3.5</v>
      </c>
      <c r="P987" s="666">
        <v>543.36</v>
      </c>
      <c r="Q987" s="681">
        <v>0.19999999999999998</v>
      </c>
      <c r="R987" s="665">
        <v>1</v>
      </c>
      <c r="S987" s="681">
        <v>0.2</v>
      </c>
      <c r="T987" s="748">
        <v>1</v>
      </c>
      <c r="U987" s="704">
        <v>0.2857142857142857</v>
      </c>
    </row>
    <row r="988" spans="1:21" ht="14.4" customHeight="1" x14ac:dyDescent="0.3">
      <c r="A988" s="664">
        <v>50</v>
      </c>
      <c r="B988" s="665" t="s">
        <v>543</v>
      </c>
      <c r="C988" s="665" t="s">
        <v>2783</v>
      </c>
      <c r="D988" s="746" t="s">
        <v>4252</v>
      </c>
      <c r="E988" s="747" t="s">
        <v>2797</v>
      </c>
      <c r="F988" s="665" t="s">
        <v>2778</v>
      </c>
      <c r="G988" s="665" t="s">
        <v>3112</v>
      </c>
      <c r="H988" s="665" t="s">
        <v>1411</v>
      </c>
      <c r="I988" s="665" t="s">
        <v>1577</v>
      </c>
      <c r="J988" s="665" t="s">
        <v>1578</v>
      </c>
      <c r="K988" s="665" t="s">
        <v>2647</v>
      </c>
      <c r="L988" s="666">
        <v>835.93</v>
      </c>
      <c r="M988" s="666">
        <v>835.93</v>
      </c>
      <c r="N988" s="665">
        <v>1</v>
      </c>
      <c r="O988" s="748">
        <v>0.5</v>
      </c>
      <c r="P988" s="666"/>
      <c r="Q988" s="681">
        <v>0</v>
      </c>
      <c r="R988" s="665"/>
      <c r="S988" s="681">
        <v>0</v>
      </c>
      <c r="T988" s="748"/>
      <c r="U988" s="704">
        <v>0</v>
      </c>
    </row>
    <row r="989" spans="1:21" ht="14.4" customHeight="1" x14ac:dyDescent="0.3">
      <c r="A989" s="664">
        <v>50</v>
      </c>
      <c r="B989" s="665" t="s">
        <v>543</v>
      </c>
      <c r="C989" s="665" t="s">
        <v>2783</v>
      </c>
      <c r="D989" s="746" t="s">
        <v>4252</v>
      </c>
      <c r="E989" s="747" t="s">
        <v>2797</v>
      </c>
      <c r="F989" s="665" t="s">
        <v>2778</v>
      </c>
      <c r="G989" s="665" t="s">
        <v>3112</v>
      </c>
      <c r="H989" s="665" t="s">
        <v>544</v>
      </c>
      <c r="I989" s="665" t="s">
        <v>4031</v>
      </c>
      <c r="J989" s="665" t="s">
        <v>4032</v>
      </c>
      <c r="K989" s="665" t="s">
        <v>2609</v>
      </c>
      <c r="L989" s="666">
        <v>169.04</v>
      </c>
      <c r="M989" s="666">
        <v>169.04</v>
      </c>
      <c r="N989" s="665">
        <v>1</v>
      </c>
      <c r="O989" s="748">
        <v>1</v>
      </c>
      <c r="P989" s="666"/>
      <c r="Q989" s="681">
        <v>0</v>
      </c>
      <c r="R989" s="665"/>
      <c r="S989" s="681">
        <v>0</v>
      </c>
      <c r="T989" s="748"/>
      <c r="U989" s="704">
        <v>0</v>
      </c>
    </row>
    <row r="990" spans="1:21" ht="14.4" customHeight="1" x14ac:dyDescent="0.3">
      <c r="A990" s="664">
        <v>50</v>
      </c>
      <c r="B990" s="665" t="s">
        <v>543</v>
      </c>
      <c r="C990" s="665" t="s">
        <v>2783</v>
      </c>
      <c r="D990" s="746" t="s">
        <v>4252</v>
      </c>
      <c r="E990" s="747" t="s">
        <v>2797</v>
      </c>
      <c r="F990" s="665" t="s">
        <v>2778</v>
      </c>
      <c r="G990" s="665" t="s">
        <v>4033</v>
      </c>
      <c r="H990" s="665" t="s">
        <v>544</v>
      </c>
      <c r="I990" s="665" t="s">
        <v>4034</v>
      </c>
      <c r="J990" s="665" t="s">
        <v>4035</v>
      </c>
      <c r="K990" s="665" t="s">
        <v>4036</v>
      </c>
      <c r="L990" s="666">
        <v>0</v>
      </c>
      <c r="M990" s="666">
        <v>0</v>
      </c>
      <c r="N990" s="665">
        <v>5</v>
      </c>
      <c r="O990" s="748">
        <v>3</v>
      </c>
      <c r="P990" s="666">
        <v>0</v>
      </c>
      <c r="Q990" s="681"/>
      <c r="R990" s="665">
        <v>1</v>
      </c>
      <c r="S990" s="681">
        <v>0.2</v>
      </c>
      <c r="T990" s="748">
        <v>1</v>
      </c>
      <c r="U990" s="704">
        <v>0.33333333333333331</v>
      </c>
    </row>
    <row r="991" spans="1:21" ht="14.4" customHeight="1" x14ac:dyDescent="0.3">
      <c r="A991" s="664">
        <v>50</v>
      </c>
      <c r="B991" s="665" t="s">
        <v>543</v>
      </c>
      <c r="C991" s="665" t="s">
        <v>2783</v>
      </c>
      <c r="D991" s="746" t="s">
        <v>4252</v>
      </c>
      <c r="E991" s="747" t="s">
        <v>2797</v>
      </c>
      <c r="F991" s="665" t="s">
        <v>2778</v>
      </c>
      <c r="G991" s="665" t="s">
        <v>4033</v>
      </c>
      <c r="H991" s="665" t="s">
        <v>544</v>
      </c>
      <c r="I991" s="665" t="s">
        <v>4037</v>
      </c>
      <c r="J991" s="665" t="s">
        <v>4038</v>
      </c>
      <c r="K991" s="665" t="s">
        <v>4039</v>
      </c>
      <c r="L991" s="666">
        <v>0</v>
      </c>
      <c r="M991" s="666">
        <v>0</v>
      </c>
      <c r="N991" s="665">
        <v>11</v>
      </c>
      <c r="O991" s="748">
        <v>3.5</v>
      </c>
      <c r="P991" s="666"/>
      <c r="Q991" s="681"/>
      <c r="R991" s="665"/>
      <c r="S991" s="681">
        <v>0</v>
      </c>
      <c r="T991" s="748"/>
      <c r="U991" s="704">
        <v>0</v>
      </c>
    </row>
    <row r="992" spans="1:21" ht="14.4" customHeight="1" x14ac:dyDescent="0.3">
      <c r="A992" s="664">
        <v>50</v>
      </c>
      <c r="B992" s="665" t="s">
        <v>543</v>
      </c>
      <c r="C992" s="665" t="s">
        <v>2783</v>
      </c>
      <c r="D992" s="746" t="s">
        <v>4252</v>
      </c>
      <c r="E992" s="747" t="s">
        <v>2797</v>
      </c>
      <c r="F992" s="665" t="s">
        <v>2778</v>
      </c>
      <c r="G992" s="665" t="s">
        <v>4033</v>
      </c>
      <c r="H992" s="665" t="s">
        <v>544</v>
      </c>
      <c r="I992" s="665" t="s">
        <v>4040</v>
      </c>
      <c r="J992" s="665" t="s">
        <v>4041</v>
      </c>
      <c r="K992" s="665" t="s">
        <v>4042</v>
      </c>
      <c r="L992" s="666">
        <v>0</v>
      </c>
      <c r="M992" s="666">
        <v>0</v>
      </c>
      <c r="N992" s="665">
        <v>2</v>
      </c>
      <c r="O992" s="748">
        <v>1</v>
      </c>
      <c r="P992" s="666"/>
      <c r="Q992" s="681"/>
      <c r="R992" s="665"/>
      <c r="S992" s="681">
        <v>0</v>
      </c>
      <c r="T992" s="748"/>
      <c r="U992" s="704">
        <v>0</v>
      </c>
    </row>
    <row r="993" spans="1:21" ht="14.4" customHeight="1" x14ac:dyDescent="0.3">
      <c r="A993" s="664">
        <v>50</v>
      </c>
      <c r="B993" s="665" t="s">
        <v>543</v>
      </c>
      <c r="C993" s="665" t="s">
        <v>2783</v>
      </c>
      <c r="D993" s="746" t="s">
        <v>4252</v>
      </c>
      <c r="E993" s="747" t="s">
        <v>2797</v>
      </c>
      <c r="F993" s="665" t="s">
        <v>2778</v>
      </c>
      <c r="G993" s="665" t="s">
        <v>3875</v>
      </c>
      <c r="H993" s="665" t="s">
        <v>544</v>
      </c>
      <c r="I993" s="665" t="s">
        <v>3876</v>
      </c>
      <c r="J993" s="665" t="s">
        <v>3877</v>
      </c>
      <c r="K993" s="665" t="s">
        <v>3878</v>
      </c>
      <c r="L993" s="666">
        <v>0</v>
      </c>
      <c r="M993" s="666">
        <v>0</v>
      </c>
      <c r="N993" s="665">
        <v>6</v>
      </c>
      <c r="O993" s="748">
        <v>1</v>
      </c>
      <c r="P993" s="666"/>
      <c r="Q993" s="681"/>
      <c r="R993" s="665"/>
      <c r="S993" s="681">
        <v>0</v>
      </c>
      <c r="T993" s="748"/>
      <c r="U993" s="704">
        <v>0</v>
      </c>
    </row>
    <row r="994" spans="1:21" ht="14.4" customHeight="1" x14ac:dyDescent="0.3">
      <c r="A994" s="664">
        <v>50</v>
      </c>
      <c r="B994" s="665" t="s">
        <v>543</v>
      </c>
      <c r="C994" s="665" t="s">
        <v>2783</v>
      </c>
      <c r="D994" s="746" t="s">
        <v>4252</v>
      </c>
      <c r="E994" s="747" t="s">
        <v>2797</v>
      </c>
      <c r="F994" s="665" t="s">
        <v>2778</v>
      </c>
      <c r="G994" s="665" t="s">
        <v>3576</v>
      </c>
      <c r="H994" s="665" t="s">
        <v>544</v>
      </c>
      <c r="I994" s="665" t="s">
        <v>4043</v>
      </c>
      <c r="J994" s="665" t="s">
        <v>4044</v>
      </c>
      <c r="K994" s="665" t="s">
        <v>2609</v>
      </c>
      <c r="L994" s="666">
        <v>0</v>
      </c>
      <c r="M994" s="666">
        <v>0</v>
      </c>
      <c r="N994" s="665">
        <v>4</v>
      </c>
      <c r="O994" s="748">
        <v>0.5</v>
      </c>
      <c r="P994" s="666">
        <v>0</v>
      </c>
      <c r="Q994" s="681"/>
      <c r="R994" s="665">
        <v>4</v>
      </c>
      <c r="S994" s="681">
        <v>1</v>
      </c>
      <c r="T994" s="748">
        <v>0.5</v>
      </c>
      <c r="U994" s="704">
        <v>1</v>
      </c>
    </row>
    <row r="995" spans="1:21" ht="14.4" customHeight="1" x14ac:dyDescent="0.3">
      <c r="A995" s="664">
        <v>50</v>
      </c>
      <c r="B995" s="665" t="s">
        <v>543</v>
      </c>
      <c r="C995" s="665" t="s">
        <v>2783</v>
      </c>
      <c r="D995" s="746" t="s">
        <v>4252</v>
      </c>
      <c r="E995" s="747" t="s">
        <v>2797</v>
      </c>
      <c r="F995" s="665" t="s">
        <v>2778</v>
      </c>
      <c r="G995" s="665" t="s">
        <v>3576</v>
      </c>
      <c r="H995" s="665" t="s">
        <v>544</v>
      </c>
      <c r="I995" s="665" t="s">
        <v>4043</v>
      </c>
      <c r="J995" s="665" t="s">
        <v>4044</v>
      </c>
      <c r="K995" s="665" t="s">
        <v>2609</v>
      </c>
      <c r="L995" s="666">
        <v>54.95</v>
      </c>
      <c r="M995" s="666">
        <v>219.8</v>
      </c>
      <c r="N995" s="665">
        <v>4</v>
      </c>
      <c r="O995" s="748">
        <v>0.5</v>
      </c>
      <c r="P995" s="666">
        <v>219.8</v>
      </c>
      <c r="Q995" s="681">
        <v>1</v>
      </c>
      <c r="R995" s="665">
        <v>4</v>
      </c>
      <c r="S995" s="681">
        <v>1</v>
      </c>
      <c r="T995" s="748">
        <v>0.5</v>
      </c>
      <c r="U995" s="704">
        <v>1</v>
      </c>
    </row>
    <row r="996" spans="1:21" ht="14.4" customHeight="1" x14ac:dyDescent="0.3">
      <c r="A996" s="664">
        <v>50</v>
      </c>
      <c r="B996" s="665" t="s">
        <v>543</v>
      </c>
      <c r="C996" s="665" t="s">
        <v>2783</v>
      </c>
      <c r="D996" s="746" t="s">
        <v>4252</v>
      </c>
      <c r="E996" s="747" t="s">
        <v>2797</v>
      </c>
      <c r="F996" s="665" t="s">
        <v>2778</v>
      </c>
      <c r="G996" s="665" t="s">
        <v>2936</v>
      </c>
      <c r="H996" s="665" t="s">
        <v>544</v>
      </c>
      <c r="I996" s="665" t="s">
        <v>792</v>
      </c>
      <c r="J996" s="665" t="s">
        <v>2937</v>
      </c>
      <c r="K996" s="665" t="s">
        <v>2938</v>
      </c>
      <c r="L996" s="666">
        <v>0</v>
      </c>
      <c r="M996" s="666">
        <v>0</v>
      </c>
      <c r="N996" s="665">
        <v>8</v>
      </c>
      <c r="O996" s="748">
        <v>4</v>
      </c>
      <c r="P996" s="666">
        <v>0</v>
      </c>
      <c r="Q996" s="681"/>
      <c r="R996" s="665">
        <v>3</v>
      </c>
      <c r="S996" s="681">
        <v>0.375</v>
      </c>
      <c r="T996" s="748">
        <v>1</v>
      </c>
      <c r="U996" s="704">
        <v>0.25</v>
      </c>
    </row>
    <row r="997" spans="1:21" ht="14.4" customHeight="1" x14ac:dyDescent="0.3">
      <c r="A997" s="664">
        <v>50</v>
      </c>
      <c r="B997" s="665" t="s">
        <v>543</v>
      </c>
      <c r="C997" s="665" t="s">
        <v>2783</v>
      </c>
      <c r="D997" s="746" t="s">
        <v>4252</v>
      </c>
      <c r="E997" s="747" t="s">
        <v>2797</v>
      </c>
      <c r="F997" s="665" t="s">
        <v>2778</v>
      </c>
      <c r="G997" s="665" t="s">
        <v>3418</v>
      </c>
      <c r="H997" s="665" t="s">
        <v>544</v>
      </c>
      <c r="I997" s="665" t="s">
        <v>4045</v>
      </c>
      <c r="J997" s="665" t="s">
        <v>4046</v>
      </c>
      <c r="K997" s="665" t="s">
        <v>3530</v>
      </c>
      <c r="L997" s="666">
        <v>120.14</v>
      </c>
      <c r="M997" s="666">
        <v>360.42</v>
      </c>
      <c r="N997" s="665">
        <v>3</v>
      </c>
      <c r="O997" s="748">
        <v>1.5</v>
      </c>
      <c r="P997" s="666">
        <v>120.14</v>
      </c>
      <c r="Q997" s="681">
        <v>0.33333333333333331</v>
      </c>
      <c r="R997" s="665">
        <v>1</v>
      </c>
      <c r="S997" s="681">
        <v>0.33333333333333331</v>
      </c>
      <c r="T997" s="748">
        <v>0.5</v>
      </c>
      <c r="U997" s="704">
        <v>0.33333333333333331</v>
      </c>
    </row>
    <row r="998" spans="1:21" ht="14.4" customHeight="1" x14ac:dyDescent="0.3">
      <c r="A998" s="664">
        <v>50</v>
      </c>
      <c r="B998" s="665" t="s">
        <v>543</v>
      </c>
      <c r="C998" s="665" t="s">
        <v>2783</v>
      </c>
      <c r="D998" s="746" t="s">
        <v>4252</v>
      </c>
      <c r="E998" s="747" t="s">
        <v>2797</v>
      </c>
      <c r="F998" s="665" t="s">
        <v>2778</v>
      </c>
      <c r="G998" s="665" t="s">
        <v>3418</v>
      </c>
      <c r="H998" s="665" t="s">
        <v>544</v>
      </c>
      <c r="I998" s="665" t="s">
        <v>3419</v>
      </c>
      <c r="J998" s="665" t="s">
        <v>3420</v>
      </c>
      <c r="K998" s="665" t="s">
        <v>3421</v>
      </c>
      <c r="L998" s="666">
        <v>240.27</v>
      </c>
      <c r="M998" s="666">
        <v>961.08</v>
      </c>
      <c r="N998" s="665">
        <v>4</v>
      </c>
      <c r="O998" s="748">
        <v>2</v>
      </c>
      <c r="P998" s="666">
        <v>720.81000000000006</v>
      </c>
      <c r="Q998" s="681">
        <v>0.75</v>
      </c>
      <c r="R998" s="665">
        <v>3</v>
      </c>
      <c r="S998" s="681">
        <v>0.75</v>
      </c>
      <c r="T998" s="748">
        <v>1.5</v>
      </c>
      <c r="U998" s="704">
        <v>0.75</v>
      </c>
    </row>
    <row r="999" spans="1:21" ht="14.4" customHeight="1" x14ac:dyDescent="0.3">
      <c r="A999" s="664">
        <v>50</v>
      </c>
      <c r="B999" s="665" t="s">
        <v>543</v>
      </c>
      <c r="C999" s="665" t="s">
        <v>2783</v>
      </c>
      <c r="D999" s="746" t="s">
        <v>4252</v>
      </c>
      <c r="E999" s="747" t="s">
        <v>2797</v>
      </c>
      <c r="F999" s="665" t="s">
        <v>2778</v>
      </c>
      <c r="G999" s="665" t="s">
        <v>2904</v>
      </c>
      <c r="H999" s="665" t="s">
        <v>544</v>
      </c>
      <c r="I999" s="665" t="s">
        <v>747</v>
      </c>
      <c r="J999" s="665" t="s">
        <v>683</v>
      </c>
      <c r="K999" s="665" t="s">
        <v>2905</v>
      </c>
      <c r="L999" s="666">
        <v>210.38</v>
      </c>
      <c r="M999" s="666">
        <v>1051.9000000000001</v>
      </c>
      <c r="N999" s="665">
        <v>5</v>
      </c>
      <c r="O999" s="748">
        <v>2.5</v>
      </c>
      <c r="P999" s="666">
        <v>420.76</v>
      </c>
      <c r="Q999" s="681">
        <v>0.39999999999999997</v>
      </c>
      <c r="R999" s="665">
        <v>2</v>
      </c>
      <c r="S999" s="681">
        <v>0.4</v>
      </c>
      <c r="T999" s="748">
        <v>1</v>
      </c>
      <c r="U999" s="704">
        <v>0.4</v>
      </c>
    </row>
    <row r="1000" spans="1:21" ht="14.4" customHeight="1" x14ac:dyDescent="0.3">
      <c r="A1000" s="664">
        <v>50</v>
      </c>
      <c r="B1000" s="665" t="s">
        <v>543</v>
      </c>
      <c r="C1000" s="665" t="s">
        <v>2783</v>
      </c>
      <c r="D1000" s="746" t="s">
        <v>4252</v>
      </c>
      <c r="E1000" s="747" t="s">
        <v>2797</v>
      </c>
      <c r="F1000" s="665" t="s">
        <v>2778</v>
      </c>
      <c r="G1000" s="665" t="s">
        <v>4047</v>
      </c>
      <c r="H1000" s="665" t="s">
        <v>544</v>
      </c>
      <c r="I1000" s="665" t="s">
        <v>4048</v>
      </c>
      <c r="J1000" s="665" t="s">
        <v>4049</v>
      </c>
      <c r="K1000" s="665" t="s">
        <v>4050</v>
      </c>
      <c r="L1000" s="666">
        <v>282.05</v>
      </c>
      <c r="M1000" s="666">
        <v>1128.2</v>
      </c>
      <c r="N1000" s="665">
        <v>4</v>
      </c>
      <c r="O1000" s="748">
        <v>1</v>
      </c>
      <c r="P1000" s="666">
        <v>1128.2</v>
      </c>
      <c r="Q1000" s="681">
        <v>1</v>
      </c>
      <c r="R1000" s="665">
        <v>4</v>
      </c>
      <c r="S1000" s="681">
        <v>1</v>
      </c>
      <c r="T1000" s="748">
        <v>1</v>
      </c>
      <c r="U1000" s="704">
        <v>1</v>
      </c>
    </row>
    <row r="1001" spans="1:21" ht="14.4" customHeight="1" x14ac:dyDescent="0.3">
      <c r="A1001" s="664">
        <v>50</v>
      </c>
      <c r="B1001" s="665" t="s">
        <v>543</v>
      </c>
      <c r="C1001" s="665" t="s">
        <v>2783</v>
      </c>
      <c r="D1001" s="746" t="s">
        <v>4252</v>
      </c>
      <c r="E1001" s="747" t="s">
        <v>2797</v>
      </c>
      <c r="F1001" s="665" t="s">
        <v>2778</v>
      </c>
      <c r="G1001" s="665" t="s">
        <v>2912</v>
      </c>
      <c r="H1001" s="665" t="s">
        <v>544</v>
      </c>
      <c r="I1001" s="665" t="s">
        <v>4051</v>
      </c>
      <c r="J1001" s="665" t="s">
        <v>2914</v>
      </c>
      <c r="K1001" s="665" t="s">
        <v>4052</v>
      </c>
      <c r="L1001" s="666">
        <v>438.49</v>
      </c>
      <c r="M1001" s="666">
        <v>876.98</v>
      </c>
      <c r="N1001" s="665">
        <v>2</v>
      </c>
      <c r="O1001" s="748">
        <v>1</v>
      </c>
      <c r="P1001" s="666"/>
      <c r="Q1001" s="681">
        <v>0</v>
      </c>
      <c r="R1001" s="665"/>
      <c r="S1001" s="681">
        <v>0</v>
      </c>
      <c r="T1001" s="748"/>
      <c r="U1001" s="704">
        <v>0</v>
      </c>
    </row>
    <row r="1002" spans="1:21" ht="14.4" customHeight="1" x14ac:dyDescent="0.3">
      <c r="A1002" s="664">
        <v>50</v>
      </c>
      <c r="B1002" s="665" t="s">
        <v>543</v>
      </c>
      <c r="C1002" s="665" t="s">
        <v>2783</v>
      </c>
      <c r="D1002" s="746" t="s">
        <v>4252</v>
      </c>
      <c r="E1002" s="747" t="s">
        <v>2797</v>
      </c>
      <c r="F1002" s="665" t="s">
        <v>2778</v>
      </c>
      <c r="G1002" s="665" t="s">
        <v>2916</v>
      </c>
      <c r="H1002" s="665" t="s">
        <v>1411</v>
      </c>
      <c r="I1002" s="665" t="s">
        <v>3579</v>
      </c>
      <c r="J1002" s="665" t="s">
        <v>1555</v>
      </c>
      <c r="K1002" s="665" t="s">
        <v>3530</v>
      </c>
      <c r="L1002" s="666">
        <v>366.53</v>
      </c>
      <c r="M1002" s="666">
        <v>733.06</v>
      </c>
      <c r="N1002" s="665">
        <v>2</v>
      </c>
      <c r="O1002" s="748">
        <v>1.5</v>
      </c>
      <c r="P1002" s="666"/>
      <c r="Q1002" s="681">
        <v>0</v>
      </c>
      <c r="R1002" s="665"/>
      <c r="S1002" s="681">
        <v>0</v>
      </c>
      <c r="T1002" s="748"/>
      <c r="U1002" s="704">
        <v>0</v>
      </c>
    </row>
    <row r="1003" spans="1:21" ht="14.4" customHeight="1" x14ac:dyDescent="0.3">
      <c r="A1003" s="664">
        <v>50</v>
      </c>
      <c r="B1003" s="665" t="s">
        <v>543</v>
      </c>
      <c r="C1003" s="665" t="s">
        <v>2783</v>
      </c>
      <c r="D1003" s="746" t="s">
        <v>4252</v>
      </c>
      <c r="E1003" s="747" t="s">
        <v>2797</v>
      </c>
      <c r="F1003" s="665" t="s">
        <v>2778</v>
      </c>
      <c r="G1003" s="665" t="s">
        <v>2916</v>
      </c>
      <c r="H1003" s="665" t="s">
        <v>1411</v>
      </c>
      <c r="I1003" s="665" t="s">
        <v>3579</v>
      </c>
      <c r="J1003" s="665" t="s">
        <v>1555</v>
      </c>
      <c r="K1003" s="665" t="s">
        <v>3530</v>
      </c>
      <c r="L1003" s="666">
        <v>311.52999999999997</v>
      </c>
      <c r="M1003" s="666">
        <v>934.58999999999992</v>
      </c>
      <c r="N1003" s="665">
        <v>3</v>
      </c>
      <c r="O1003" s="748">
        <v>2.5</v>
      </c>
      <c r="P1003" s="666">
        <v>934.58999999999992</v>
      </c>
      <c r="Q1003" s="681">
        <v>1</v>
      </c>
      <c r="R1003" s="665">
        <v>3</v>
      </c>
      <c r="S1003" s="681">
        <v>1</v>
      </c>
      <c r="T1003" s="748">
        <v>2.5</v>
      </c>
      <c r="U1003" s="704">
        <v>1</v>
      </c>
    </row>
    <row r="1004" spans="1:21" ht="14.4" customHeight="1" x14ac:dyDescent="0.3">
      <c r="A1004" s="664">
        <v>50</v>
      </c>
      <c r="B1004" s="665" t="s">
        <v>543</v>
      </c>
      <c r="C1004" s="665" t="s">
        <v>2783</v>
      </c>
      <c r="D1004" s="746" t="s">
        <v>4252</v>
      </c>
      <c r="E1004" s="747" t="s">
        <v>2797</v>
      </c>
      <c r="F1004" s="665" t="s">
        <v>2778</v>
      </c>
      <c r="G1004" s="665" t="s">
        <v>3126</v>
      </c>
      <c r="H1004" s="665" t="s">
        <v>544</v>
      </c>
      <c r="I1004" s="665" t="s">
        <v>4053</v>
      </c>
      <c r="J1004" s="665" t="s">
        <v>4054</v>
      </c>
      <c r="K1004" s="665" t="s">
        <v>4055</v>
      </c>
      <c r="L1004" s="666">
        <v>246.88</v>
      </c>
      <c r="M1004" s="666">
        <v>987.52</v>
      </c>
      <c r="N1004" s="665">
        <v>4</v>
      </c>
      <c r="O1004" s="748">
        <v>0.5</v>
      </c>
      <c r="P1004" s="666"/>
      <c r="Q1004" s="681">
        <v>0</v>
      </c>
      <c r="R1004" s="665"/>
      <c r="S1004" s="681">
        <v>0</v>
      </c>
      <c r="T1004" s="748"/>
      <c r="U1004" s="704">
        <v>0</v>
      </c>
    </row>
    <row r="1005" spans="1:21" ht="14.4" customHeight="1" x14ac:dyDescent="0.3">
      <c r="A1005" s="664">
        <v>50</v>
      </c>
      <c r="B1005" s="665" t="s">
        <v>543</v>
      </c>
      <c r="C1005" s="665" t="s">
        <v>2783</v>
      </c>
      <c r="D1005" s="746" t="s">
        <v>4252</v>
      </c>
      <c r="E1005" s="747" t="s">
        <v>2797</v>
      </c>
      <c r="F1005" s="665" t="s">
        <v>2778</v>
      </c>
      <c r="G1005" s="665" t="s">
        <v>3126</v>
      </c>
      <c r="H1005" s="665" t="s">
        <v>544</v>
      </c>
      <c r="I1005" s="665" t="s">
        <v>3127</v>
      </c>
      <c r="J1005" s="665" t="s">
        <v>3128</v>
      </c>
      <c r="K1005" s="665" t="s">
        <v>3129</v>
      </c>
      <c r="L1005" s="666">
        <v>301.26</v>
      </c>
      <c r="M1005" s="666">
        <v>2108.8199999999997</v>
      </c>
      <c r="N1005" s="665">
        <v>7</v>
      </c>
      <c r="O1005" s="748">
        <v>2</v>
      </c>
      <c r="P1005" s="666"/>
      <c r="Q1005" s="681">
        <v>0</v>
      </c>
      <c r="R1005" s="665"/>
      <c r="S1005" s="681">
        <v>0</v>
      </c>
      <c r="T1005" s="748"/>
      <c r="U1005" s="704">
        <v>0</v>
      </c>
    </row>
    <row r="1006" spans="1:21" ht="14.4" customHeight="1" x14ac:dyDescent="0.3">
      <c r="A1006" s="664">
        <v>50</v>
      </c>
      <c r="B1006" s="665" t="s">
        <v>543</v>
      </c>
      <c r="C1006" s="665" t="s">
        <v>2783</v>
      </c>
      <c r="D1006" s="746" t="s">
        <v>4252</v>
      </c>
      <c r="E1006" s="747" t="s">
        <v>2797</v>
      </c>
      <c r="F1006" s="665" t="s">
        <v>2778</v>
      </c>
      <c r="G1006" s="665" t="s">
        <v>2939</v>
      </c>
      <c r="H1006" s="665" t="s">
        <v>544</v>
      </c>
      <c r="I1006" s="665" t="s">
        <v>740</v>
      </c>
      <c r="J1006" s="665" t="s">
        <v>3727</v>
      </c>
      <c r="K1006" s="665" t="s">
        <v>3728</v>
      </c>
      <c r="L1006" s="666">
        <v>149.69</v>
      </c>
      <c r="M1006" s="666">
        <v>598.76</v>
      </c>
      <c r="N1006" s="665">
        <v>4</v>
      </c>
      <c r="O1006" s="748">
        <v>0.5</v>
      </c>
      <c r="P1006" s="666"/>
      <c r="Q1006" s="681">
        <v>0</v>
      </c>
      <c r="R1006" s="665"/>
      <c r="S1006" s="681">
        <v>0</v>
      </c>
      <c r="T1006" s="748"/>
      <c r="U1006" s="704">
        <v>0</v>
      </c>
    </row>
    <row r="1007" spans="1:21" ht="14.4" customHeight="1" x14ac:dyDescent="0.3">
      <c r="A1007" s="664">
        <v>50</v>
      </c>
      <c r="B1007" s="665" t="s">
        <v>543</v>
      </c>
      <c r="C1007" s="665" t="s">
        <v>2783</v>
      </c>
      <c r="D1007" s="746" t="s">
        <v>4252</v>
      </c>
      <c r="E1007" s="747" t="s">
        <v>2797</v>
      </c>
      <c r="F1007" s="665" t="s">
        <v>2778</v>
      </c>
      <c r="G1007" s="665" t="s">
        <v>2939</v>
      </c>
      <c r="H1007" s="665" t="s">
        <v>544</v>
      </c>
      <c r="I1007" s="665" t="s">
        <v>3378</v>
      </c>
      <c r="J1007" s="665" t="s">
        <v>3131</v>
      </c>
      <c r="K1007" s="665" t="s">
        <v>3379</v>
      </c>
      <c r="L1007" s="666">
        <v>149.69</v>
      </c>
      <c r="M1007" s="666">
        <v>6137.29</v>
      </c>
      <c r="N1007" s="665">
        <v>41</v>
      </c>
      <c r="O1007" s="748">
        <v>8</v>
      </c>
      <c r="P1007" s="666">
        <v>3442.87</v>
      </c>
      <c r="Q1007" s="681">
        <v>0.5609756097560975</v>
      </c>
      <c r="R1007" s="665">
        <v>23</v>
      </c>
      <c r="S1007" s="681">
        <v>0.56097560975609762</v>
      </c>
      <c r="T1007" s="748">
        <v>4.5</v>
      </c>
      <c r="U1007" s="704">
        <v>0.5625</v>
      </c>
    </row>
    <row r="1008" spans="1:21" ht="14.4" customHeight="1" x14ac:dyDescent="0.3">
      <c r="A1008" s="664">
        <v>50</v>
      </c>
      <c r="B1008" s="665" t="s">
        <v>543</v>
      </c>
      <c r="C1008" s="665" t="s">
        <v>2783</v>
      </c>
      <c r="D1008" s="746" t="s">
        <v>4252</v>
      </c>
      <c r="E1008" s="747" t="s">
        <v>2797</v>
      </c>
      <c r="F1008" s="665" t="s">
        <v>2778</v>
      </c>
      <c r="G1008" s="665" t="s">
        <v>2939</v>
      </c>
      <c r="H1008" s="665" t="s">
        <v>544</v>
      </c>
      <c r="I1008" s="665" t="s">
        <v>4056</v>
      </c>
      <c r="J1008" s="665" t="s">
        <v>4057</v>
      </c>
      <c r="K1008" s="665" t="s">
        <v>4058</v>
      </c>
      <c r="L1008" s="666">
        <v>85.54</v>
      </c>
      <c r="M1008" s="666">
        <v>1026.48</v>
      </c>
      <c r="N1008" s="665">
        <v>12</v>
      </c>
      <c r="O1008" s="748">
        <v>2.5</v>
      </c>
      <c r="P1008" s="666">
        <v>684.32</v>
      </c>
      <c r="Q1008" s="681">
        <v>0.66666666666666674</v>
      </c>
      <c r="R1008" s="665">
        <v>8</v>
      </c>
      <c r="S1008" s="681">
        <v>0.66666666666666663</v>
      </c>
      <c r="T1008" s="748">
        <v>2</v>
      </c>
      <c r="U1008" s="704">
        <v>0.8</v>
      </c>
    </row>
    <row r="1009" spans="1:21" ht="14.4" customHeight="1" x14ac:dyDescent="0.3">
      <c r="A1009" s="664">
        <v>50</v>
      </c>
      <c r="B1009" s="665" t="s">
        <v>543</v>
      </c>
      <c r="C1009" s="665" t="s">
        <v>2783</v>
      </c>
      <c r="D1009" s="746" t="s">
        <v>4252</v>
      </c>
      <c r="E1009" s="747" t="s">
        <v>2797</v>
      </c>
      <c r="F1009" s="665" t="s">
        <v>2778</v>
      </c>
      <c r="G1009" s="665" t="s">
        <v>4059</v>
      </c>
      <c r="H1009" s="665" t="s">
        <v>544</v>
      </c>
      <c r="I1009" s="665" t="s">
        <v>705</v>
      </c>
      <c r="J1009" s="665" t="s">
        <v>706</v>
      </c>
      <c r="K1009" s="665" t="s">
        <v>4060</v>
      </c>
      <c r="L1009" s="666">
        <v>55.16</v>
      </c>
      <c r="M1009" s="666">
        <v>165.48</v>
      </c>
      <c r="N1009" s="665">
        <v>3</v>
      </c>
      <c r="O1009" s="748">
        <v>1</v>
      </c>
      <c r="P1009" s="666"/>
      <c r="Q1009" s="681">
        <v>0</v>
      </c>
      <c r="R1009" s="665"/>
      <c r="S1009" s="681">
        <v>0</v>
      </c>
      <c r="T1009" s="748"/>
      <c r="U1009" s="704">
        <v>0</v>
      </c>
    </row>
    <row r="1010" spans="1:21" ht="14.4" customHeight="1" x14ac:dyDescent="0.3">
      <c r="A1010" s="664">
        <v>50</v>
      </c>
      <c r="B1010" s="665" t="s">
        <v>543</v>
      </c>
      <c r="C1010" s="665" t="s">
        <v>2783</v>
      </c>
      <c r="D1010" s="746" t="s">
        <v>4252</v>
      </c>
      <c r="E1010" s="747" t="s">
        <v>2797</v>
      </c>
      <c r="F1010" s="665" t="s">
        <v>2778</v>
      </c>
      <c r="G1010" s="665" t="s">
        <v>3380</v>
      </c>
      <c r="H1010" s="665" t="s">
        <v>544</v>
      </c>
      <c r="I1010" s="665" t="s">
        <v>821</v>
      </c>
      <c r="J1010" s="665" t="s">
        <v>822</v>
      </c>
      <c r="K1010" s="665" t="s">
        <v>4061</v>
      </c>
      <c r="L1010" s="666">
        <v>93.43</v>
      </c>
      <c r="M1010" s="666">
        <v>280.29000000000002</v>
      </c>
      <c r="N1010" s="665">
        <v>3</v>
      </c>
      <c r="O1010" s="748">
        <v>0.5</v>
      </c>
      <c r="P1010" s="666"/>
      <c r="Q1010" s="681">
        <v>0</v>
      </c>
      <c r="R1010" s="665"/>
      <c r="S1010" s="681">
        <v>0</v>
      </c>
      <c r="T1010" s="748"/>
      <c r="U1010" s="704">
        <v>0</v>
      </c>
    </row>
    <row r="1011" spans="1:21" ht="14.4" customHeight="1" x14ac:dyDescent="0.3">
      <c r="A1011" s="664">
        <v>50</v>
      </c>
      <c r="B1011" s="665" t="s">
        <v>543</v>
      </c>
      <c r="C1011" s="665" t="s">
        <v>2783</v>
      </c>
      <c r="D1011" s="746" t="s">
        <v>4252</v>
      </c>
      <c r="E1011" s="747" t="s">
        <v>2797</v>
      </c>
      <c r="F1011" s="665" t="s">
        <v>2778</v>
      </c>
      <c r="G1011" s="665" t="s">
        <v>3729</v>
      </c>
      <c r="H1011" s="665" t="s">
        <v>544</v>
      </c>
      <c r="I1011" s="665" t="s">
        <v>3730</v>
      </c>
      <c r="J1011" s="665" t="s">
        <v>3731</v>
      </c>
      <c r="K1011" s="665" t="s">
        <v>2607</v>
      </c>
      <c r="L1011" s="666">
        <v>77.13</v>
      </c>
      <c r="M1011" s="666">
        <v>154.26</v>
      </c>
      <c r="N1011" s="665">
        <v>2</v>
      </c>
      <c r="O1011" s="748">
        <v>1</v>
      </c>
      <c r="P1011" s="666"/>
      <c r="Q1011" s="681">
        <v>0</v>
      </c>
      <c r="R1011" s="665"/>
      <c r="S1011" s="681">
        <v>0</v>
      </c>
      <c r="T1011" s="748"/>
      <c r="U1011" s="704">
        <v>0</v>
      </c>
    </row>
    <row r="1012" spans="1:21" ht="14.4" customHeight="1" x14ac:dyDescent="0.3">
      <c r="A1012" s="664">
        <v>50</v>
      </c>
      <c r="B1012" s="665" t="s">
        <v>543</v>
      </c>
      <c r="C1012" s="665" t="s">
        <v>2783</v>
      </c>
      <c r="D1012" s="746" t="s">
        <v>4252</v>
      </c>
      <c r="E1012" s="747" t="s">
        <v>2797</v>
      </c>
      <c r="F1012" s="665" t="s">
        <v>2778</v>
      </c>
      <c r="G1012" s="665" t="s">
        <v>4062</v>
      </c>
      <c r="H1012" s="665" t="s">
        <v>544</v>
      </c>
      <c r="I1012" s="665" t="s">
        <v>4063</v>
      </c>
      <c r="J1012" s="665" t="s">
        <v>4064</v>
      </c>
      <c r="K1012" s="665" t="s">
        <v>4065</v>
      </c>
      <c r="L1012" s="666">
        <v>300.68</v>
      </c>
      <c r="M1012" s="666">
        <v>300.68</v>
      </c>
      <c r="N1012" s="665">
        <v>1</v>
      </c>
      <c r="O1012" s="748">
        <v>1</v>
      </c>
      <c r="P1012" s="666">
        <v>300.68</v>
      </c>
      <c r="Q1012" s="681">
        <v>1</v>
      </c>
      <c r="R1012" s="665">
        <v>1</v>
      </c>
      <c r="S1012" s="681">
        <v>1</v>
      </c>
      <c r="T1012" s="748">
        <v>1</v>
      </c>
      <c r="U1012" s="704">
        <v>1</v>
      </c>
    </row>
    <row r="1013" spans="1:21" ht="14.4" customHeight="1" x14ac:dyDescent="0.3">
      <c r="A1013" s="664">
        <v>50</v>
      </c>
      <c r="B1013" s="665" t="s">
        <v>543</v>
      </c>
      <c r="C1013" s="665" t="s">
        <v>2783</v>
      </c>
      <c r="D1013" s="746" t="s">
        <v>4252</v>
      </c>
      <c r="E1013" s="747" t="s">
        <v>2797</v>
      </c>
      <c r="F1013" s="665" t="s">
        <v>2778</v>
      </c>
      <c r="G1013" s="665" t="s">
        <v>2917</v>
      </c>
      <c r="H1013" s="665" t="s">
        <v>544</v>
      </c>
      <c r="I1013" s="665" t="s">
        <v>2918</v>
      </c>
      <c r="J1013" s="665" t="s">
        <v>2919</v>
      </c>
      <c r="K1013" s="665" t="s">
        <v>2920</v>
      </c>
      <c r="L1013" s="666">
        <v>150.19</v>
      </c>
      <c r="M1013" s="666">
        <v>450.57</v>
      </c>
      <c r="N1013" s="665">
        <v>3</v>
      </c>
      <c r="O1013" s="748">
        <v>0.5</v>
      </c>
      <c r="P1013" s="666">
        <v>450.57</v>
      </c>
      <c r="Q1013" s="681">
        <v>1</v>
      </c>
      <c r="R1013" s="665">
        <v>3</v>
      </c>
      <c r="S1013" s="681">
        <v>1</v>
      </c>
      <c r="T1013" s="748">
        <v>0.5</v>
      </c>
      <c r="U1013" s="704">
        <v>1</v>
      </c>
    </row>
    <row r="1014" spans="1:21" ht="14.4" customHeight="1" x14ac:dyDescent="0.3">
      <c r="A1014" s="664">
        <v>50</v>
      </c>
      <c r="B1014" s="665" t="s">
        <v>543</v>
      </c>
      <c r="C1014" s="665" t="s">
        <v>2783</v>
      </c>
      <c r="D1014" s="746" t="s">
        <v>4252</v>
      </c>
      <c r="E1014" s="747" t="s">
        <v>2797</v>
      </c>
      <c r="F1014" s="665" t="s">
        <v>2778</v>
      </c>
      <c r="G1014" s="665" t="s">
        <v>2921</v>
      </c>
      <c r="H1014" s="665" t="s">
        <v>544</v>
      </c>
      <c r="I1014" s="665" t="s">
        <v>3487</v>
      </c>
      <c r="J1014" s="665" t="s">
        <v>1349</v>
      </c>
      <c r="K1014" s="665" t="s">
        <v>3488</v>
      </c>
      <c r="L1014" s="666">
        <v>43.94</v>
      </c>
      <c r="M1014" s="666">
        <v>395.46</v>
      </c>
      <c r="N1014" s="665">
        <v>9</v>
      </c>
      <c r="O1014" s="748">
        <v>2</v>
      </c>
      <c r="P1014" s="666">
        <v>395.46</v>
      </c>
      <c r="Q1014" s="681">
        <v>1</v>
      </c>
      <c r="R1014" s="665">
        <v>9</v>
      </c>
      <c r="S1014" s="681">
        <v>1</v>
      </c>
      <c r="T1014" s="748">
        <v>2</v>
      </c>
      <c r="U1014" s="704">
        <v>1</v>
      </c>
    </row>
    <row r="1015" spans="1:21" ht="14.4" customHeight="1" x14ac:dyDescent="0.3">
      <c r="A1015" s="664">
        <v>50</v>
      </c>
      <c r="B1015" s="665" t="s">
        <v>543</v>
      </c>
      <c r="C1015" s="665" t="s">
        <v>2783</v>
      </c>
      <c r="D1015" s="746" t="s">
        <v>4252</v>
      </c>
      <c r="E1015" s="747" t="s">
        <v>2797</v>
      </c>
      <c r="F1015" s="665" t="s">
        <v>2778</v>
      </c>
      <c r="G1015" s="665" t="s">
        <v>4066</v>
      </c>
      <c r="H1015" s="665" t="s">
        <v>544</v>
      </c>
      <c r="I1015" s="665" t="s">
        <v>4067</v>
      </c>
      <c r="J1015" s="665" t="s">
        <v>4068</v>
      </c>
      <c r="K1015" s="665" t="s">
        <v>4069</v>
      </c>
      <c r="L1015" s="666">
        <v>0</v>
      </c>
      <c r="M1015" s="666">
        <v>0</v>
      </c>
      <c r="N1015" s="665">
        <v>2</v>
      </c>
      <c r="O1015" s="748">
        <v>2</v>
      </c>
      <c r="P1015" s="666">
        <v>0</v>
      </c>
      <c r="Q1015" s="681"/>
      <c r="R1015" s="665">
        <v>2</v>
      </c>
      <c r="S1015" s="681">
        <v>1</v>
      </c>
      <c r="T1015" s="748">
        <v>2</v>
      </c>
      <c r="U1015" s="704">
        <v>1</v>
      </c>
    </row>
    <row r="1016" spans="1:21" ht="14.4" customHeight="1" x14ac:dyDescent="0.3">
      <c r="A1016" s="664">
        <v>50</v>
      </c>
      <c r="B1016" s="665" t="s">
        <v>543</v>
      </c>
      <c r="C1016" s="665" t="s">
        <v>2783</v>
      </c>
      <c r="D1016" s="746" t="s">
        <v>4252</v>
      </c>
      <c r="E1016" s="747" t="s">
        <v>2797</v>
      </c>
      <c r="F1016" s="665" t="s">
        <v>2778</v>
      </c>
      <c r="G1016" s="665" t="s">
        <v>4070</v>
      </c>
      <c r="H1016" s="665" t="s">
        <v>544</v>
      </c>
      <c r="I1016" s="665" t="s">
        <v>4071</v>
      </c>
      <c r="J1016" s="665" t="s">
        <v>4072</v>
      </c>
      <c r="K1016" s="665" t="s">
        <v>4073</v>
      </c>
      <c r="L1016" s="666">
        <v>151.62</v>
      </c>
      <c r="M1016" s="666">
        <v>151.62</v>
      </c>
      <c r="N1016" s="665">
        <v>1</v>
      </c>
      <c r="O1016" s="748">
        <v>0.5</v>
      </c>
      <c r="P1016" s="666">
        <v>151.62</v>
      </c>
      <c r="Q1016" s="681">
        <v>1</v>
      </c>
      <c r="R1016" s="665">
        <v>1</v>
      </c>
      <c r="S1016" s="681">
        <v>1</v>
      </c>
      <c r="T1016" s="748">
        <v>0.5</v>
      </c>
      <c r="U1016" s="704">
        <v>1</v>
      </c>
    </row>
    <row r="1017" spans="1:21" ht="14.4" customHeight="1" x14ac:dyDescent="0.3">
      <c r="A1017" s="664">
        <v>50</v>
      </c>
      <c r="B1017" s="665" t="s">
        <v>543</v>
      </c>
      <c r="C1017" s="665" t="s">
        <v>2783</v>
      </c>
      <c r="D1017" s="746" t="s">
        <v>4252</v>
      </c>
      <c r="E1017" s="747" t="s">
        <v>2797</v>
      </c>
      <c r="F1017" s="665" t="s">
        <v>2778</v>
      </c>
      <c r="G1017" s="665" t="s">
        <v>4070</v>
      </c>
      <c r="H1017" s="665" t="s">
        <v>544</v>
      </c>
      <c r="I1017" s="665" t="s">
        <v>4074</v>
      </c>
      <c r="J1017" s="665" t="s">
        <v>4072</v>
      </c>
      <c r="K1017" s="665" t="s">
        <v>4073</v>
      </c>
      <c r="L1017" s="666">
        <v>0</v>
      </c>
      <c r="M1017" s="666">
        <v>0</v>
      </c>
      <c r="N1017" s="665">
        <v>2</v>
      </c>
      <c r="O1017" s="748">
        <v>0.5</v>
      </c>
      <c r="P1017" s="666">
        <v>0</v>
      </c>
      <c r="Q1017" s="681"/>
      <c r="R1017" s="665">
        <v>2</v>
      </c>
      <c r="S1017" s="681">
        <v>1</v>
      </c>
      <c r="T1017" s="748">
        <v>0.5</v>
      </c>
      <c r="U1017" s="704">
        <v>1</v>
      </c>
    </row>
    <row r="1018" spans="1:21" ht="14.4" customHeight="1" x14ac:dyDescent="0.3">
      <c r="A1018" s="664">
        <v>50</v>
      </c>
      <c r="B1018" s="665" t="s">
        <v>543</v>
      </c>
      <c r="C1018" s="665" t="s">
        <v>2783</v>
      </c>
      <c r="D1018" s="746" t="s">
        <v>4252</v>
      </c>
      <c r="E1018" s="747" t="s">
        <v>2797</v>
      </c>
      <c r="F1018" s="665" t="s">
        <v>2778</v>
      </c>
      <c r="G1018" s="665" t="s">
        <v>2924</v>
      </c>
      <c r="H1018" s="665" t="s">
        <v>1411</v>
      </c>
      <c r="I1018" s="665" t="s">
        <v>1617</v>
      </c>
      <c r="J1018" s="665" t="s">
        <v>1618</v>
      </c>
      <c r="K1018" s="665" t="s">
        <v>2618</v>
      </c>
      <c r="L1018" s="666">
        <v>251.52</v>
      </c>
      <c r="M1018" s="666">
        <v>503.04</v>
      </c>
      <c r="N1018" s="665">
        <v>2</v>
      </c>
      <c r="O1018" s="748">
        <v>1</v>
      </c>
      <c r="P1018" s="666">
        <v>251.52</v>
      </c>
      <c r="Q1018" s="681">
        <v>0.5</v>
      </c>
      <c r="R1018" s="665">
        <v>1</v>
      </c>
      <c r="S1018" s="681">
        <v>0.5</v>
      </c>
      <c r="T1018" s="748">
        <v>0.5</v>
      </c>
      <c r="U1018" s="704">
        <v>0.5</v>
      </c>
    </row>
    <row r="1019" spans="1:21" ht="14.4" customHeight="1" x14ac:dyDescent="0.3">
      <c r="A1019" s="664">
        <v>50</v>
      </c>
      <c r="B1019" s="665" t="s">
        <v>543</v>
      </c>
      <c r="C1019" s="665" t="s">
        <v>2783</v>
      </c>
      <c r="D1019" s="746" t="s">
        <v>4252</v>
      </c>
      <c r="E1019" s="747" t="s">
        <v>2797</v>
      </c>
      <c r="F1019" s="665" t="s">
        <v>2778</v>
      </c>
      <c r="G1019" s="665" t="s">
        <v>2924</v>
      </c>
      <c r="H1019" s="665" t="s">
        <v>1411</v>
      </c>
      <c r="I1019" s="665" t="s">
        <v>3732</v>
      </c>
      <c r="J1019" s="665" t="s">
        <v>1618</v>
      </c>
      <c r="K1019" s="665" t="s">
        <v>3733</v>
      </c>
      <c r="L1019" s="666">
        <v>503.02</v>
      </c>
      <c r="M1019" s="666">
        <v>1006.04</v>
      </c>
      <c r="N1019" s="665">
        <v>2</v>
      </c>
      <c r="O1019" s="748">
        <v>1.5</v>
      </c>
      <c r="P1019" s="666">
        <v>503.02</v>
      </c>
      <c r="Q1019" s="681">
        <v>0.5</v>
      </c>
      <c r="R1019" s="665">
        <v>1</v>
      </c>
      <c r="S1019" s="681">
        <v>0.5</v>
      </c>
      <c r="T1019" s="748">
        <v>1</v>
      </c>
      <c r="U1019" s="704">
        <v>0.66666666666666663</v>
      </c>
    </row>
    <row r="1020" spans="1:21" ht="14.4" customHeight="1" x14ac:dyDescent="0.3">
      <c r="A1020" s="664">
        <v>50</v>
      </c>
      <c r="B1020" s="665" t="s">
        <v>543</v>
      </c>
      <c r="C1020" s="665" t="s">
        <v>2783</v>
      </c>
      <c r="D1020" s="746" t="s">
        <v>4252</v>
      </c>
      <c r="E1020" s="747" t="s">
        <v>2797</v>
      </c>
      <c r="F1020" s="665" t="s">
        <v>2778</v>
      </c>
      <c r="G1020" s="665" t="s">
        <v>2924</v>
      </c>
      <c r="H1020" s="665" t="s">
        <v>544</v>
      </c>
      <c r="I1020" s="665" t="s">
        <v>4075</v>
      </c>
      <c r="J1020" s="665" t="s">
        <v>3393</v>
      </c>
      <c r="K1020" s="665" t="s">
        <v>3153</v>
      </c>
      <c r="L1020" s="666">
        <v>150.9</v>
      </c>
      <c r="M1020" s="666">
        <v>301.8</v>
      </c>
      <c r="N1020" s="665">
        <v>2</v>
      </c>
      <c r="O1020" s="748">
        <v>0.5</v>
      </c>
      <c r="P1020" s="666"/>
      <c r="Q1020" s="681">
        <v>0</v>
      </c>
      <c r="R1020" s="665"/>
      <c r="S1020" s="681">
        <v>0</v>
      </c>
      <c r="T1020" s="748"/>
      <c r="U1020" s="704">
        <v>0</v>
      </c>
    </row>
    <row r="1021" spans="1:21" ht="14.4" customHeight="1" x14ac:dyDescent="0.3">
      <c r="A1021" s="664">
        <v>50</v>
      </c>
      <c r="B1021" s="665" t="s">
        <v>543</v>
      </c>
      <c r="C1021" s="665" t="s">
        <v>2783</v>
      </c>
      <c r="D1021" s="746" t="s">
        <v>4252</v>
      </c>
      <c r="E1021" s="747" t="s">
        <v>2797</v>
      </c>
      <c r="F1021" s="665" t="s">
        <v>2778</v>
      </c>
      <c r="G1021" s="665" t="s">
        <v>2924</v>
      </c>
      <c r="H1021" s="665" t="s">
        <v>544</v>
      </c>
      <c r="I1021" s="665" t="s">
        <v>4076</v>
      </c>
      <c r="J1021" s="665" t="s">
        <v>3393</v>
      </c>
      <c r="K1021" s="665" t="s">
        <v>4077</v>
      </c>
      <c r="L1021" s="666">
        <v>503.02</v>
      </c>
      <c r="M1021" s="666">
        <v>503.02</v>
      </c>
      <c r="N1021" s="665">
        <v>1</v>
      </c>
      <c r="O1021" s="748">
        <v>0.5</v>
      </c>
      <c r="P1021" s="666"/>
      <c r="Q1021" s="681">
        <v>0</v>
      </c>
      <c r="R1021" s="665"/>
      <c r="S1021" s="681">
        <v>0</v>
      </c>
      <c r="T1021" s="748"/>
      <c r="U1021" s="704">
        <v>0</v>
      </c>
    </row>
    <row r="1022" spans="1:21" ht="14.4" customHeight="1" x14ac:dyDescent="0.3">
      <c r="A1022" s="664">
        <v>50</v>
      </c>
      <c r="B1022" s="665" t="s">
        <v>543</v>
      </c>
      <c r="C1022" s="665" t="s">
        <v>2783</v>
      </c>
      <c r="D1022" s="746" t="s">
        <v>4252</v>
      </c>
      <c r="E1022" s="747" t="s">
        <v>2797</v>
      </c>
      <c r="F1022" s="665" t="s">
        <v>2778</v>
      </c>
      <c r="G1022" s="665" t="s">
        <v>4078</v>
      </c>
      <c r="H1022" s="665" t="s">
        <v>544</v>
      </c>
      <c r="I1022" s="665" t="s">
        <v>4079</v>
      </c>
      <c r="J1022" s="665" t="s">
        <v>4080</v>
      </c>
      <c r="K1022" s="665" t="s">
        <v>4081</v>
      </c>
      <c r="L1022" s="666">
        <v>1062.21</v>
      </c>
      <c r="M1022" s="666">
        <v>2124.42</v>
      </c>
      <c r="N1022" s="665">
        <v>2</v>
      </c>
      <c r="O1022" s="748">
        <v>0.5</v>
      </c>
      <c r="P1022" s="666"/>
      <c r="Q1022" s="681">
        <v>0</v>
      </c>
      <c r="R1022" s="665"/>
      <c r="S1022" s="681">
        <v>0</v>
      </c>
      <c r="T1022" s="748"/>
      <c r="U1022" s="704">
        <v>0</v>
      </c>
    </row>
    <row r="1023" spans="1:21" ht="14.4" customHeight="1" x14ac:dyDescent="0.3">
      <c r="A1023" s="664">
        <v>50</v>
      </c>
      <c r="B1023" s="665" t="s">
        <v>543</v>
      </c>
      <c r="C1023" s="665" t="s">
        <v>2783</v>
      </c>
      <c r="D1023" s="746" t="s">
        <v>4252</v>
      </c>
      <c r="E1023" s="747" t="s">
        <v>2797</v>
      </c>
      <c r="F1023" s="665" t="s">
        <v>2778</v>
      </c>
      <c r="G1023" s="665" t="s">
        <v>2837</v>
      </c>
      <c r="H1023" s="665" t="s">
        <v>1411</v>
      </c>
      <c r="I1023" s="665" t="s">
        <v>3734</v>
      </c>
      <c r="J1023" s="665" t="s">
        <v>3395</v>
      </c>
      <c r="K1023" s="665" t="s">
        <v>3735</v>
      </c>
      <c r="L1023" s="666">
        <v>93.75</v>
      </c>
      <c r="M1023" s="666">
        <v>93.75</v>
      </c>
      <c r="N1023" s="665">
        <v>1</v>
      </c>
      <c r="O1023" s="748">
        <v>1</v>
      </c>
      <c r="P1023" s="666"/>
      <c r="Q1023" s="681">
        <v>0</v>
      </c>
      <c r="R1023" s="665"/>
      <c r="S1023" s="681">
        <v>0</v>
      </c>
      <c r="T1023" s="748"/>
      <c r="U1023" s="704">
        <v>0</v>
      </c>
    </row>
    <row r="1024" spans="1:21" ht="14.4" customHeight="1" x14ac:dyDescent="0.3">
      <c r="A1024" s="664">
        <v>50</v>
      </c>
      <c r="B1024" s="665" t="s">
        <v>543</v>
      </c>
      <c r="C1024" s="665" t="s">
        <v>2783</v>
      </c>
      <c r="D1024" s="746" t="s">
        <v>4252</v>
      </c>
      <c r="E1024" s="747" t="s">
        <v>2797</v>
      </c>
      <c r="F1024" s="665" t="s">
        <v>2778</v>
      </c>
      <c r="G1024" s="665" t="s">
        <v>2837</v>
      </c>
      <c r="H1024" s="665" t="s">
        <v>1411</v>
      </c>
      <c r="I1024" s="665" t="s">
        <v>1570</v>
      </c>
      <c r="J1024" s="665" t="s">
        <v>2586</v>
      </c>
      <c r="K1024" s="665" t="s">
        <v>2587</v>
      </c>
      <c r="L1024" s="666">
        <v>120.61</v>
      </c>
      <c r="M1024" s="666">
        <v>482.44</v>
      </c>
      <c r="N1024" s="665">
        <v>4</v>
      </c>
      <c r="O1024" s="748">
        <v>2</v>
      </c>
      <c r="P1024" s="666">
        <v>120.61</v>
      </c>
      <c r="Q1024" s="681">
        <v>0.25</v>
      </c>
      <c r="R1024" s="665">
        <v>1</v>
      </c>
      <c r="S1024" s="681">
        <v>0.25</v>
      </c>
      <c r="T1024" s="748">
        <v>0.5</v>
      </c>
      <c r="U1024" s="704">
        <v>0.25</v>
      </c>
    </row>
    <row r="1025" spans="1:21" ht="14.4" customHeight="1" x14ac:dyDescent="0.3">
      <c r="A1025" s="664">
        <v>50</v>
      </c>
      <c r="B1025" s="665" t="s">
        <v>543</v>
      </c>
      <c r="C1025" s="665" t="s">
        <v>2783</v>
      </c>
      <c r="D1025" s="746" t="s">
        <v>4252</v>
      </c>
      <c r="E1025" s="747" t="s">
        <v>2797</v>
      </c>
      <c r="F1025" s="665" t="s">
        <v>2778</v>
      </c>
      <c r="G1025" s="665" t="s">
        <v>2837</v>
      </c>
      <c r="H1025" s="665" t="s">
        <v>1411</v>
      </c>
      <c r="I1025" s="665" t="s">
        <v>1510</v>
      </c>
      <c r="J1025" s="665" t="s">
        <v>2588</v>
      </c>
      <c r="K1025" s="665" t="s">
        <v>2589</v>
      </c>
      <c r="L1025" s="666">
        <v>184.74</v>
      </c>
      <c r="M1025" s="666">
        <v>923.7</v>
      </c>
      <c r="N1025" s="665">
        <v>5</v>
      </c>
      <c r="O1025" s="748">
        <v>3</v>
      </c>
      <c r="P1025" s="666">
        <v>184.74</v>
      </c>
      <c r="Q1025" s="681">
        <v>0.2</v>
      </c>
      <c r="R1025" s="665">
        <v>1</v>
      </c>
      <c r="S1025" s="681">
        <v>0.2</v>
      </c>
      <c r="T1025" s="748">
        <v>0.5</v>
      </c>
      <c r="U1025" s="704">
        <v>0.16666666666666666</v>
      </c>
    </row>
    <row r="1026" spans="1:21" ht="14.4" customHeight="1" x14ac:dyDescent="0.3">
      <c r="A1026" s="664">
        <v>50</v>
      </c>
      <c r="B1026" s="665" t="s">
        <v>543</v>
      </c>
      <c r="C1026" s="665" t="s">
        <v>2783</v>
      </c>
      <c r="D1026" s="746" t="s">
        <v>4252</v>
      </c>
      <c r="E1026" s="747" t="s">
        <v>2797</v>
      </c>
      <c r="F1026" s="665" t="s">
        <v>2778</v>
      </c>
      <c r="G1026" s="665" t="s">
        <v>3157</v>
      </c>
      <c r="H1026" s="665" t="s">
        <v>544</v>
      </c>
      <c r="I1026" s="665" t="s">
        <v>4082</v>
      </c>
      <c r="J1026" s="665" t="s">
        <v>4083</v>
      </c>
      <c r="K1026" s="665" t="s">
        <v>3160</v>
      </c>
      <c r="L1026" s="666">
        <v>0</v>
      </c>
      <c r="M1026" s="666">
        <v>0</v>
      </c>
      <c r="N1026" s="665">
        <v>3</v>
      </c>
      <c r="O1026" s="748">
        <v>1</v>
      </c>
      <c r="P1026" s="666"/>
      <c r="Q1026" s="681"/>
      <c r="R1026" s="665"/>
      <c r="S1026" s="681">
        <v>0</v>
      </c>
      <c r="T1026" s="748"/>
      <c r="U1026" s="704">
        <v>0</v>
      </c>
    </row>
    <row r="1027" spans="1:21" ht="14.4" customHeight="1" x14ac:dyDescent="0.3">
      <c r="A1027" s="664">
        <v>50</v>
      </c>
      <c r="B1027" s="665" t="s">
        <v>543</v>
      </c>
      <c r="C1027" s="665" t="s">
        <v>2783</v>
      </c>
      <c r="D1027" s="746" t="s">
        <v>4252</v>
      </c>
      <c r="E1027" s="747" t="s">
        <v>2797</v>
      </c>
      <c r="F1027" s="665" t="s">
        <v>2778</v>
      </c>
      <c r="G1027" s="665" t="s">
        <v>3157</v>
      </c>
      <c r="H1027" s="665" t="s">
        <v>544</v>
      </c>
      <c r="I1027" s="665" t="s">
        <v>1307</v>
      </c>
      <c r="J1027" s="665" t="s">
        <v>1308</v>
      </c>
      <c r="K1027" s="665" t="s">
        <v>3725</v>
      </c>
      <c r="L1027" s="666">
        <v>0</v>
      </c>
      <c r="M1027" s="666">
        <v>0</v>
      </c>
      <c r="N1027" s="665">
        <v>3</v>
      </c>
      <c r="O1027" s="748">
        <v>2</v>
      </c>
      <c r="P1027" s="666">
        <v>0</v>
      </c>
      <c r="Q1027" s="681"/>
      <c r="R1027" s="665">
        <v>1</v>
      </c>
      <c r="S1027" s="681">
        <v>0.33333333333333331</v>
      </c>
      <c r="T1027" s="748">
        <v>1</v>
      </c>
      <c r="U1027" s="704">
        <v>0.5</v>
      </c>
    </row>
    <row r="1028" spans="1:21" ht="14.4" customHeight="1" x14ac:dyDescent="0.3">
      <c r="A1028" s="664">
        <v>50</v>
      </c>
      <c r="B1028" s="665" t="s">
        <v>543</v>
      </c>
      <c r="C1028" s="665" t="s">
        <v>2783</v>
      </c>
      <c r="D1028" s="746" t="s">
        <v>4252</v>
      </c>
      <c r="E1028" s="747" t="s">
        <v>2797</v>
      </c>
      <c r="F1028" s="665" t="s">
        <v>2778</v>
      </c>
      <c r="G1028" s="665" t="s">
        <v>2925</v>
      </c>
      <c r="H1028" s="665" t="s">
        <v>1411</v>
      </c>
      <c r="I1028" s="665" t="s">
        <v>4084</v>
      </c>
      <c r="J1028" s="665" t="s">
        <v>3432</v>
      </c>
      <c r="K1028" s="665" t="s">
        <v>4085</v>
      </c>
      <c r="L1028" s="666">
        <v>5286.12</v>
      </c>
      <c r="M1028" s="666">
        <v>5286.12</v>
      </c>
      <c r="N1028" s="665">
        <v>1</v>
      </c>
      <c r="O1028" s="748">
        <v>0.5</v>
      </c>
      <c r="P1028" s="666">
        <v>5286.12</v>
      </c>
      <c r="Q1028" s="681">
        <v>1</v>
      </c>
      <c r="R1028" s="665">
        <v>1</v>
      </c>
      <c r="S1028" s="681">
        <v>1</v>
      </c>
      <c r="T1028" s="748">
        <v>0.5</v>
      </c>
      <c r="U1028" s="704">
        <v>1</v>
      </c>
    </row>
    <row r="1029" spans="1:21" ht="14.4" customHeight="1" x14ac:dyDescent="0.3">
      <c r="A1029" s="664">
        <v>50</v>
      </c>
      <c r="B1029" s="665" t="s">
        <v>543</v>
      </c>
      <c r="C1029" s="665" t="s">
        <v>2783</v>
      </c>
      <c r="D1029" s="746" t="s">
        <v>4252</v>
      </c>
      <c r="E1029" s="747" t="s">
        <v>2797</v>
      </c>
      <c r="F1029" s="665" t="s">
        <v>2778</v>
      </c>
      <c r="G1029" s="665" t="s">
        <v>2925</v>
      </c>
      <c r="H1029" s="665" t="s">
        <v>1411</v>
      </c>
      <c r="I1029" s="665" t="s">
        <v>3431</v>
      </c>
      <c r="J1029" s="665" t="s">
        <v>3432</v>
      </c>
      <c r="K1029" s="665" t="s">
        <v>3433</v>
      </c>
      <c r="L1029" s="666">
        <v>1906.97</v>
      </c>
      <c r="M1029" s="666">
        <v>45767.28</v>
      </c>
      <c r="N1029" s="665">
        <v>24</v>
      </c>
      <c r="O1029" s="748">
        <v>7</v>
      </c>
      <c r="P1029" s="666">
        <v>32418.489999999998</v>
      </c>
      <c r="Q1029" s="681">
        <v>0.70833333333333326</v>
      </c>
      <c r="R1029" s="665">
        <v>17</v>
      </c>
      <c r="S1029" s="681">
        <v>0.70833333333333337</v>
      </c>
      <c r="T1029" s="748">
        <v>5</v>
      </c>
      <c r="U1029" s="704">
        <v>0.7142857142857143</v>
      </c>
    </row>
    <row r="1030" spans="1:21" ht="14.4" customHeight="1" x14ac:dyDescent="0.3">
      <c r="A1030" s="664">
        <v>50</v>
      </c>
      <c r="B1030" s="665" t="s">
        <v>543</v>
      </c>
      <c r="C1030" s="665" t="s">
        <v>2783</v>
      </c>
      <c r="D1030" s="746" t="s">
        <v>4252</v>
      </c>
      <c r="E1030" s="747" t="s">
        <v>2797</v>
      </c>
      <c r="F1030" s="665" t="s">
        <v>2778</v>
      </c>
      <c r="G1030" s="665" t="s">
        <v>2925</v>
      </c>
      <c r="H1030" s="665" t="s">
        <v>1411</v>
      </c>
      <c r="I1030" s="665" t="s">
        <v>3431</v>
      </c>
      <c r="J1030" s="665" t="s">
        <v>3432</v>
      </c>
      <c r="K1030" s="665" t="s">
        <v>3433</v>
      </c>
      <c r="L1030" s="666">
        <v>1887.9</v>
      </c>
      <c r="M1030" s="666">
        <v>16991.100000000002</v>
      </c>
      <c r="N1030" s="665">
        <v>9</v>
      </c>
      <c r="O1030" s="748">
        <v>2.5</v>
      </c>
      <c r="P1030" s="666">
        <v>16991.100000000002</v>
      </c>
      <c r="Q1030" s="681">
        <v>1</v>
      </c>
      <c r="R1030" s="665">
        <v>9</v>
      </c>
      <c r="S1030" s="681">
        <v>1</v>
      </c>
      <c r="T1030" s="748">
        <v>2.5</v>
      </c>
      <c r="U1030" s="704">
        <v>1</v>
      </c>
    </row>
    <row r="1031" spans="1:21" ht="14.4" customHeight="1" x14ac:dyDescent="0.3">
      <c r="A1031" s="664">
        <v>50</v>
      </c>
      <c r="B1031" s="665" t="s">
        <v>543</v>
      </c>
      <c r="C1031" s="665" t="s">
        <v>2783</v>
      </c>
      <c r="D1031" s="746" t="s">
        <v>4252</v>
      </c>
      <c r="E1031" s="747" t="s">
        <v>2797</v>
      </c>
      <c r="F1031" s="665" t="s">
        <v>2778</v>
      </c>
      <c r="G1031" s="665" t="s">
        <v>2925</v>
      </c>
      <c r="H1031" s="665" t="s">
        <v>1411</v>
      </c>
      <c r="I1031" s="665" t="s">
        <v>4086</v>
      </c>
      <c r="J1031" s="665" t="s">
        <v>2927</v>
      </c>
      <c r="K1031" s="665" t="s">
        <v>4087</v>
      </c>
      <c r="L1031" s="666">
        <v>2376.9299999999998</v>
      </c>
      <c r="M1031" s="666">
        <v>4753.8599999999997</v>
      </c>
      <c r="N1031" s="665">
        <v>2</v>
      </c>
      <c r="O1031" s="748">
        <v>0.5</v>
      </c>
      <c r="P1031" s="666">
        <v>4753.8599999999997</v>
      </c>
      <c r="Q1031" s="681">
        <v>1</v>
      </c>
      <c r="R1031" s="665">
        <v>2</v>
      </c>
      <c r="S1031" s="681">
        <v>1</v>
      </c>
      <c r="T1031" s="748">
        <v>0.5</v>
      </c>
      <c r="U1031" s="704">
        <v>1</v>
      </c>
    </row>
    <row r="1032" spans="1:21" ht="14.4" customHeight="1" x14ac:dyDescent="0.3">
      <c r="A1032" s="664">
        <v>50</v>
      </c>
      <c r="B1032" s="665" t="s">
        <v>543</v>
      </c>
      <c r="C1032" s="665" t="s">
        <v>2783</v>
      </c>
      <c r="D1032" s="746" t="s">
        <v>4252</v>
      </c>
      <c r="E1032" s="747" t="s">
        <v>2797</v>
      </c>
      <c r="F1032" s="665" t="s">
        <v>2778</v>
      </c>
      <c r="G1032" s="665" t="s">
        <v>2925</v>
      </c>
      <c r="H1032" s="665" t="s">
        <v>1411</v>
      </c>
      <c r="I1032" s="665" t="s">
        <v>4088</v>
      </c>
      <c r="J1032" s="665" t="s">
        <v>2927</v>
      </c>
      <c r="K1032" s="665" t="s">
        <v>4089</v>
      </c>
      <c r="L1032" s="666">
        <v>2669.75</v>
      </c>
      <c r="M1032" s="666">
        <v>5339.5</v>
      </c>
      <c r="N1032" s="665">
        <v>2</v>
      </c>
      <c r="O1032" s="748">
        <v>1.5</v>
      </c>
      <c r="P1032" s="666">
        <v>5339.5</v>
      </c>
      <c r="Q1032" s="681">
        <v>1</v>
      </c>
      <c r="R1032" s="665">
        <v>2</v>
      </c>
      <c r="S1032" s="681">
        <v>1</v>
      </c>
      <c r="T1032" s="748">
        <v>1.5</v>
      </c>
      <c r="U1032" s="704">
        <v>1</v>
      </c>
    </row>
    <row r="1033" spans="1:21" ht="14.4" customHeight="1" x14ac:dyDescent="0.3">
      <c r="A1033" s="664">
        <v>50</v>
      </c>
      <c r="B1033" s="665" t="s">
        <v>543</v>
      </c>
      <c r="C1033" s="665" t="s">
        <v>2783</v>
      </c>
      <c r="D1033" s="746" t="s">
        <v>4252</v>
      </c>
      <c r="E1033" s="747" t="s">
        <v>2797</v>
      </c>
      <c r="F1033" s="665" t="s">
        <v>2778</v>
      </c>
      <c r="G1033" s="665" t="s">
        <v>4090</v>
      </c>
      <c r="H1033" s="665" t="s">
        <v>544</v>
      </c>
      <c r="I1033" s="665" t="s">
        <v>4091</v>
      </c>
      <c r="J1033" s="665" t="s">
        <v>4092</v>
      </c>
      <c r="K1033" s="665" t="s">
        <v>4093</v>
      </c>
      <c r="L1033" s="666">
        <v>0</v>
      </c>
      <c r="M1033" s="666">
        <v>0</v>
      </c>
      <c r="N1033" s="665">
        <v>4</v>
      </c>
      <c r="O1033" s="748">
        <v>1</v>
      </c>
      <c r="P1033" s="666"/>
      <c r="Q1033" s="681"/>
      <c r="R1033" s="665"/>
      <c r="S1033" s="681">
        <v>0</v>
      </c>
      <c r="T1033" s="748"/>
      <c r="U1033" s="704">
        <v>0</v>
      </c>
    </row>
    <row r="1034" spans="1:21" ht="14.4" customHeight="1" x14ac:dyDescent="0.3">
      <c r="A1034" s="664">
        <v>50</v>
      </c>
      <c r="B1034" s="665" t="s">
        <v>543</v>
      </c>
      <c r="C1034" s="665" t="s">
        <v>2783</v>
      </c>
      <c r="D1034" s="746" t="s">
        <v>4252</v>
      </c>
      <c r="E1034" s="747" t="s">
        <v>2797</v>
      </c>
      <c r="F1034" s="665" t="s">
        <v>2778</v>
      </c>
      <c r="G1034" s="665" t="s">
        <v>3401</v>
      </c>
      <c r="H1034" s="665" t="s">
        <v>544</v>
      </c>
      <c r="I1034" s="665" t="s">
        <v>4094</v>
      </c>
      <c r="J1034" s="665" t="s">
        <v>4095</v>
      </c>
      <c r="K1034" s="665" t="s">
        <v>4096</v>
      </c>
      <c r="L1034" s="666">
        <v>786.31</v>
      </c>
      <c r="M1034" s="666">
        <v>786.31</v>
      </c>
      <c r="N1034" s="665">
        <v>1</v>
      </c>
      <c r="O1034" s="748">
        <v>1</v>
      </c>
      <c r="P1034" s="666"/>
      <c r="Q1034" s="681">
        <v>0</v>
      </c>
      <c r="R1034" s="665"/>
      <c r="S1034" s="681">
        <v>0</v>
      </c>
      <c r="T1034" s="748"/>
      <c r="U1034" s="704">
        <v>0</v>
      </c>
    </row>
    <row r="1035" spans="1:21" ht="14.4" customHeight="1" x14ac:dyDescent="0.3">
      <c r="A1035" s="664">
        <v>50</v>
      </c>
      <c r="B1035" s="665" t="s">
        <v>543</v>
      </c>
      <c r="C1035" s="665" t="s">
        <v>2783</v>
      </c>
      <c r="D1035" s="746" t="s">
        <v>4252</v>
      </c>
      <c r="E1035" s="747" t="s">
        <v>2797</v>
      </c>
      <c r="F1035" s="665" t="s">
        <v>2778</v>
      </c>
      <c r="G1035" s="665" t="s">
        <v>4097</v>
      </c>
      <c r="H1035" s="665" t="s">
        <v>544</v>
      </c>
      <c r="I1035" s="665" t="s">
        <v>4098</v>
      </c>
      <c r="J1035" s="665" t="s">
        <v>4099</v>
      </c>
      <c r="K1035" s="665" t="s">
        <v>4100</v>
      </c>
      <c r="L1035" s="666">
        <v>0</v>
      </c>
      <c r="M1035" s="666">
        <v>0</v>
      </c>
      <c r="N1035" s="665">
        <v>1</v>
      </c>
      <c r="O1035" s="748">
        <v>0.5</v>
      </c>
      <c r="P1035" s="666"/>
      <c r="Q1035" s="681"/>
      <c r="R1035" s="665"/>
      <c r="S1035" s="681">
        <v>0</v>
      </c>
      <c r="T1035" s="748"/>
      <c r="U1035" s="704">
        <v>0</v>
      </c>
    </row>
    <row r="1036" spans="1:21" ht="14.4" customHeight="1" x14ac:dyDescent="0.3">
      <c r="A1036" s="664">
        <v>50</v>
      </c>
      <c r="B1036" s="665" t="s">
        <v>543</v>
      </c>
      <c r="C1036" s="665" t="s">
        <v>2783</v>
      </c>
      <c r="D1036" s="746" t="s">
        <v>4252</v>
      </c>
      <c r="E1036" s="747" t="s">
        <v>2797</v>
      </c>
      <c r="F1036" s="665" t="s">
        <v>2778</v>
      </c>
      <c r="G1036" s="665" t="s">
        <v>2929</v>
      </c>
      <c r="H1036" s="665" t="s">
        <v>544</v>
      </c>
      <c r="I1036" s="665" t="s">
        <v>4101</v>
      </c>
      <c r="J1036" s="665" t="s">
        <v>1319</v>
      </c>
      <c r="K1036" s="665" t="s">
        <v>4102</v>
      </c>
      <c r="L1036" s="666">
        <v>842.31</v>
      </c>
      <c r="M1036" s="666">
        <v>1684.62</v>
      </c>
      <c r="N1036" s="665">
        <v>2</v>
      </c>
      <c r="O1036" s="748">
        <v>1</v>
      </c>
      <c r="P1036" s="666"/>
      <c r="Q1036" s="681">
        <v>0</v>
      </c>
      <c r="R1036" s="665"/>
      <c r="S1036" s="681">
        <v>0</v>
      </c>
      <c r="T1036" s="748"/>
      <c r="U1036" s="704">
        <v>0</v>
      </c>
    </row>
    <row r="1037" spans="1:21" ht="14.4" customHeight="1" x14ac:dyDescent="0.3">
      <c r="A1037" s="664">
        <v>50</v>
      </c>
      <c r="B1037" s="665" t="s">
        <v>543</v>
      </c>
      <c r="C1037" s="665" t="s">
        <v>2783</v>
      </c>
      <c r="D1037" s="746" t="s">
        <v>4252</v>
      </c>
      <c r="E1037" s="747" t="s">
        <v>2797</v>
      </c>
      <c r="F1037" s="665" t="s">
        <v>2778</v>
      </c>
      <c r="G1037" s="665" t="s">
        <v>3412</v>
      </c>
      <c r="H1037" s="665" t="s">
        <v>1411</v>
      </c>
      <c r="I1037" s="665" t="s">
        <v>4103</v>
      </c>
      <c r="J1037" s="665" t="s">
        <v>1492</v>
      </c>
      <c r="K1037" s="665" t="s">
        <v>4104</v>
      </c>
      <c r="L1037" s="666">
        <v>133.94</v>
      </c>
      <c r="M1037" s="666">
        <v>535.76</v>
      </c>
      <c r="N1037" s="665">
        <v>4</v>
      </c>
      <c r="O1037" s="748">
        <v>1</v>
      </c>
      <c r="P1037" s="666"/>
      <c r="Q1037" s="681">
        <v>0</v>
      </c>
      <c r="R1037" s="665"/>
      <c r="S1037" s="681">
        <v>0</v>
      </c>
      <c r="T1037" s="748"/>
      <c r="U1037" s="704">
        <v>0</v>
      </c>
    </row>
    <row r="1038" spans="1:21" ht="14.4" customHeight="1" x14ac:dyDescent="0.3">
      <c r="A1038" s="664">
        <v>50</v>
      </c>
      <c r="B1038" s="665" t="s">
        <v>543</v>
      </c>
      <c r="C1038" s="665" t="s">
        <v>2783</v>
      </c>
      <c r="D1038" s="746" t="s">
        <v>4252</v>
      </c>
      <c r="E1038" s="747" t="s">
        <v>2797</v>
      </c>
      <c r="F1038" s="665" t="s">
        <v>2779</v>
      </c>
      <c r="G1038" s="665" t="s">
        <v>4105</v>
      </c>
      <c r="H1038" s="665" t="s">
        <v>544</v>
      </c>
      <c r="I1038" s="665" t="s">
        <v>4106</v>
      </c>
      <c r="J1038" s="665" t="s">
        <v>2976</v>
      </c>
      <c r="K1038" s="665"/>
      <c r="L1038" s="666">
        <v>0</v>
      </c>
      <c r="M1038" s="666">
        <v>0</v>
      </c>
      <c r="N1038" s="665">
        <v>1</v>
      </c>
      <c r="O1038" s="748">
        <v>0.5</v>
      </c>
      <c r="P1038" s="666">
        <v>0</v>
      </c>
      <c r="Q1038" s="681"/>
      <c r="R1038" s="665">
        <v>1</v>
      </c>
      <c r="S1038" s="681">
        <v>1</v>
      </c>
      <c r="T1038" s="748">
        <v>0.5</v>
      </c>
      <c r="U1038" s="704">
        <v>1</v>
      </c>
    </row>
    <row r="1039" spans="1:21" ht="14.4" customHeight="1" x14ac:dyDescent="0.3">
      <c r="A1039" s="664">
        <v>50</v>
      </c>
      <c r="B1039" s="665" t="s">
        <v>543</v>
      </c>
      <c r="C1039" s="665" t="s">
        <v>2783</v>
      </c>
      <c r="D1039" s="746" t="s">
        <v>4252</v>
      </c>
      <c r="E1039" s="747" t="s">
        <v>2797</v>
      </c>
      <c r="F1039" s="665" t="s">
        <v>2779</v>
      </c>
      <c r="G1039" s="665" t="s">
        <v>4105</v>
      </c>
      <c r="H1039" s="665" t="s">
        <v>544</v>
      </c>
      <c r="I1039" s="665" t="s">
        <v>4107</v>
      </c>
      <c r="J1039" s="665" t="s">
        <v>2976</v>
      </c>
      <c r="K1039" s="665"/>
      <c r="L1039" s="666">
        <v>0</v>
      </c>
      <c r="M1039" s="666">
        <v>0</v>
      </c>
      <c r="N1039" s="665">
        <v>1</v>
      </c>
      <c r="O1039" s="748">
        <v>1</v>
      </c>
      <c r="P1039" s="666"/>
      <c r="Q1039" s="681"/>
      <c r="R1039" s="665"/>
      <c r="S1039" s="681">
        <v>0</v>
      </c>
      <c r="T1039" s="748"/>
      <c r="U1039" s="704">
        <v>0</v>
      </c>
    </row>
    <row r="1040" spans="1:21" ht="14.4" customHeight="1" x14ac:dyDescent="0.3">
      <c r="A1040" s="664">
        <v>50</v>
      </c>
      <c r="B1040" s="665" t="s">
        <v>543</v>
      </c>
      <c r="C1040" s="665" t="s">
        <v>2783</v>
      </c>
      <c r="D1040" s="746" t="s">
        <v>4252</v>
      </c>
      <c r="E1040" s="747" t="s">
        <v>2797</v>
      </c>
      <c r="F1040" s="665" t="s">
        <v>2780</v>
      </c>
      <c r="G1040" s="665" t="s">
        <v>3736</v>
      </c>
      <c r="H1040" s="665" t="s">
        <v>544</v>
      </c>
      <c r="I1040" s="665" t="s">
        <v>4108</v>
      </c>
      <c r="J1040" s="665" t="s">
        <v>4109</v>
      </c>
      <c r="K1040" s="665" t="s">
        <v>4110</v>
      </c>
      <c r="L1040" s="666">
        <v>38.97</v>
      </c>
      <c r="M1040" s="666">
        <v>779.4</v>
      </c>
      <c r="N1040" s="665">
        <v>20</v>
      </c>
      <c r="O1040" s="748">
        <v>5</v>
      </c>
      <c r="P1040" s="666">
        <v>311.76</v>
      </c>
      <c r="Q1040" s="681">
        <v>0.4</v>
      </c>
      <c r="R1040" s="665">
        <v>8</v>
      </c>
      <c r="S1040" s="681">
        <v>0.4</v>
      </c>
      <c r="T1040" s="748">
        <v>2</v>
      </c>
      <c r="U1040" s="704">
        <v>0.4</v>
      </c>
    </row>
    <row r="1041" spans="1:21" ht="14.4" customHeight="1" x14ac:dyDescent="0.3">
      <c r="A1041" s="664">
        <v>50</v>
      </c>
      <c r="B1041" s="665" t="s">
        <v>543</v>
      </c>
      <c r="C1041" s="665" t="s">
        <v>2783</v>
      </c>
      <c r="D1041" s="746" t="s">
        <v>4252</v>
      </c>
      <c r="E1041" s="747" t="s">
        <v>2797</v>
      </c>
      <c r="F1041" s="665" t="s">
        <v>2780</v>
      </c>
      <c r="G1041" s="665" t="s">
        <v>3736</v>
      </c>
      <c r="H1041" s="665" t="s">
        <v>544</v>
      </c>
      <c r="I1041" s="665" t="s">
        <v>3737</v>
      </c>
      <c r="J1041" s="665" t="s">
        <v>3738</v>
      </c>
      <c r="K1041" s="665" t="s">
        <v>3739</v>
      </c>
      <c r="L1041" s="666">
        <v>25</v>
      </c>
      <c r="M1041" s="666">
        <v>2200</v>
      </c>
      <c r="N1041" s="665">
        <v>88</v>
      </c>
      <c r="O1041" s="748">
        <v>22</v>
      </c>
      <c r="P1041" s="666">
        <v>2200</v>
      </c>
      <c r="Q1041" s="681">
        <v>1</v>
      </c>
      <c r="R1041" s="665">
        <v>88</v>
      </c>
      <c r="S1041" s="681">
        <v>1</v>
      </c>
      <c r="T1041" s="748">
        <v>22</v>
      </c>
      <c r="U1041" s="704">
        <v>1</v>
      </c>
    </row>
    <row r="1042" spans="1:21" ht="14.4" customHeight="1" x14ac:dyDescent="0.3">
      <c r="A1042" s="664">
        <v>50</v>
      </c>
      <c r="B1042" s="665" t="s">
        <v>543</v>
      </c>
      <c r="C1042" s="665" t="s">
        <v>2783</v>
      </c>
      <c r="D1042" s="746" t="s">
        <v>4252</v>
      </c>
      <c r="E1042" s="747" t="s">
        <v>2797</v>
      </c>
      <c r="F1042" s="665" t="s">
        <v>2780</v>
      </c>
      <c r="G1042" s="665" t="s">
        <v>3736</v>
      </c>
      <c r="H1042" s="665" t="s">
        <v>544</v>
      </c>
      <c r="I1042" s="665" t="s">
        <v>3740</v>
      </c>
      <c r="J1042" s="665" t="s">
        <v>3738</v>
      </c>
      <c r="K1042" s="665" t="s">
        <v>3741</v>
      </c>
      <c r="L1042" s="666">
        <v>30</v>
      </c>
      <c r="M1042" s="666">
        <v>2400</v>
      </c>
      <c r="N1042" s="665">
        <v>80</v>
      </c>
      <c r="O1042" s="748">
        <v>20</v>
      </c>
      <c r="P1042" s="666">
        <v>2400</v>
      </c>
      <c r="Q1042" s="681">
        <v>1</v>
      </c>
      <c r="R1042" s="665">
        <v>80</v>
      </c>
      <c r="S1042" s="681">
        <v>1</v>
      </c>
      <c r="T1042" s="748">
        <v>20</v>
      </c>
      <c r="U1042" s="704">
        <v>1</v>
      </c>
    </row>
    <row r="1043" spans="1:21" ht="14.4" customHeight="1" x14ac:dyDescent="0.3">
      <c r="A1043" s="664">
        <v>50</v>
      </c>
      <c r="B1043" s="665" t="s">
        <v>543</v>
      </c>
      <c r="C1043" s="665" t="s">
        <v>2783</v>
      </c>
      <c r="D1043" s="746" t="s">
        <v>4252</v>
      </c>
      <c r="E1043" s="747" t="s">
        <v>2797</v>
      </c>
      <c r="F1043" s="665" t="s">
        <v>2780</v>
      </c>
      <c r="G1043" s="665" t="s">
        <v>3742</v>
      </c>
      <c r="H1043" s="665" t="s">
        <v>544</v>
      </c>
      <c r="I1043" s="665" t="s">
        <v>4111</v>
      </c>
      <c r="J1043" s="665" t="s">
        <v>4112</v>
      </c>
      <c r="K1043" s="665" t="s">
        <v>4113</v>
      </c>
      <c r="L1043" s="666">
        <v>410</v>
      </c>
      <c r="M1043" s="666">
        <v>1230</v>
      </c>
      <c r="N1043" s="665">
        <v>3</v>
      </c>
      <c r="O1043" s="748">
        <v>3</v>
      </c>
      <c r="P1043" s="666"/>
      <c r="Q1043" s="681">
        <v>0</v>
      </c>
      <c r="R1043" s="665"/>
      <c r="S1043" s="681">
        <v>0</v>
      </c>
      <c r="T1043" s="748"/>
      <c r="U1043" s="704">
        <v>0</v>
      </c>
    </row>
    <row r="1044" spans="1:21" ht="14.4" customHeight="1" x14ac:dyDescent="0.3">
      <c r="A1044" s="664">
        <v>50</v>
      </c>
      <c r="B1044" s="665" t="s">
        <v>543</v>
      </c>
      <c r="C1044" s="665" t="s">
        <v>2783</v>
      </c>
      <c r="D1044" s="746" t="s">
        <v>4252</v>
      </c>
      <c r="E1044" s="747" t="s">
        <v>2797</v>
      </c>
      <c r="F1044" s="665" t="s">
        <v>2780</v>
      </c>
      <c r="G1044" s="665" t="s">
        <v>3746</v>
      </c>
      <c r="H1044" s="665" t="s">
        <v>544</v>
      </c>
      <c r="I1044" s="665" t="s">
        <v>3747</v>
      </c>
      <c r="J1044" s="665" t="s">
        <v>3748</v>
      </c>
      <c r="K1044" s="665" t="s">
        <v>3749</v>
      </c>
      <c r="L1044" s="666">
        <v>378.48</v>
      </c>
      <c r="M1044" s="666">
        <v>4920.24</v>
      </c>
      <c r="N1044" s="665">
        <v>13</v>
      </c>
      <c r="O1044" s="748">
        <v>13</v>
      </c>
      <c r="P1044" s="666">
        <v>4920.24</v>
      </c>
      <c r="Q1044" s="681">
        <v>1</v>
      </c>
      <c r="R1044" s="665">
        <v>13</v>
      </c>
      <c r="S1044" s="681">
        <v>1</v>
      </c>
      <c r="T1044" s="748">
        <v>13</v>
      </c>
      <c r="U1044" s="704">
        <v>1</v>
      </c>
    </row>
    <row r="1045" spans="1:21" ht="14.4" customHeight="1" x14ac:dyDescent="0.3">
      <c r="A1045" s="664">
        <v>50</v>
      </c>
      <c r="B1045" s="665" t="s">
        <v>543</v>
      </c>
      <c r="C1045" s="665" t="s">
        <v>2783</v>
      </c>
      <c r="D1045" s="746" t="s">
        <v>4252</v>
      </c>
      <c r="E1045" s="747" t="s">
        <v>2797</v>
      </c>
      <c r="F1045" s="665" t="s">
        <v>2780</v>
      </c>
      <c r="G1045" s="665" t="s">
        <v>3746</v>
      </c>
      <c r="H1045" s="665" t="s">
        <v>544</v>
      </c>
      <c r="I1045" s="665" t="s">
        <v>3750</v>
      </c>
      <c r="J1045" s="665" t="s">
        <v>3751</v>
      </c>
      <c r="K1045" s="665" t="s">
        <v>3752</v>
      </c>
      <c r="L1045" s="666">
        <v>378.48</v>
      </c>
      <c r="M1045" s="666">
        <v>3784.8</v>
      </c>
      <c r="N1045" s="665">
        <v>10</v>
      </c>
      <c r="O1045" s="748">
        <v>10</v>
      </c>
      <c r="P1045" s="666">
        <v>3784.8</v>
      </c>
      <c r="Q1045" s="681">
        <v>1</v>
      </c>
      <c r="R1045" s="665">
        <v>10</v>
      </c>
      <c r="S1045" s="681">
        <v>1</v>
      </c>
      <c r="T1045" s="748">
        <v>10</v>
      </c>
      <c r="U1045" s="704">
        <v>1</v>
      </c>
    </row>
    <row r="1046" spans="1:21" ht="14.4" customHeight="1" x14ac:dyDescent="0.3">
      <c r="A1046" s="664">
        <v>50</v>
      </c>
      <c r="B1046" s="665" t="s">
        <v>543</v>
      </c>
      <c r="C1046" s="665" t="s">
        <v>2783</v>
      </c>
      <c r="D1046" s="746" t="s">
        <v>4252</v>
      </c>
      <c r="E1046" s="747" t="s">
        <v>2798</v>
      </c>
      <c r="F1046" s="665" t="s">
        <v>2778</v>
      </c>
      <c r="G1046" s="665" t="s">
        <v>2804</v>
      </c>
      <c r="H1046" s="665" t="s">
        <v>1411</v>
      </c>
      <c r="I1046" s="665" t="s">
        <v>1502</v>
      </c>
      <c r="J1046" s="665" t="s">
        <v>1507</v>
      </c>
      <c r="K1046" s="665" t="s">
        <v>2642</v>
      </c>
      <c r="L1046" s="666">
        <v>117.73</v>
      </c>
      <c r="M1046" s="666">
        <v>117.73</v>
      </c>
      <c r="N1046" s="665">
        <v>1</v>
      </c>
      <c r="O1046" s="748">
        <v>0.5</v>
      </c>
      <c r="P1046" s="666">
        <v>117.73</v>
      </c>
      <c r="Q1046" s="681">
        <v>1</v>
      </c>
      <c r="R1046" s="665">
        <v>1</v>
      </c>
      <c r="S1046" s="681">
        <v>1</v>
      </c>
      <c r="T1046" s="748">
        <v>0.5</v>
      </c>
      <c r="U1046" s="704">
        <v>1</v>
      </c>
    </row>
    <row r="1047" spans="1:21" ht="14.4" customHeight="1" x14ac:dyDescent="0.3">
      <c r="A1047" s="664">
        <v>50</v>
      </c>
      <c r="B1047" s="665" t="s">
        <v>543</v>
      </c>
      <c r="C1047" s="665" t="s">
        <v>2783</v>
      </c>
      <c r="D1047" s="746" t="s">
        <v>4252</v>
      </c>
      <c r="E1047" s="747" t="s">
        <v>2798</v>
      </c>
      <c r="F1047" s="665" t="s">
        <v>2778</v>
      </c>
      <c r="G1047" s="665" t="s">
        <v>2997</v>
      </c>
      <c r="H1047" s="665" t="s">
        <v>544</v>
      </c>
      <c r="I1047" s="665" t="s">
        <v>4114</v>
      </c>
      <c r="J1047" s="665" t="s">
        <v>3210</v>
      </c>
      <c r="K1047" s="665" t="s">
        <v>3272</v>
      </c>
      <c r="L1047" s="666">
        <v>121.8</v>
      </c>
      <c r="M1047" s="666">
        <v>121.8</v>
      </c>
      <c r="N1047" s="665">
        <v>1</v>
      </c>
      <c r="O1047" s="748">
        <v>1</v>
      </c>
      <c r="P1047" s="666">
        <v>121.8</v>
      </c>
      <c r="Q1047" s="681">
        <v>1</v>
      </c>
      <c r="R1047" s="665">
        <v>1</v>
      </c>
      <c r="S1047" s="681">
        <v>1</v>
      </c>
      <c r="T1047" s="748">
        <v>1</v>
      </c>
      <c r="U1047" s="704">
        <v>1</v>
      </c>
    </row>
    <row r="1048" spans="1:21" ht="14.4" customHeight="1" x14ac:dyDescent="0.3">
      <c r="A1048" s="664">
        <v>50</v>
      </c>
      <c r="B1048" s="665" t="s">
        <v>543</v>
      </c>
      <c r="C1048" s="665" t="s">
        <v>2783</v>
      </c>
      <c r="D1048" s="746" t="s">
        <v>4252</v>
      </c>
      <c r="E1048" s="747" t="s">
        <v>2798</v>
      </c>
      <c r="F1048" s="665" t="s">
        <v>2778</v>
      </c>
      <c r="G1048" s="665" t="s">
        <v>3211</v>
      </c>
      <c r="H1048" s="665" t="s">
        <v>544</v>
      </c>
      <c r="I1048" s="665" t="s">
        <v>713</v>
      </c>
      <c r="J1048" s="665" t="s">
        <v>714</v>
      </c>
      <c r="K1048" s="665" t="s">
        <v>3070</v>
      </c>
      <c r="L1048" s="666">
        <v>91.11</v>
      </c>
      <c r="M1048" s="666">
        <v>91.11</v>
      </c>
      <c r="N1048" s="665">
        <v>1</v>
      </c>
      <c r="O1048" s="748">
        <v>1</v>
      </c>
      <c r="P1048" s="666">
        <v>91.11</v>
      </c>
      <c r="Q1048" s="681">
        <v>1</v>
      </c>
      <c r="R1048" s="665">
        <v>1</v>
      </c>
      <c r="S1048" s="681">
        <v>1</v>
      </c>
      <c r="T1048" s="748">
        <v>1</v>
      </c>
      <c r="U1048" s="704">
        <v>1</v>
      </c>
    </row>
    <row r="1049" spans="1:21" ht="14.4" customHeight="1" x14ac:dyDescent="0.3">
      <c r="A1049" s="664">
        <v>50</v>
      </c>
      <c r="B1049" s="665" t="s">
        <v>543</v>
      </c>
      <c r="C1049" s="665" t="s">
        <v>2783</v>
      </c>
      <c r="D1049" s="746" t="s">
        <v>4252</v>
      </c>
      <c r="E1049" s="747" t="s">
        <v>2798</v>
      </c>
      <c r="F1049" s="665" t="s">
        <v>2778</v>
      </c>
      <c r="G1049" s="665" t="s">
        <v>3926</v>
      </c>
      <c r="H1049" s="665" t="s">
        <v>1411</v>
      </c>
      <c r="I1049" s="665" t="s">
        <v>4115</v>
      </c>
      <c r="J1049" s="665" t="s">
        <v>1553</v>
      </c>
      <c r="K1049" s="665" t="s">
        <v>4116</v>
      </c>
      <c r="L1049" s="666">
        <v>394.64</v>
      </c>
      <c r="M1049" s="666">
        <v>394.64</v>
      </c>
      <c r="N1049" s="665">
        <v>1</v>
      </c>
      <c r="O1049" s="748">
        <v>1</v>
      </c>
      <c r="P1049" s="666"/>
      <c r="Q1049" s="681">
        <v>0</v>
      </c>
      <c r="R1049" s="665"/>
      <c r="S1049" s="681">
        <v>0</v>
      </c>
      <c r="T1049" s="748"/>
      <c r="U1049" s="704">
        <v>0</v>
      </c>
    </row>
    <row r="1050" spans="1:21" ht="14.4" customHeight="1" x14ac:dyDescent="0.3">
      <c r="A1050" s="664">
        <v>50</v>
      </c>
      <c r="B1050" s="665" t="s">
        <v>543</v>
      </c>
      <c r="C1050" s="665" t="s">
        <v>2783</v>
      </c>
      <c r="D1050" s="746" t="s">
        <v>4252</v>
      </c>
      <c r="E1050" s="747" t="s">
        <v>2798</v>
      </c>
      <c r="F1050" s="665" t="s">
        <v>2778</v>
      </c>
      <c r="G1050" s="665" t="s">
        <v>2811</v>
      </c>
      <c r="H1050" s="665" t="s">
        <v>544</v>
      </c>
      <c r="I1050" s="665" t="s">
        <v>3646</v>
      </c>
      <c r="J1050" s="665" t="s">
        <v>2813</v>
      </c>
      <c r="K1050" s="665" t="s">
        <v>3647</v>
      </c>
      <c r="L1050" s="666">
        <v>84.39</v>
      </c>
      <c r="M1050" s="666">
        <v>84.39</v>
      </c>
      <c r="N1050" s="665">
        <v>1</v>
      </c>
      <c r="O1050" s="748">
        <v>1</v>
      </c>
      <c r="P1050" s="666"/>
      <c r="Q1050" s="681">
        <v>0</v>
      </c>
      <c r="R1050" s="665"/>
      <c r="S1050" s="681">
        <v>0</v>
      </c>
      <c r="T1050" s="748"/>
      <c r="U1050" s="704">
        <v>0</v>
      </c>
    </row>
    <row r="1051" spans="1:21" ht="14.4" customHeight="1" x14ac:dyDescent="0.3">
      <c r="A1051" s="664">
        <v>50</v>
      </c>
      <c r="B1051" s="665" t="s">
        <v>543</v>
      </c>
      <c r="C1051" s="665" t="s">
        <v>2783</v>
      </c>
      <c r="D1051" s="746" t="s">
        <v>4252</v>
      </c>
      <c r="E1051" s="747" t="s">
        <v>2798</v>
      </c>
      <c r="F1051" s="665" t="s">
        <v>2778</v>
      </c>
      <c r="G1051" s="665" t="s">
        <v>3800</v>
      </c>
      <c r="H1051" s="665" t="s">
        <v>544</v>
      </c>
      <c r="I1051" s="665" t="s">
        <v>4117</v>
      </c>
      <c r="J1051" s="665" t="s">
        <v>3883</v>
      </c>
      <c r="K1051" s="665" t="s">
        <v>3884</v>
      </c>
      <c r="L1051" s="666">
        <v>49.38</v>
      </c>
      <c r="M1051" s="666">
        <v>98.76</v>
      </c>
      <c r="N1051" s="665">
        <v>2</v>
      </c>
      <c r="O1051" s="748">
        <v>0.5</v>
      </c>
      <c r="P1051" s="666">
        <v>98.76</v>
      </c>
      <c r="Q1051" s="681">
        <v>1</v>
      </c>
      <c r="R1051" s="665">
        <v>2</v>
      </c>
      <c r="S1051" s="681">
        <v>1</v>
      </c>
      <c r="T1051" s="748">
        <v>0.5</v>
      </c>
      <c r="U1051" s="704">
        <v>1</v>
      </c>
    </row>
    <row r="1052" spans="1:21" ht="14.4" customHeight="1" x14ac:dyDescent="0.3">
      <c r="A1052" s="664">
        <v>50</v>
      </c>
      <c r="B1052" s="665" t="s">
        <v>543</v>
      </c>
      <c r="C1052" s="665" t="s">
        <v>2783</v>
      </c>
      <c r="D1052" s="746" t="s">
        <v>4252</v>
      </c>
      <c r="E1052" s="747" t="s">
        <v>2798</v>
      </c>
      <c r="F1052" s="665" t="s">
        <v>2778</v>
      </c>
      <c r="G1052" s="665" t="s">
        <v>2822</v>
      </c>
      <c r="H1052" s="665" t="s">
        <v>544</v>
      </c>
      <c r="I1052" s="665" t="s">
        <v>921</v>
      </c>
      <c r="J1052" s="665" t="s">
        <v>2824</v>
      </c>
      <c r="K1052" s="665" t="s">
        <v>3282</v>
      </c>
      <c r="L1052" s="666">
        <v>31.65</v>
      </c>
      <c r="M1052" s="666">
        <v>31.65</v>
      </c>
      <c r="N1052" s="665">
        <v>1</v>
      </c>
      <c r="O1052" s="748">
        <v>1</v>
      </c>
      <c r="P1052" s="666"/>
      <c r="Q1052" s="681">
        <v>0</v>
      </c>
      <c r="R1052" s="665"/>
      <c r="S1052" s="681">
        <v>0</v>
      </c>
      <c r="T1052" s="748"/>
      <c r="U1052" s="704">
        <v>0</v>
      </c>
    </row>
    <row r="1053" spans="1:21" ht="14.4" customHeight="1" x14ac:dyDescent="0.3">
      <c r="A1053" s="664">
        <v>50</v>
      </c>
      <c r="B1053" s="665" t="s">
        <v>543</v>
      </c>
      <c r="C1053" s="665" t="s">
        <v>2783</v>
      </c>
      <c r="D1053" s="746" t="s">
        <v>4252</v>
      </c>
      <c r="E1053" s="747" t="s">
        <v>2798</v>
      </c>
      <c r="F1053" s="665" t="s">
        <v>2778</v>
      </c>
      <c r="G1053" s="665" t="s">
        <v>2822</v>
      </c>
      <c r="H1053" s="665" t="s">
        <v>544</v>
      </c>
      <c r="I1053" s="665" t="s">
        <v>956</v>
      </c>
      <c r="J1053" s="665" t="s">
        <v>957</v>
      </c>
      <c r="K1053" s="665" t="s">
        <v>3458</v>
      </c>
      <c r="L1053" s="666">
        <v>52.75</v>
      </c>
      <c r="M1053" s="666">
        <v>52.75</v>
      </c>
      <c r="N1053" s="665">
        <v>1</v>
      </c>
      <c r="O1053" s="748">
        <v>0.5</v>
      </c>
      <c r="P1053" s="666">
        <v>52.75</v>
      </c>
      <c r="Q1053" s="681">
        <v>1</v>
      </c>
      <c r="R1053" s="665">
        <v>1</v>
      </c>
      <c r="S1053" s="681">
        <v>1</v>
      </c>
      <c r="T1053" s="748">
        <v>0.5</v>
      </c>
      <c r="U1053" s="704">
        <v>1</v>
      </c>
    </row>
    <row r="1054" spans="1:21" ht="14.4" customHeight="1" x14ac:dyDescent="0.3">
      <c r="A1054" s="664">
        <v>50</v>
      </c>
      <c r="B1054" s="665" t="s">
        <v>543</v>
      </c>
      <c r="C1054" s="665" t="s">
        <v>2783</v>
      </c>
      <c r="D1054" s="746" t="s">
        <v>4252</v>
      </c>
      <c r="E1054" s="747" t="s">
        <v>2798</v>
      </c>
      <c r="F1054" s="665" t="s">
        <v>2778</v>
      </c>
      <c r="G1054" s="665" t="s">
        <v>2826</v>
      </c>
      <c r="H1054" s="665" t="s">
        <v>544</v>
      </c>
      <c r="I1054" s="665" t="s">
        <v>3087</v>
      </c>
      <c r="J1054" s="665" t="s">
        <v>751</v>
      </c>
      <c r="K1054" s="665" t="s">
        <v>3088</v>
      </c>
      <c r="L1054" s="666">
        <v>0</v>
      </c>
      <c r="M1054" s="666">
        <v>0</v>
      </c>
      <c r="N1054" s="665">
        <v>1</v>
      </c>
      <c r="O1054" s="748">
        <v>0.5</v>
      </c>
      <c r="P1054" s="666"/>
      <c r="Q1054" s="681"/>
      <c r="R1054" s="665"/>
      <c r="S1054" s="681">
        <v>0</v>
      </c>
      <c r="T1054" s="748"/>
      <c r="U1054" s="704">
        <v>0</v>
      </c>
    </row>
    <row r="1055" spans="1:21" ht="14.4" customHeight="1" x14ac:dyDescent="0.3">
      <c r="A1055" s="664">
        <v>50</v>
      </c>
      <c r="B1055" s="665" t="s">
        <v>543</v>
      </c>
      <c r="C1055" s="665" t="s">
        <v>2783</v>
      </c>
      <c r="D1055" s="746" t="s">
        <v>4252</v>
      </c>
      <c r="E1055" s="747" t="s">
        <v>2798</v>
      </c>
      <c r="F1055" s="665" t="s">
        <v>2778</v>
      </c>
      <c r="G1055" s="665" t="s">
        <v>3413</v>
      </c>
      <c r="H1055" s="665" t="s">
        <v>1411</v>
      </c>
      <c r="I1055" s="665" t="s">
        <v>4118</v>
      </c>
      <c r="J1055" s="665" t="s">
        <v>4119</v>
      </c>
      <c r="K1055" s="665" t="s">
        <v>4120</v>
      </c>
      <c r="L1055" s="666">
        <v>0</v>
      </c>
      <c r="M1055" s="666">
        <v>0</v>
      </c>
      <c r="N1055" s="665">
        <v>2</v>
      </c>
      <c r="O1055" s="748">
        <v>0.5</v>
      </c>
      <c r="P1055" s="666">
        <v>0</v>
      </c>
      <c r="Q1055" s="681"/>
      <c r="R1055" s="665">
        <v>2</v>
      </c>
      <c r="S1055" s="681">
        <v>1</v>
      </c>
      <c r="T1055" s="748">
        <v>0.5</v>
      </c>
      <c r="U1055" s="704">
        <v>1</v>
      </c>
    </row>
    <row r="1056" spans="1:21" ht="14.4" customHeight="1" x14ac:dyDescent="0.3">
      <c r="A1056" s="664">
        <v>50</v>
      </c>
      <c r="B1056" s="665" t="s">
        <v>543</v>
      </c>
      <c r="C1056" s="665" t="s">
        <v>2783</v>
      </c>
      <c r="D1056" s="746" t="s">
        <v>4252</v>
      </c>
      <c r="E1056" s="747" t="s">
        <v>2798</v>
      </c>
      <c r="F1056" s="665" t="s">
        <v>2778</v>
      </c>
      <c r="G1056" s="665" t="s">
        <v>2882</v>
      </c>
      <c r="H1056" s="665" t="s">
        <v>1411</v>
      </c>
      <c r="I1056" s="665" t="s">
        <v>3089</v>
      </c>
      <c r="J1056" s="665" t="s">
        <v>1449</v>
      </c>
      <c r="K1056" s="665" t="s">
        <v>3090</v>
      </c>
      <c r="L1056" s="666">
        <v>0</v>
      </c>
      <c r="M1056" s="666">
        <v>0</v>
      </c>
      <c r="N1056" s="665">
        <v>2</v>
      </c>
      <c r="O1056" s="748">
        <v>0.5</v>
      </c>
      <c r="P1056" s="666">
        <v>0</v>
      </c>
      <c r="Q1056" s="681"/>
      <c r="R1056" s="665">
        <v>2</v>
      </c>
      <c r="S1056" s="681">
        <v>1</v>
      </c>
      <c r="T1056" s="748">
        <v>0.5</v>
      </c>
      <c r="U1056" s="704">
        <v>1</v>
      </c>
    </row>
    <row r="1057" spans="1:21" ht="14.4" customHeight="1" x14ac:dyDescent="0.3">
      <c r="A1057" s="664">
        <v>50</v>
      </c>
      <c r="B1057" s="665" t="s">
        <v>543</v>
      </c>
      <c r="C1057" s="665" t="s">
        <v>2783</v>
      </c>
      <c r="D1057" s="746" t="s">
        <v>4252</v>
      </c>
      <c r="E1057" s="747" t="s">
        <v>2798</v>
      </c>
      <c r="F1057" s="665" t="s">
        <v>2778</v>
      </c>
      <c r="G1057" s="665" t="s">
        <v>2830</v>
      </c>
      <c r="H1057" s="665" t="s">
        <v>1411</v>
      </c>
      <c r="I1057" s="665" t="s">
        <v>2831</v>
      </c>
      <c r="J1057" s="665" t="s">
        <v>1515</v>
      </c>
      <c r="K1057" s="665" t="s">
        <v>2611</v>
      </c>
      <c r="L1057" s="666">
        <v>48.27</v>
      </c>
      <c r="M1057" s="666">
        <v>144.81</v>
      </c>
      <c r="N1057" s="665">
        <v>3</v>
      </c>
      <c r="O1057" s="748">
        <v>1</v>
      </c>
      <c r="P1057" s="666">
        <v>48.27</v>
      </c>
      <c r="Q1057" s="681">
        <v>0.33333333333333337</v>
      </c>
      <c r="R1057" s="665">
        <v>1</v>
      </c>
      <c r="S1057" s="681">
        <v>0.33333333333333331</v>
      </c>
      <c r="T1057" s="748">
        <v>0.5</v>
      </c>
      <c r="U1057" s="704">
        <v>0.5</v>
      </c>
    </row>
    <row r="1058" spans="1:21" ht="14.4" customHeight="1" x14ac:dyDescent="0.3">
      <c r="A1058" s="664">
        <v>50</v>
      </c>
      <c r="B1058" s="665" t="s">
        <v>543</v>
      </c>
      <c r="C1058" s="665" t="s">
        <v>2783</v>
      </c>
      <c r="D1058" s="746" t="s">
        <v>4252</v>
      </c>
      <c r="E1058" s="747" t="s">
        <v>2798</v>
      </c>
      <c r="F1058" s="665" t="s">
        <v>2778</v>
      </c>
      <c r="G1058" s="665" t="s">
        <v>2921</v>
      </c>
      <c r="H1058" s="665" t="s">
        <v>544</v>
      </c>
      <c r="I1058" s="665" t="s">
        <v>3487</v>
      </c>
      <c r="J1058" s="665" t="s">
        <v>1349</v>
      </c>
      <c r="K1058" s="665" t="s">
        <v>3488</v>
      </c>
      <c r="L1058" s="666">
        <v>43.94</v>
      </c>
      <c r="M1058" s="666">
        <v>87.88</v>
      </c>
      <c r="N1058" s="665">
        <v>2</v>
      </c>
      <c r="O1058" s="748">
        <v>1</v>
      </c>
      <c r="P1058" s="666"/>
      <c r="Q1058" s="681">
        <v>0</v>
      </c>
      <c r="R1058" s="665"/>
      <c r="S1058" s="681">
        <v>0</v>
      </c>
      <c r="T1058" s="748"/>
      <c r="U1058" s="704">
        <v>0</v>
      </c>
    </row>
    <row r="1059" spans="1:21" ht="14.4" customHeight="1" x14ac:dyDescent="0.3">
      <c r="A1059" s="664">
        <v>50</v>
      </c>
      <c r="B1059" s="665" t="s">
        <v>543</v>
      </c>
      <c r="C1059" s="665" t="s">
        <v>2783</v>
      </c>
      <c r="D1059" s="746" t="s">
        <v>4252</v>
      </c>
      <c r="E1059" s="747" t="s">
        <v>2798</v>
      </c>
      <c r="F1059" s="665" t="s">
        <v>2778</v>
      </c>
      <c r="G1059" s="665" t="s">
        <v>2837</v>
      </c>
      <c r="H1059" s="665" t="s">
        <v>1411</v>
      </c>
      <c r="I1059" s="665" t="s">
        <v>1570</v>
      </c>
      <c r="J1059" s="665" t="s">
        <v>2586</v>
      </c>
      <c r="K1059" s="665" t="s">
        <v>2587</v>
      </c>
      <c r="L1059" s="666">
        <v>120.61</v>
      </c>
      <c r="M1059" s="666">
        <v>241.22</v>
      </c>
      <c r="N1059" s="665">
        <v>2</v>
      </c>
      <c r="O1059" s="748">
        <v>1.5</v>
      </c>
      <c r="P1059" s="666">
        <v>120.61</v>
      </c>
      <c r="Q1059" s="681">
        <v>0.5</v>
      </c>
      <c r="R1059" s="665">
        <v>1</v>
      </c>
      <c r="S1059" s="681">
        <v>0.5</v>
      </c>
      <c r="T1059" s="748">
        <v>0.5</v>
      </c>
      <c r="U1059" s="704">
        <v>0.33333333333333331</v>
      </c>
    </row>
    <row r="1060" spans="1:21" ht="14.4" customHeight="1" x14ac:dyDescent="0.3">
      <c r="A1060" s="664">
        <v>50</v>
      </c>
      <c r="B1060" s="665" t="s">
        <v>543</v>
      </c>
      <c r="C1060" s="665" t="s">
        <v>2783</v>
      </c>
      <c r="D1060" s="746" t="s">
        <v>4252</v>
      </c>
      <c r="E1060" s="747" t="s">
        <v>2798</v>
      </c>
      <c r="F1060" s="665" t="s">
        <v>2778</v>
      </c>
      <c r="G1060" s="665" t="s">
        <v>2925</v>
      </c>
      <c r="H1060" s="665" t="s">
        <v>1411</v>
      </c>
      <c r="I1060" s="665" t="s">
        <v>4084</v>
      </c>
      <c r="J1060" s="665" t="s">
        <v>3432</v>
      </c>
      <c r="K1060" s="665" t="s">
        <v>4085</v>
      </c>
      <c r="L1060" s="666">
        <v>5339.52</v>
      </c>
      <c r="M1060" s="666">
        <v>5339.52</v>
      </c>
      <c r="N1060" s="665">
        <v>1</v>
      </c>
      <c r="O1060" s="748">
        <v>1</v>
      </c>
      <c r="P1060" s="666"/>
      <c r="Q1060" s="681">
        <v>0</v>
      </c>
      <c r="R1060" s="665"/>
      <c r="S1060" s="681">
        <v>0</v>
      </c>
      <c r="T1060" s="748"/>
      <c r="U1060" s="704">
        <v>0</v>
      </c>
    </row>
    <row r="1061" spans="1:21" ht="14.4" customHeight="1" x14ac:dyDescent="0.3">
      <c r="A1061" s="664">
        <v>50</v>
      </c>
      <c r="B1061" s="665" t="s">
        <v>543</v>
      </c>
      <c r="C1061" s="665" t="s">
        <v>2783</v>
      </c>
      <c r="D1061" s="746" t="s">
        <v>4252</v>
      </c>
      <c r="E1061" s="747" t="s">
        <v>2798</v>
      </c>
      <c r="F1061" s="665" t="s">
        <v>2778</v>
      </c>
      <c r="G1061" s="665" t="s">
        <v>2925</v>
      </c>
      <c r="H1061" s="665" t="s">
        <v>1411</v>
      </c>
      <c r="I1061" s="665" t="s">
        <v>4084</v>
      </c>
      <c r="J1061" s="665" t="s">
        <v>3432</v>
      </c>
      <c r="K1061" s="665" t="s">
        <v>4085</v>
      </c>
      <c r="L1061" s="666">
        <v>5286.12</v>
      </c>
      <c r="M1061" s="666">
        <v>5286.12</v>
      </c>
      <c r="N1061" s="665">
        <v>1</v>
      </c>
      <c r="O1061" s="748">
        <v>1</v>
      </c>
      <c r="P1061" s="666"/>
      <c r="Q1061" s="681">
        <v>0</v>
      </c>
      <c r="R1061" s="665"/>
      <c r="S1061" s="681">
        <v>0</v>
      </c>
      <c r="T1061" s="748"/>
      <c r="U1061" s="704">
        <v>0</v>
      </c>
    </row>
    <row r="1062" spans="1:21" ht="14.4" customHeight="1" x14ac:dyDescent="0.3">
      <c r="A1062" s="664">
        <v>50</v>
      </c>
      <c r="B1062" s="665" t="s">
        <v>543</v>
      </c>
      <c r="C1062" s="665" t="s">
        <v>2783</v>
      </c>
      <c r="D1062" s="746" t="s">
        <v>4252</v>
      </c>
      <c r="E1062" s="747" t="s">
        <v>2798</v>
      </c>
      <c r="F1062" s="665" t="s">
        <v>2778</v>
      </c>
      <c r="G1062" s="665" t="s">
        <v>4121</v>
      </c>
      <c r="H1062" s="665" t="s">
        <v>544</v>
      </c>
      <c r="I1062" s="665" t="s">
        <v>4122</v>
      </c>
      <c r="J1062" s="665" t="s">
        <v>4123</v>
      </c>
      <c r="K1062" s="665" t="s">
        <v>4124</v>
      </c>
      <c r="L1062" s="666">
        <v>0</v>
      </c>
      <c r="M1062" s="666">
        <v>0</v>
      </c>
      <c r="N1062" s="665">
        <v>1</v>
      </c>
      <c r="O1062" s="748">
        <v>0.5</v>
      </c>
      <c r="P1062" s="666">
        <v>0</v>
      </c>
      <c r="Q1062" s="681"/>
      <c r="R1062" s="665">
        <v>1</v>
      </c>
      <c r="S1062" s="681">
        <v>1</v>
      </c>
      <c r="T1062" s="748">
        <v>0.5</v>
      </c>
      <c r="U1062" s="704">
        <v>1</v>
      </c>
    </row>
    <row r="1063" spans="1:21" ht="14.4" customHeight="1" x14ac:dyDescent="0.3">
      <c r="A1063" s="664">
        <v>50</v>
      </c>
      <c r="B1063" s="665" t="s">
        <v>543</v>
      </c>
      <c r="C1063" s="665" t="s">
        <v>2783</v>
      </c>
      <c r="D1063" s="746" t="s">
        <v>4252</v>
      </c>
      <c r="E1063" s="747" t="s">
        <v>2798</v>
      </c>
      <c r="F1063" s="665" t="s">
        <v>2780</v>
      </c>
      <c r="G1063" s="665" t="s">
        <v>3736</v>
      </c>
      <c r="H1063" s="665" t="s">
        <v>544</v>
      </c>
      <c r="I1063" s="665" t="s">
        <v>3737</v>
      </c>
      <c r="J1063" s="665" t="s">
        <v>3738</v>
      </c>
      <c r="K1063" s="665" t="s">
        <v>3739</v>
      </c>
      <c r="L1063" s="666">
        <v>25</v>
      </c>
      <c r="M1063" s="666">
        <v>1100</v>
      </c>
      <c r="N1063" s="665">
        <v>44</v>
      </c>
      <c r="O1063" s="748">
        <v>11</v>
      </c>
      <c r="P1063" s="666">
        <v>1100</v>
      </c>
      <c r="Q1063" s="681">
        <v>1</v>
      </c>
      <c r="R1063" s="665">
        <v>44</v>
      </c>
      <c r="S1063" s="681">
        <v>1</v>
      </c>
      <c r="T1063" s="748">
        <v>11</v>
      </c>
      <c r="U1063" s="704">
        <v>1</v>
      </c>
    </row>
    <row r="1064" spans="1:21" ht="14.4" customHeight="1" x14ac:dyDescent="0.3">
      <c r="A1064" s="664">
        <v>50</v>
      </c>
      <c r="B1064" s="665" t="s">
        <v>543</v>
      </c>
      <c r="C1064" s="665" t="s">
        <v>2783</v>
      </c>
      <c r="D1064" s="746" t="s">
        <v>4252</v>
      </c>
      <c r="E1064" s="747" t="s">
        <v>2798</v>
      </c>
      <c r="F1064" s="665" t="s">
        <v>2780</v>
      </c>
      <c r="G1064" s="665" t="s">
        <v>3736</v>
      </c>
      <c r="H1064" s="665" t="s">
        <v>544</v>
      </c>
      <c r="I1064" s="665" t="s">
        <v>3740</v>
      </c>
      <c r="J1064" s="665" t="s">
        <v>3738</v>
      </c>
      <c r="K1064" s="665" t="s">
        <v>3741</v>
      </c>
      <c r="L1064" s="666">
        <v>30</v>
      </c>
      <c r="M1064" s="666">
        <v>1560</v>
      </c>
      <c r="N1064" s="665">
        <v>52</v>
      </c>
      <c r="O1064" s="748">
        <v>13</v>
      </c>
      <c r="P1064" s="666">
        <v>1560</v>
      </c>
      <c r="Q1064" s="681">
        <v>1</v>
      </c>
      <c r="R1064" s="665">
        <v>52</v>
      </c>
      <c r="S1064" s="681">
        <v>1</v>
      </c>
      <c r="T1064" s="748">
        <v>13</v>
      </c>
      <c r="U1064" s="704">
        <v>1</v>
      </c>
    </row>
    <row r="1065" spans="1:21" ht="14.4" customHeight="1" x14ac:dyDescent="0.3">
      <c r="A1065" s="664">
        <v>50</v>
      </c>
      <c r="B1065" s="665" t="s">
        <v>543</v>
      </c>
      <c r="C1065" s="665" t="s">
        <v>2783</v>
      </c>
      <c r="D1065" s="746" t="s">
        <v>4252</v>
      </c>
      <c r="E1065" s="747" t="s">
        <v>2798</v>
      </c>
      <c r="F1065" s="665" t="s">
        <v>2780</v>
      </c>
      <c r="G1065" s="665" t="s">
        <v>3746</v>
      </c>
      <c r="H1065" s="665" t="s">
        <v>544</v>
      </c>
      <c r="I1065" s="665" t="s">
        <v>3747</v>
      </c>
      <c r="J1065" s="665" t="s">
        <v>3748</v>
      </c>
      <c r="K1065" s="665" t="s">
        <v>3749</v>
      </c>
      <c r="L1065" s="666">
        <v>378.48</v>
      </c>
      <c r="M1065" s="666">
        <v>1892.4</v>
      </c>
      <c r="N1065" s="665">
        <v>5</v>
      </c>
      <c r="O1065" s="748">
        <v>5</v>
      </c>
      <c r="P1065" s="666">
        <v>1892.4</v>
      </c>
      <c r="Q1065" s="681">
        <v>1</v>
      </c>
      <c r="R1065" s="665">
        <v>5</v>
      </c>
      <c r="S1065" s="681">
        <v>1</v>
      </c>
      <c r="T1065" s="748">
        <v>5</v>
      </c>
      <c r="U1065" s="704">
        <v>1</v>
      </c>
    </row>
    <row r="1066" spans="1:21" ht="14.4" customHeight="1" x14ac:dyDescent="0.3">
      <c r="A1066" s="664">
        <v>50</v>
      </c>
      <c r="B1066" s="665" t="s">
        <v>543</v>
      </c>
      <c r="C1066" s="665" t="s">
        <v>2783</v>
      </c>
      <c r="D1066" s="746" t="s">
        <v>4252</v>
      </c>
      <c r="E1066" s="747" t="s">
        <v>2798</v>
      </c>
      <c r="F1066" s="665" t="s">
        <v>2780</v>
      </c>
      <c r="G1066" s="665" t="s">
        <v>3746</v>
      </c>
      <c r="H1066" s="665" t="s">
        <v>544</v>
      </c>
      <c r="I1066" s="665" t="s">
        <v>3750</v>
      </c>
      <c r="J1066" s="665" t="s">
        <v>3751</v>
      </c>
      <c r="K1066" s="665" t="s">
        <v>3752</v>
      </c>
      <c r="L1066" s="666">
        <v>378.48</v>
      </c>
      <c r="M1066" s="666">
        <v>1513.92</v>
      </c>
      <c r="N1066" s="665">
        <v>4</v>
      </c>
      <c r="O1066" s="748">
        <v>4</v>
      </c>
      <c r="P1066" s="666">
        <v>1513.92</v>
      </c>
      <c r="Q1066" s="681">
        <v>1</v>
      </c>
      <c r="R1066" s="665">
        <v>4</v>
      </c>
      <c r="S1066" s="681">
        <v>1</v>
      </c>
      <c r="T1066" s="748">
        <v>4</v>
      </c>
      <c r="U1066" s="704">
        <v>1</v>
      </c>
    </row>
    <row r="1067" spans="1:21" ht="14.4" customHeight="1" x14ac:dyDescent="0.3">
      <c r="A1067" s="664">
        <v>50</v>
      </c>
      <c r="B1067" s="665" t="s">
        <v>543</v>
      </c>
      <c r="C1067" s="665" t="s">
        <v>2783</v>
      </c>
      <c r="D1067" s="746" t="s">
        <v>4252</v>
      </c>
      <c r="E1067" s="747" t="s">
        <v>2799</v>
      </c>
      <c r="F1067" s="665" t="s">
        <v>2778</v>
      </c>
      <c r="G1067" s="665" t="s">
        <v>3753</v>
      </c>
      <c r="H1067" s="665" t="s">
        <v>544</v>
      </c>
      <c r="I1067" s="665" t="s">
        <v>4125</v>
      </c>
      <c r="J1067" s="665" t="s">
        <v>4126</v>
      </c>
      <c r="K1067" s="665" t="s">
        <v>4127</v>
      </c>
      <c r="L1067" s="666">
        <v>462.73</v>
      </c>
      <c r="M1067" s="666">
        <v>462.73</v>
      </c>
      <c r="N1067" s="665">
        <v>1</v>
      </c>
      <c r="O1067" s="748">
        <v>1</v>
      </c>
      <c r="P1067" s="666">
        <v>462.73</v>
      </c>
      <c r="Q1067" s="681">
        <v>1</v>
      </c>
      <c r="R1067" s="665">
        <v>1</v>
      </c>
      <c r="S1067" s="681">
        <v>1</v>
      </c>
      <c r="T1067" s="748">
        <v>1</v>
      </c>
      <c r="U1067" s="704">
        <v>1</v>
      </c>
    </row>
    <row r="1068" spans="1:21" ht="14.4" customHeight="1" x14ac:dyDescent="0.3">
      <c r="A1068" s="664">
        <v>50</v>
      </c>
      <c r="B1068" s="665" t="s">
        <v>543</v>
      </c>
      <c r="C1068" s="665" t="s">
        <v>2783</v>
      </c>
      <c r="D1068" s="746" t="s">
        <v>4252</v>
      </c>
      <c r="E1068" s="747" t="s">
        <v>2799</v>
      </c>
      <c r="F1068" s="665" t="s">
        <v>2778</v>
      </c>
      <c r="G1068" s="665" t="s">
        <v>3753</v>
      </c>
      <c r="H1068" s="665" t="s">
        <v>544</v>
      </c>
      <c r="I1068" s="665" t="s">
        <v>4128</v>
      </c>
      <c r="J1068" s="665" t="s">
        <v>4126</v>
      </c>
      <c r="K1068" s="665" t="s">
        <v>4129</v>
      </c>
      <c r="L1068" s="666">
        <v>0</v>
      </c>
      <c r="M1068" s="666">
        <v>0</v>
      </c>
      <c r="N1068" s="665">
        <v>1</v>
      </c>
      <c r="O1068" s="748">
        <v>1</v>
      </c>
      <c r="P1068" s="666">
        <v>0</v>
      </c>
      <c r="Q1068" s="681"/>
      <c r="R1068" s="665">
        <v>1</v>
      </c>
      <c r="S1068" s="681">
        <v>1</v>
      </c>
      <c r="T1068" s="748">
        <v>1</v>
      </c>
      <c r="U1068" s="704">
        <v>1</v>
      </c>
    </row>
    <row r="1069" spans="1:21" ht="14.4" customHeight="1" x14ac:dyDescent="0.3">
      <c r="A1069" s="664">
        <v>50</v>
      </c>
      <c r="B1069" s="665" t="s">
        <v>543</v>
      </c>
      <c r="C1069" s="665" t="s">
        <v>2783</v>
      </c>
      <c r="D1069" s="746" t="s">
        <v>4252</v>
      </c>
      <c r="E1069" s="747" t="s">
        <v>2799</v>
      </c>
      <c r="F1069" s="665" t="s">
        <v>2778</v>
      </c>
      <c r="G1069" s="665" t="s">
        <v>3824</v>
      </c>
      <c r="H1069" s="665" t="s">
        <v>1411</v>
      </c>
      <c r="I1069" s="665" t="s">
        <v>2361</v>
      </c>
      <c r="J1069" s="665" t="s">
        <v>2362</v>
      </c>
      <c r="K1069" s="665" t="s">
        <v>2748</v>
      </c>
      <c r="L1069" s="666">
        <v>70.540000000000006</v>
      </c>
      <c r="M1069" s="666">
        <v>141.08000000000001</v>
      </c>
      <c r="N1069" s="665">
        <v>2</v>
      </c>
      <c r="O1069" s="748">
        <v>1</v>
      </c>
      <c r="P1069" s="666">
        <v>141.08000000000001</v>
      </c>
      <c r="Q1069" s="681">
        <v>1</v>
      </c>
      <c r="R1069" s="665">
        <v>2</v>
      </c>
      <c r="S1069" s="681">
        <v>1</v>
      </c>
      <c r="T1069" s="748">
        <v>1</v>
      </c>
      <c r="U1069" s="704">
        <v>1</v>
      </c>
    </row>
    <row r="1070" spans="1:21" ht="14.4" customHeight="1" x14ac:dyDescent="0.3">
      <c r="A1070" s="664">
        <v>50</v>
      </c>
      <c r="B1070" s="665" t="s">
        <v>543</v>
      </c>
      <c r="C1070" s="665" t="s">
        <v>2783</v>
      </c>
      <c r="D1070" s="746" t="s">
        <v>4252</v>
      </c>
      <c r="E1070" s="747" t="s">
        <v>2801</v>
      </c>
      <c r="F1070" s="665" t="s">
        <v>2778</v>
      </c>
      <c r="G1070" s="665" t="s">
        <v>2848</v>
      </c>
      <c r="H1070" s="665" t="s">
        <v>1411</v>
      </c>
      <c r="I1070" s="665" t="s">
        <v>1841</v>
      </c>
      <c r="J1070" s="665" t="s">
        <v>1660</v>
      </c>
      <c r="K1070" s="665" t="s">
        <v>2672</v>
      </c>
      <c r="L1070" s="666">
        <v>154.36000000000001</v>
      </c>
      <c r="M1070" s="666">
        <v>154.36000000000001</v>
      </c>
      <c r="N1070" s="665">
        <v>1</v>
      </c>
      <c r="O1070" s="748">
        <v>1</v>
      </c>
      <c r="P1070" s="666">
        <v>154.36000000000001</v>
      </c>
      <c r="Q1070" s="681">
        <v>1</v>
      </c>
      <c r="R1070" s="665">
        <v>1</v>
      </c>
      <c r="S1070" s="681">
        <v>1</v>
      </c>
      <c r="T1070" s="748">
        <v>1</v>
      </c>
      <c r="U1070" s="704">
        <v>1</v>
      </c>
    </row>
    <row r="1071" spans="1:21" ht="14.4" customHeight="1" x14ac:dyDescent="0.3">
      <c r="A1071" s="664">
        <v>50</v>
      </c>
      <c r="B1071" s="665" t="s">
        <v>543</v>
      </c>
      <c r="C1071" s="665" t="s">
        <v>2783</v>
      </c>
      <c r="D1071" s="746" t="s">
        <v>4252</v>
      </c>
      <c r="E1071" s="747" t="s">
        <v>2801</v>
      </c>
      <c r="F1071" s="665" t="s">
        <v>2778</v>
      </c>
      <c r="G1071" s="665" t="s">
        <v>4130</v>
      </c>
      <c r="H1071" s="665" t="s">
        <v>544</v>
      </c>
      <c r="I1071" s="665" t="s">
        <v>4131</v>
      </c>
      <c r="J1071" s="665" t="s">
        <v>4132</v>
      </c>
      <c r="K1071" s="665" t="s">
        <v>4133</v>
      </c>
      <c r="L1071" s="666">
        <v>80.23</v>
      </c>
      <c r="M1071" s="666">
        <v>80.23</v>
      </c>
      <c r="N1071" s="665">
        <v>1</v>
      </c>
      <c r="O1071" s="748">
        <v>0.5</v>
      </c>
      <c r="P1071" s="666"/>
      <c r="Q1071" s="681">
        <v>0</v>
      </c>
      <c r="R1071" s="665"/>
      <c r="S1071" s="681">
        <v>0</v>
      </c>
      <c r="T1071" s="748"/>
      <c r="U1071" s="704">
        <v>0</v>
      </c>
    </row>
    <row r="1072" spans="1:21" ht="14.4" customHeight="1" x14ac:dyDescent="0.3">
      <c r="A1072" s="664">
        <v>50</v>
      </c>
      <c r="B1072" s="665" t="s">
        <v>543</v>
      </c>
      <c r="C1072" s="665" t="s">
        <v>2783</v>
      </c>
      <c r="D1072" s="746" t="s">
        <v>4252</v>
      </c>
      <c r="E1072" s="747" t="s">
        <v>2801</v>
      </c>
      <c r="F1072" s="665" t="s">
        <v>2778</v>
      </c>
      <c r="G1072" s="665" t="s">
        <v>2856</v>
      </c>
      <c r="H1072" s="665" t="s">
        <v>544</v>
      </c>
      <c r="I1072" s="665" t="s">
        <v>1831</v>
      </c>
      <c r="J1072" s="665" t="s">
        <v>1832</v>
      </c>
      <c r="K1072" s="665" t="s">
        <v>2859</v>
      </c>
      <c r="L1072" s="666">
        <v>78.33</v>
      </c>
      <c r="M1072" s="666">
        <v>78.33</v>
      </c>
      <c r="N1072" s="665">
        <v>1</v>
      </c>
      <c r="O1072" s="748">
        <v>1</v>
      </c>
      <c r="P1072" s="666"/>
      <c r="Q1072" s="681">
        <v>0</v>
      </c>
      <c r="R1072" s="665"/>
      <c r="S1072" s="681">
        <v>0</v>
      </c>
      <c r="T1072" s="748"/>
      <c r="U1072" s="704">
        <v>0</v>
      </c>
    </row>
    <row r="1073" spans="1:21" ht="14.4" customHeight="1" x14ac:dyDescent="0.3">
      <c r="A1073" s="664">
        <v>50</v>
      </c>
      <c r="B1073" s="665" t="s">
        <v>543</v>
      </c>
      <c r="C1073" s="665" t="s">
        <v>2783</v>
      </c>
      <c r="D1073" s="746" t="s">
        <v>4252</v>
      </c>
      <c r="E1073" s="747" t="s">
        <v>2801</v>
      </c>
      <c r="F1073" s="665" t="s">
        <v>2778</v>
      </c>
      <c r="G1073" s="665" t="s">
        <v>4134</v>
      </c>
      <c r="H1073" s="665" t="s">
        <v>544</v>
      </c>
      <c r="I1073" s="665" t="s">
        <v>4135</v>
      </c>
      <c r="J1073" s="665" t="s">
        <v>4136</v>
      </c>
      <c r="K1073" s="665" t="s">
        <v>4133</v>
      </c>
      <c r="L1073" s="666">
        <v>61.97</v>
      </c>
      <c r="M1073" s="666">
        <v>61.97</v>
      </c>
      <c r="N1073" s="665">
        <v>1</v>
      </c>
      <c r="O1073" s="748">
        <v>0.5</v>
      </c>
      <c r="P1073" s="666">
        <v>61.97</v>
      </c>
      <c r="Q1073" s="681">
        <v>1</v>
      </c>
      <c r="R1073" s="665">
        <v>1</v>
      </c>
      <c r="S1073" s="681">
        <v>1</v>
      </c>
      <c r="T1073" s="748">
        <v>0.5</v>
      </c>
      <c r="U1073" s="704">
        <v>1</v>
      </c>
    </row>
    <row r="1074" spans="1:21" ht="14.4" customHeight="1" x14ac:dyDescent="0.3">
      <c r="A1074" s="664">
        <v>50</v>
      </c>
      <c r="B1074" s="665" t="s">
        <v>543</v>
      </c>
      <c r="C1074" s="665" t="s">
        <v>2783</v>
      </c>
      <c r="D1074" s="746" t="s">
        <v>4252</v>
      </c>
      <c r="E1074" s="747" t="s">
        <v>2801</v>
      </c>
      <c r="F1074" s="665" t="s">
        <v>2778</v>
      </c>
      <c r="G1074" s="665" t="s">
        <v>3044</v>
      </c>
      <c r="H1074" s="665" t="s">
        <v>544</v>
      </c>
      <c r="I1074" s="665" t="s">
        <v>4137</v>
      </c>
      <c r="J1074" s="665" t="s">
        <v>3669</v>
      </c>
      <c r="K1074" s="665" t="s">
        <v>4138</v>
      </c>
      <c r="L1074" s="666">
        <v>0</v>
      </c>
      <c r="M1074" s="666">
        <v>0</v>
      </c>
      <c r="N1074" s="665">
        <v>1</v>
      </c>
      <c r="O1074" s="748">
        <v>1</v>
      </c>
      <c r="P1074" s="666">
        <v>0</v>
      </c>
      <c r="Q1074" s="681"/>
      <c r="R1074" s="665">
        <v>1</v>
      </c>
      <c r="S1074" s="681">
        <v>1</v>
      </c>
      <c r="T1074" s="748">
        <v>1</v>
      </c>
      <c r="U1074" s="704">
        <v>1</v>
      </c>
    </row>
    <row r="1075" spans="1:21" ht="14.4" customHeight="1" x14ac:dyDescent="0.3">
      <c r="A1075" s="664">
        <v>50</v>
      </c>
      <c r="B1075" s="665" t="s">
        <v>543</v>
      </c>
      <c r="C1075" s="665" t="s">
        <v>2783</v>
      </c>
      <c r="D1075" s="746" t="s">
        <v>4252</v>
      </c>
      <c r="E1075" s="747" t="s">
        <v>2801</v>
      </c>
      <c r="F1075" s="665" t="s">
        <v>2778</v>
      </c>
      <c r="G1075" s="665" t="s">
        <v>3048</v>
      </c>
      <c r="H1075" s="665" t="s">
        <v>1411</v>
      </c>
      <c r="I1075" s="665" t="s">
        <v>2285</v>
      </c>
      <c r="J1075" s="665" t="s">
        <v>2286</v>
      </c>
      <c r="K1075" s="665" t="s">
        <v>2740</v>
      </c>
      <c r="L1075" s="666">
        <v>59.27</v>
      </c>
      <c r="M1075" s="666">
        <v>59.27</v>
      </c>
      <c r="N1075" s="665">
        <v>1</v>
      </c>
      <c r="O1075" s="748">
        <v>1</v>
      </c>
      <c r="P1075" s="666">
        <v>59.27</v>
      </c>
      <c r="Q1075" s="681">
        <v>1</v>
      </c>
      <c r="R1075" s="665">
        <v>1</v>
      </c>
      <c r="S1075" s="681">
        <v>1</v>
      </c>
      <c r="T1075" s="748">
        <v>1</v>
      </c>
      <c r="U1075" s="704">
        <v>1</v>
      </c>
    </row>
    <row r="1076" spans="1:21" ht="14.4" customHeight="1" x14ac:dyDescent="0.3">
      <c r="A1076" s="664">
        <v>50</v>
      </c>
      <c r="B1076" s="665" t="s">
        <v>543</v>
      </c>
      <c r="C1076" s="665" t="s">
        <v>2783</v>
      </c>
      <c r="D1076" s="746" t="s">
        <v>4252</v>
      </c>
      <c r="E1076" s="747" t="s">
        <v>2801</v>
      </c>
      <c r="F1076" s="665" t="s">
        <v>2778</v>
      </c>
      <c r="G1076" s="665" t="s">
        <v>4139</v>
      </c>
      <c r="H1076" s="665" t="s">
        <v>544</v>
      </c>
      <c r="I1076" s="665" t="s">
        <v>4140</v>
      </c>
      <c r="J1076" s="665" t="s">
        <v>4141</v>
      </c>
      <c r="K1076" s="665" t="s">
        <v>4142</v>
      </c>
      <c r="L1076" s="666">
        <v>115.13</v>
      </c>
      <c r="M1076" s="666">
        <v>230.26</v>
      </c>
      <c r="N1076" s="665">
        <v>2</v>
      </c>
      <c r="O1076" s="748">
        <v>1</v>
      </c>
      <c r="P1076" s="666">
        <v>115.13</v>
      </c>
      <c r="Q1076" s="681">
        <v>0.5</v>
      </c>
      <c r="R1076" s="665">
        <v>1</v>
      </c>
      <c r="S1076" s="681">
        <v>0.5</v>
      </c>
      <c r="T1076" s="748">
        <v>0.5</v>
      </c>
      <c r="U1076" s="704">
        <v>0.5</v>
      </c>
    </row>
    <row r="1077" spans="1:21" ht="14.4" customHeight="1" x14ac:dyDescent="0.3">
      <c r="A1077" s="664">
        <v>50</v>
      </c>
      <c r="B1077" s="665" t="s">
        <v>543</v>
      </c>
      <c r="C1077" s="665" t="s">
        <v>2783</v>
      </c>
      <c r="D1077" s="746" t="s">
        <v>4252</v>
      </c>
      <c r="E1077" s="747" t="s">
        <v>2801</v>
      </c>
      <c r="F1077" s="665" t="s">
        <v>2778</v>
      </c>
      <c r="G1077" s="665" t="s">
        <v>4143</v>
      </c>
      <c r="H1077" s="665" t="s">
        <v>544</v>
      </c>
      <c r="I1077" s="665" t="s">
        <v>4144</v>
      </c>
      <c r="J1077" s="665" t="s">
        <v>4145</v>
      </c>
      <c r="K1077" s="665" t="s">
        <v>4146</v>
      </c>
      <c r="L1077" s="666">
        <v>0</v>
      </c>
      <c r="M1077" s="666">
        <v>0</v>
      </c>
      <c r="N1077" s="665">
        <v>1</v>
      </c>
      <c r="O1077" s="748">
        <v>1</v>
      </c>
      <c r="P1077" s="666">
        <v>0</v>
      </c>
      <c r="Q1077" s="681"/>
      <c r="R1077" s="665">
        <v>1</v>
      </c>
      <c r="S1077" s="681">
        <v>1</v>
      </c>
      <c r="T1077" s="748">
        <v>1</v>
      </c>
      <c r="U1077" s="704">
        <v>1</v>
      </c>
    </row>
    <row r="1078" spans="1:21" ht="14.4" customHeight="1" x14ac:dyDescent="0.3">
      <c r="A1078" s="664">
        <v>50</v>
      </c>
      <c r="B1078" s="665" t="s">
        <v>543</v>
      </c>
      <c r="C1078" s="665" t="s">
        <v>2783</v>
      </c>
      <c r="D1078" s="746" t="s">
        <v>4252</v>
      </c>
      <c r="E1078" s="747" t="s">
        <v>2801</v>
      </c>
      <c r="F1078" s="665" t="s">
        <v>2778</v>
      </c>
      <c r="G1078" s="665" t="s">
        <v>2830</v>
      </c>
      <c r="H1078" s="665" t="s">
        <v>1411</v>
      </c>
      <c r="I1078" s="665" t="s">
        <v>1514</v>
      </c>
      <c r="J1078" s="665" t="s">
        <v>1515</v>
      </c>
      <c r="K1078" s="665" t="s">
        <v>2620</v>
      </c>
      <c r="L1078" s="666">
        <v>144.81</v>
      </c>
      <c r="M1078" s="666">
        <v>144.81</v>
      </c>
      <c r="N1078" s="665">
        <v>1</v>
      </c>
      <c r="O1078" s="748">
        <v>1</v>
      </c>
      <c r="P1078" s="666"/>
      <c r="Q1078" s="681">
        <v>0</v>
      </c>
      <c r="R1078" s="665"/>
      <c r="S1078" s="681">
        <v>0</v>
      </c>
      <c r="T1078" s="748"/>
      <c r="U1078" s="704">
        <v>0</v>
      </c>
    </row>
    <row r="1079" spans="1:21" ht="14.4" customHeight="1" x14ac:dyDescent="0.3">
      <c r="A1079" s="664">
        <v>50</v>
      </c>
      <c r="B1079" s="665" t="s">
        <v>543</v>
      </c>
      <c r="C1079" s="665" t="s">
        <v>2783</v>
      </c>
      <c r="D1079" s="746" t="s">
        <v>4252</v>
      </c>
      <c r="E1079" s="747" t="s">
        <v>2801</v>
      </c>
      <c r="F1079" s="665" t="s">
        <v>2778</v>
      </c>
      <c r="G1079" s="665" t="s">
        <v>3383</v>
      </c>
      <c r="H1079" s="665" t="s">
        <v>544</v>
      </c>
      <c r="I1079" s="665" t="s">
        <v>1274</v>
      </c>
      <c r="J1079" s="665" t="s">
        <v>1275</v>
      </c>
      <c r="K1079" s="665" t="s">
        <v>3879</v>
      </c>
      <c r="L1079" s="666">
        <v>50.32</v>
      </c>
      <c r="M1079" s="666">
        <v>50.32</v>
      </c>
      <c r="N1079" s="665">
        <v>1</v>
      </c>
      <c r="O1079" s="748">
        <v>1</v>
      </c>
      <c r="P1079" s="666">
        <v>50.32</v>
      </c>
      <c r="Q1079" s="681">
        <v>1</v>
      </c>
      <c r="R1079" s="665">
        <v>1</v>
      </c>
      <c r="S1079" s="681">
        <v>1</v>
      </c>
      <c r="T1079" s="748">
        <v>1</v>
      </c>
      <c r="U1079" s="704">
        <v>1</v>
      </c>
    </row>
    <row r="1080" spans="1:21" ht="14.4" customHeight="1" x14ac:dyDescent="0.3">
      <c r="A1080" s="664">
        <v>50</v>
      </c>
      <c r="B1080" s="665" t="s">
        <v>543</v>
      </c>
      <c r="C1080" s="665" t="s">
        <v>2783</v>
      </c>
      <c r="D1080" s="746" t="s">
        <v>4252</v>
      </c>
      <c r="E1080" s="747" t="s">
        <v>2802</v>
      </c>
      <c r="F1080" s="665" t="s">
        <v>2778</v>
      </c>
      <c r="G1080" s="665" t="s">
        <v>2842</v>
      </c>
      <c r="H1080" s="665" t="s">
        <v>544</v>
      </c>
      <c r="I1080" s="665" t="s">
        <v>4147</v>
      </c>
      <c r="J1080" s="665" t="s">
        <v>2843</v>
      </c>
      <c r="K1080" s="665" t="s">
        <v>4148</v>
      </c>
      <c r="L1080" s="666">
        <v>0</v>
      </c>
      <c r="M1080" s="666">
        <v>0</v>
      </c>
      <c r="N1080" s="665">
        <v>1</v>
      </c>
      <c r="O1080" s="748">
        <v>0.5</v>
      </c>
      <c r="P1080" s="666"/>
      <c r="Q1080" s="681"/>
      <c r="R1080" s="665"/>
      <c r="S1080" s="681">
        <v>0</v>
      </c>
      <c r="T1080" s="748"/>
      <c r="U1080" s="704">
        <v>0</v>
      </c>
    </row>
    <row r="1081" spans="1:21" ht="14.4" customHeight="1" x14ac:dyDescent="0.3">
      <c r="A1081" s="664">
        <v>50</v>
      </c>
      <c r="B1081" s="665" t="s">
        <v>543</v>
      </c>
      <c r="C1081" s="665" t="s">
        <v>2783</v>
      </c>
      <c r="D1081" s="746" t="s">
        <v>4252</v>
      </c>
      <c r="E1081" s="747" t="s">
        <v>2802</v>
      </c>
      <c r="F1081" s="665" t="s">
        <v>2778</v>
      </c>
      <c r="G1081" s="665" t="s">
        <v>3174</v>
      </c>
      <c r="H1081" s="665" t="s">
        <v>1411</v>
      </c>
      <c r="I1081" s="665" t="s">
        <v>1499</v>
      </c>
      <c r="J1081" s="665" t="s">
        <v>2710</v>
      </c>
      <c r="K1081" s="665" t="s">
        <v>2711</v>
      </c>
      <c r="L1081" s="666">
        <v>4.7</v>
      </c>
      <c r="M1081" s="666">
        <v>28.200000000000003</v>
      </c>
      <c r="N1081" s="665">
        <v>6</v>
      </c>
      <c r="O1081" s="748">
        <v>1.5</v>
      </c>
      <c r="P1081" s="666"/>
      <c r="Q1081" s="681">
        <v>0</v>
      </c>
      <c r="R1081" s="665"/>
      <c r="S1081" s="681">
        <v>0</v>
      </c>
      <c r="T1081" s="748"/>
      <c r="U1081" s="704">
        <v>0</v>
      </c>
    </row>
    <row r="1082" spans="1:21" ht="14.4" customHeight="1" x14ac:dyDescent="0.3">
      <c r="A1082" s="664">
        <v>50</v>
      </c>
      <c r="B1082" s="665" t="s">
        <v>543</v>
      </c>
      <c r="C1082" s="665" t="s">
        <v>2783</v>
      </c>
      <c r="D1082" s="746" t="s">
        <v>4252</v>
      </c>
      <c r="E1082" s="747" t="s">
        <v>2802</v>
      </c>
      <c r="F1082" s="665" t="s">
        <v>2778</v>
      </c>
      <c r="G1082" s="665" t="s">
        <v>3174</v>
      </c>
      <c r="H1082" s="665" t="s">
        <v>544</v>
      </c>
      <c r="I1082" s="665" t="s">
        <v>3589</v>
      </c>
      <c r="J1082" s="665" t="s">
        <v>3590</v>
      </c>
      <c r="K1082" s="665" t="s">
        <v>2711</v>
      </c>
      <c r="L1082" s="666">
        <v>4.7</v>
      </c>
      <c r="M1082" s="666">
        <v>37.6</v>
      </c>
      <c r="N1082" s="665">
        <v>8</v>
      </c>
      <c r="O1082" s="748">
        <v>1</v>
      </c>
      <c r="P1082" s="666"/>
      <c r="Q1082" s="681">
        <v>0</v>
      </c>
      <c r="R1082" s="665"/>
      <c r="S1082" s="681">
        <v>0</v>
      </c>
      <c r="T1082" s="748"/>
      <c r="U1082" s="704">
        <v>0</v>
      </c>
    </row>
    <row r="1083" spans="1:21" ht="14.4" customHeight="1" x14ac:dyDescent="0.3">
      <c r="A1083" s="664">
        <v>50</v>
      </c>
      <c r="B1083" s="665" t="s">
        <v>543</v>
      </c>
      <c r="C1083" s="665" t="s">
        <v>2783</v>
      </c>
      <c r="D1083" s="746" t="s">
        <v>4252</v>
      </c>
      <c r="E1083" s="747" t="s">
        <v>2802</v>
      </c>
      <c r="F1083" s="665" t="s">
        <v>2778</v>
      </c>
      <c r="G1083" s="665" t="s">
        <v>2845</v>
      </c>
      <c r="H1083" s="665" t="s">
        <v>544</v>
      </c>
      <c r="I1083" s="665" t="s">
        <v>4149</v>
      </c>
      <c r="J1083" s="665" t="s">
        <v>977</v>
      </c>
      <c r="K1083" s="665" t="s">
        <v>4150</v>
      </c>
      <c r="L1083" s="666">
        <v>0</v>
      </c>
      <c r="M1083" s="666">
        <v>0</v>
      </c>
      <c r="N1083" s="665">
        <v>1</v>
      </c>
      <c r="O1083" s="748">
        <v>1</v>
      </c>
      <c r="P1083" s="666">
        <v>0</v>
      </c>
      <c r="Q1083" s="681"/>
      <c r="R1083" s="665">
        <v>1</v>
      </c>
      <c r="S1083" s="681">
        <v>1</v>
      </c>
      <c r="T1083" s="748">
        <v>1</v>
      </c>
      <c r="U1083" s="704">
        <v>1</v>
      </c>
    </row>
    <row r="1084" spans="1:21" ht="14.4" customHeight="1" x14ac:dyDescent="0.3">
      <c r="A1084" s="664">
        <v>50</v>
      </c>
      <c r="B1084" s="665" t="s">
        <v>543</v>
      </c>
      <c r="C1084" s="665" t="s">
        <v>2783</v>
      </c>
      <c r="D1084" s="746" t="s">
        <v>4252</v>
      </c>
      <c r="E1084" s="747" t="s">
        <v>2802</v>
      </c>
      <c r="F1084" s="665" t="s">
        <v>2778</v>
      </c>
      <c r="G1084" s="665" t="s">
        <v>2804</v>
      </c>
      <c r="H1084" s="665" t="s">
        <v>1411</v>
      </c>
      <c r="I1084" s="665" t="s">
        <v>2852</v>
      </c>
      <c r="J1084" s="665" t="s">
        <v>2853</v>
      </c>
      <c r="K1084" s="665" t="s">
        <v>2854</v>
      </c>
      <c r="L1084" s="666">
        <v>278.64</v>
      </c>
      <c r="M1084" s="666">
        <v>835.92</v>
      </c>
      <c r="N1084" s="665">
        <v>3</v>
      </c>
      <c r="O1084" s="748">
        <v>0.5</v>
      </c>
      <c r="P1084" s="666">
        <v>835.92</v>
      </c>
      <c r="Q1084" s="681">
        <v>1</v>
      </c>
      <c r="R1084" s="665">
        <v>3</v>
      </c>
      <c r="S1084" s="681">
        <v>1</v>
      </c>
      <c r="T1084" s="748">
        <v>0.5</v>
      </c>
      <c r="U1084" s="704">
        <v>1</v>
      </c>
    </row>
    <row r="1085" spans="1:21" ht="14.4" customHeight="1" x14ac:dyDescent="0.3">
      <c r="A1085" s="664">
        <v>50</v>
      </c>
      <c r="B1085" s="665" t="s">
        <v>543</v>
      </c>
      <c r="C1085" s="665" t="s">
        <v>2783</v>
      </c>
      <c r="D1085" s="746" t="s">
        <v>4252</v>
      </c>
      <c r="E1085" s="747" t="s">
        <v>2802</v>
      </c>
      <c r="F1085" s="665" t="s">
        <v>2778</v>
      </c>
      <c r="G1085" s="665" t="s">
        <v>2804</v>
      </c>
      <c r="H1085" s="665" t="s">
        <v>1411</v>
      </c>
      <c r="I1085" s="665" t="s">
        <v>3900</v>
      </c>
      <c r="J1085" s="665" t="s">
        <v>2962</v>
      </c>
      <c r="K1085" s="665" t="s">
        <v>3901</v>
      </c>
      <c r="L1085" s="666">
        <v>543.36</v>
      </c>
      <c r="M1085" s="666">
        <v>543.36</v>
      </c>
      <c r="N1085" s="665">
        <v>1</v>
      </c>
      <c r="O1085" s="748">
        <v>1</v>
      </c>
      <c r="P1085" s="666"/>
      <c r="Q1085" s="681">
        <v>0</v>
      </c>
      <c r="R1085" s="665"/>
      <c r="S1085" s="681">
        <v>0</v>
      </c>
      <c r="T1085" s="748"/>
      <c r="U1085" s="704">
        <v>0</v>
      </c>
    </row>
    <row r="1086" spans="1:21" ht="14.4" customHeight="1" x14ac:dyDescent="0.3">
      <c r="A1086" s="664">
        <v>50</v>
      </c>
      <c r="B1086" s="665" t="s">
        <v>543</v>
      </c>
      <c r="C1086" s="665" t="s">
        <v>2783</v>
      </c>
      <c r="D1086" s="746" t="s">
        <v>4252</v>
      </c>
      <c r="E1086" s="747" t="s">
        <v>2802</v>
      </c>
      <c r="F1086" s="665" t="s">
        <v>2778</v>
      </c>
      <c r="G1086" s="665" t="s">
        <v>2804</v>
      </c>
      <c r="H1086" s="665" t="s">
        <v>1411</v>
      </c>
      <c r="I1086" s="665" t="s">
        <v>1506</v>
      </c>
      <c r="J1086" s="665" t="s">
        <v>1507</v>
      </c>
      <c r="K1086" s="665" t="s">
        <v>2643</v>
      </c>
      <c r="L1086" s="666">
        <v>392.42</v>
      </c>
      <c r="M1086" s="666">
        <v>784.84</v>
      </c>
      <c r="N1086" s="665">
        <v>2</v>
      </c>
      <c r="O1086" s="748">
        <v>1.5</v>
      </c>
      <c r="P1086" s="666">
        <v>784.84</v>
      </c>
      <c r="Q1086" s="681">
        <v>1</v>
      </c>
      <c r="R1086" s="665">
        <v>2</v>
      </c>
      <c r="S1086" s="681">
        <v>1</v>
      </c>
      <c r="T1086" s="748">
        <v>1.5</v>
      </c>
      <c r="U1086" s="704">
        <v>1</v>
      </c>
    </row>
    <row r="1087" spans="1:21" ht="14.4" customHeight="1" x14ac:dyDescent="0.3">
      <c r="A1087" s="664">
        <v>50</v>
      </c>
      <c r="B1087" s="665" t="s">
        <v>543</v>
      </c>
      <c r="C1087" s="665" t="s">
        <v>2783</v>
      </c>
      <c r="D1087" s="746" t="s">
        <v>4252</v>
      </c>
      <c r="E1087" s="747" t="s">
        <v>2802</v>
      </c>
      <c r="F1087" s="665" t="s">
        <v>2778</v>
      </c>
      <c r="G1087" s="665" t="s">
        <v>2804</v>
      </c>
      <c r="H1087" s="665" t="s">
        <v>1411</v>
      </c>
      <c r="I1087" s="665" t="s">
        <v>1566</v>
      </c>
      <c r="J1087" s="665" t="s">
        <v>1567</v>
      </c>
      <c r="K1087" s="665" t="s">
        <v>2645</v>
      </c>
      <c r="L1087" s="666">
        <v>603.73</v>
      </c>
      <c r="M1087" s="666">
        <v>603.73</v>
      </c>
      <c r="N1087" s="665">
        <v>1</v>
      </c>
      <c r="O1087" s="748">
        <v>0.5</v>
      </c>
      <c r="P1087" s="666"/>
      <c r="Q1087" s="681">
        <v>0</v>
      </c>
      <c r="R1087" s="665"/>
      <c r="S1087" s="681">
        <v>0</v>
      </c>
      <c r="T1087" s="748"/>
      <c r="U1087" s="704">
        <v>0</v>
      </c>
    </row>
    <row r="1088" spans="1:21" ht="14.4" customHeight="1" x14ac:dyDescent="0.3">
      <c r="A1088" s="664">
        <v>50</v>
      </c>
      <c r="B1088" s="665" t="s">
        <v>543</v>
      </c>
      <c r="C1088" s="665" t="s">
        <v>2783</v>
      </c>
      <c r="D1088" s="746" t="s">
        <v>4252</v>
      </c>
      <c r="E1088" s="747" t="s">
        <v>2802</v>
      </c>
      <c r="F1088" s="665" t="s">
        <v>2778</v>
      </c>
      <c r="G1088" s="665" t="s">
        <v>4151</v>
      </c>
      <c r="H1088" s="665" t="s">
        <v>544</v>
      </c>
      <c r="I1088" s="665" t="s">
        <v>4152</v>
      </c>
      <c r="J1088" s="665" t="s">
        <v>4153</v>
      </c>
      <c r="K1088" s="665" t="s">
        <v>4154</v>
      </c>
      <c r="L1088" s="666">
        <v>86.02</v>
      </c>
      <c r="M1088" s="666">
        <v>86.02</v>
      </c>
      <c r="N1088" s="665">
        <v>1</v>
      </c>
      <c r="O1088" s="748">
        <v>1</v>
      </c>
      <c r="P1088" s="666">
        <v>86.02</v>
      </c>
      <c r="Q1088" s="681">
        <v>1</v>
      </c>
      <c r="R1088" s="665">
        <v>1</v>
      </c>
      <c r="S1088" s="681">
        <v>1</v>
      </c>
      <c r="T1088" s="748">
        <v>1</v>
      </c>
      <c r="U1088" s="704">
        <v>1</v>
      </c>
    </row>
    <row r="1089" spans="1:21" ht="14.4" customHeight="1" x14ac:dyDescent="0.3">
      <c r="A1089" s="664">
        <v>50</v>
      </c>
      <c r="B1089" s="665" t="s">
        <v>543</v>
      </c>
      <c r="C1089" s="665" t="s">
        <v>2783</v>
      </c>
      <c r="D1089" s="746" t="s">
        <v>4252</v>
      </c>
      <c r="E1089" s="747" t="s">
        <v>2802</v>
      </c>
      <c r="F1089" s="665" t="s">
        <v>2778</v>
      </c>
      <c r="G1089" s="665" t="s">
        <v>2855</v>
      </c>
      <c r="H1089" s="665" t="s">
        <v>1411</v>
      </c>
      <c r="I1089" s="665" t="s">
        <v>3610</v>
      </c>
      <c r="J1089" s="665" t="s">
        <v>1464</v>
      </c>
      <c r="K1089" s="665" t="s">
        <v>3611</v>
      </c>
      <c r="L1089" s="666">
        <v>229.38</v>
      </c>
      <c r="M1089" s="666">
        <v>458.76</v>
      </c>
      <c r="N1089" s="665">
        <v>2</v>
      </c>
      <c r="O1089" s="748">
        <v>1</v>
      </c>
      <c r="P1089" s="666">
        <v>229.38</v>
      </c>
      <c r="Q1089" s="681">
        <v>0.5</v>
      </c>
      <c r="R1089" s="665">
        <v>1</v>
      </c>
      <c r="S1089" s="681">
        <v>0.5</v>
      </c>
      <c r="T1089" s="748">
        <v>0.5</v>
      </c>
      <c r="U1089" s="704">
        <v>0.5</v>
      </c>
    </row>
    <row r="1090" spans="1:21" ht="14.4" customHeight="1" x14ac:dyDescent="0.3">
      <c r="A1090" s="664">
        <v>50</v>
      </c>
      <c r="B1090" s="665" t="s">
        <v>543</v>
      </c>
      <c r="C1090" s="665" t="s">
        <v>2783</v>
      </c>
      <c r="D1090" s="746" t="s">
        <v>4252</v>
      </c>
      <c r="E1090" s="747" t="s">
        <v>2802</v>
      </c>
      <c r="F1090" s="665" t="s">
        <v>2778</v>
      </c>
      <c r="G1090" s="665" t="s">
        <v>2805</v>
      </c>
      <c r="H1090" s="665" t="s">
        <v>1411</v>
      </c>
      <c r="I1090" s="665" t="s">
        <v>1655</v>
      </c>
      <c r="J1090" s="665" t="s">
        <v>1457</v>
      </c>
      <c r="K1090" s="665" t="s">
        <v>2620</v>
      </c>
      <c r="L1090" s="666">
        <v>105.32</v>
      </c>
      <c r="M1090" s="666">
        <v>526.59999999999991</v>
      </c>
      <c r="N1090" s="665">
        <v>5</v>
      </c>
      <c r="O1090" s="748">
        <v>4.5</v>
      </c>
      <c r="P1090" s="666">
        <v>105.32</v>
      </c>
      <c r="Q1090" s="681">
        <v>0.2</v>
      </c>
      <c r="R1090" s="665">
        <v>1</v>
      </c>
      <c r="S1090" s="681">
        <v>0.2</v>
      </c>
      <c r="T1090" s="748">
        <v>1</v>
      </c>
      <c r="U1090" s="704">
        <v>0.22222222222222221</v>
      </c>
    </row>
    <row r="1091" spans="1:21" ht="14.4" customHeight="1" x14ac:dyDescent="0.3">
      <c r="A1091" s="664">
        <v>50</v>
      </c>
      <c r="B1091" s="665" t="s">
        <v>543</v>
      </c>
      <c r="C1091" s="665" t="s">
        <v>2783</v>
      </c>
      <c r="D1091" s="746" t="s">
        <v>4252</v>
      </c>
      <c r="E1091" s="747" t="s">
        <v>2802</v>
      </c>
      <c r="F1091" s="665" t="s">
        <v>2778</v>
      </c>
      <c r="G1091" s="665" t="s">
        <v>2805</v>
      </c>
      <c r="H1091" s="665" t="s">
        <v>544</v>
      </c>
      <c r="I1091" s="665" t="s">
        <v>2806</v>
      </c>
      <c r="J1091" s="665" t="s">
        <v>2807</v>
      </c>
      <c r="K1091" s="665" t="s">
        <v>2808</v>
      </c>
      <c r="L1091" s="666">
        <v>16.38</v>
      </c>
      <c r="M1091" s="666">
        <v>81.899999999999991</v>
      </c>
      <c r="N1091" s="665">
        <v>5</v>
      </c>
      <c r="O1091" s="748">
        <v>3</v>
      </c>
      <c r="P1091" s="666">
        <v>16.38</v>
      </c>
      <c r="Q1091" s="681">
        <v>0.2</v>
      </c>
      <c r="R1091" s="665">
        <v>1</v>
      </c>
      <c r="S1091" s="681">
        <v>0.2</v>
      </c>
      <c r="T1091" s="748">
        <v>1</v>
      </c>
      <c r="U1091" s="704">
        <v>0.33333333333333331</v>
      </c>
    </row>
    <row r="1092" spans="1:21" ht="14.4" customHeight="1" x14ac:dyDescent="0.3">
      <c r="A1092" s="664">
        <v>50</v>
      </c>
      <c r="B1092" s="665" t="s">
        <v>543</v>
      </c>
      <c r="C1092" s="665" t="s">
        <v>2783</v>
      </c>
      <c r="D1092" s="746" t="s">
        <v>4252</v>
      </c>
      <c r="E1092" s="747" t="s">
        <v>2802</v>
      </c>
      <c r="F1092" s="665" t="s">
        <v>2778</v>
      </c>
      <c r="G1092" s="665" t="s">
        <v>2805</v>
      </c>
      <c r="H1092" s="665" t="s">
        <v>544</v>
      </c>
      <c r="I1092" s="665" t="s">
        <v>2983</v>
      </c>
      <c r="J1092" s="665" t="s">
        <v>2984</v>
      </c>
      <c r="K1092" s="665" t="s">
        <v>2611</v>
      </c>
      <c r="L1092" s="666">
        <v>35.11</v>
      </c>
      <c r="M1092" s="666">
        <v>140.44</v>
      </c>
      <c r="N1092" s="665">
        <v>4</v>
      </c>
      <c r="O1092" s="748">
        <v>1.5</v>
      </c>
      <c r="P1092" s="666">
        <v>35.11</v>
      </c>
      <c r="Q1092" s="681">
        <v>0.25</v>
      </c>
      <c r="R1092" s="665">
        <v>1</v>
      </c>
      <c r="S1092" s="681">
        <v>0.25</v>
      </c>
      <c r="T1092" s="748">
        <v>0.5</v>
      </c>
      <c r="U1092" s="704">
        <v>0.33333333333333331</v>
      </c>
    </row>
    <row r="1093" spans="1:21" ht="14.4" customHeight="1" x14ac:dyDescent="0.3">
      <c r="A1093" s="664">
        <v>50</v>
      </c>
      <c r="B1093" s="665" t="s">
        <v>543</v>
      </c>
      <c r="C1093" s="665" t="s">
        <v>2783</v>
      </c>
      <c r="D1093" s="746" t="s">
        <v>4252</v>
      </c>
      <c r="E1093" s="747" t="s">
        <v>2802</v>
      </c>
      <c r="F1093" s="665" t="s">
        <v>2778</v>
      </c>
      <c r="G1093" s="665" t="s">
        <v>4155</v>
      </c>
      <c r="H1093" s="665" t="s">
        <v>1411</v>
      </c>
      <c r="I1093" s="665" t="s">
        <v>4156</v>
      </c>
      <c r="J1093" s="665" t="s">
        <v>4157</v>
      </c>
      <c r="K1093" s="665" t="s">
        <v>4158</v>
      </c>
      <c r="L1093" s="666">
        <v>57.83</v>
      </c>
      <c r="M1093" s="666">
        <v>346.98</v>
      </c>
      <c r="N1093" s="665">
        <v>6</v>
      </c>
      <c r="O1093" s="748">
        <v>1</v>
      </c>
      <c r="P1093" s="666"/>
      <c r="Q1093" s="681">
        <v>0</v>
      </c>
      <c r="R1093" s="665"/>
      <c r="S1093" s="681">
        <v>0</v>
      </c>
      <c r="T1093" s="748"/>
      <c r="U1093" s="704">
        <v>0</v>
      </c>
    </row>
    <row r="1094" spans="1:21" ht="14.4" customHeight="1" x14ac:dyDescent="0.3">
      <c r="A1094" s="664">
        <v>50</v>
      </c>
      <c r="B1094" s="665" t="s">
        <v>543</v>
      </c>
      <c r="C1094" s="665" t="s">
        <v>2783</v>
      </c>
      <c r="D1094" s="746" t="s">
        <v>4252</v>
      </c>
      <c r="E1094" s="747" t="s">
        <v>2802</v>
      </c>
      <c r="F1094" s="665" t="s">
        <v>2778</v>
      </c>
      <c r="G1094" s="665" t="s">
        <v>2988</v>
      </c>
      <c r="H1094" s="665" t="s">
        <v>544</v>
      </c>
      <c r="I1094" s="665" t="s">
        <v>849</v>
      </c>
      <c r="J1094" s="665" t="s">
        <v>850</v>
      </c>
      <c r="K1094" s="665" t="s">
        <v>2989</v>
      </c>
      <c r="L1094" s="666">
        <v>0</v>
      </c>
      <c r="M1094" s="666">
        <v>0</v>
      </c>
      <c r="N1094" s="665">
        <v>2</v>
      </c>
      <c r="O1094" s="748">
        <v>0.5</v>
      </c>
      <c r="P1094" s="666"/>
      <c r="Q1094" s="681"/>
      <c r="R1094" s="665"/>
      <c r="S1094" s="681">
        <v>0</v>
      </c>
      <c r="T1094" s="748"/>
      <c r="U1094" s="704">
        <v>0</v>
      </c>
    </row>
    <row r="1095" spans="1:21" ht="14.4" customHeight="1" x14ac:dyDescent="0.3">
      <c r="A1095" s="664">
        <v>50</v>
      </c>
      <c r="B1095" s="665" t="s">
        <v>543</v>
      </c>
      <c r="C1095" s="665" t="s">
        <v>2783</v>
      </c>
      <c r="D1095" s="746" t="s">
        <v>4252</v>
      </c>
      <c r="E1095" s="747" t="s">
        <v>2802</v>
      </c>
      <c r="F1095" s="665" t="s">
        <v>2778</v>
      </c>
      <c r="G1095" s="665" t="s">
        <v>2993</v>
      </c>
      <c r="H1095" s="665" t="s">
        <v>1411</v>
      </c>
      <c r="I1095" s="665" t="s">
        <v>4159</v>
      </c>
      <c r="J1095" s="665" t="s">
        <v>1597</v>
      </c>
      <c r="K1095" s="665" t="s">
        <v>2642</v>
      </c>
      <c r="L1095" s="666">
        <v>132</v>
      </c>
      <c r="M1095" s="666">
        <v>396</v>
      </c>
      <c r="N1095" s="665">
        <v>3</v>
      </c>
      <c r="O1095" s="748">
        <v>0.5</v>
      </c>
      <c r="P1095" s="666"/>
      <c r="Q1095" s="681">
        <v>0</v>
      </c>
      <c r="R1095" s="665"/>
      <c r="S1095" s="681">
        <v>0</v>
      </c>
      <c r="T1095" s="748"/>
      <c r="U1095" s="704">
        <v>0</v>
      </c>
    </row>
    <row r="1096" spans="1:21" ht="14.4" customHeight="1" x14ac:dyDescent="0.3">
      <c r="A1096" s="664">
        <v>50</v>
      </c>
      <c r="B1096" s="665" t="s">
        <v>543</v>
      </c>
      <c r="C1096" s="665" t="s">
        <v>2783</v>
      </c>
      <c r="D1096" s="746" t="s">
        <v>4252</v>
      </c>
      <c r="E1096" s="747" t="s">
        <v>2802</v>
      </c>
      <c r="F1096" s="665" t="s">
        <v>2778</v>
      </c>
      <c r="G1096" s="665" t="s">
        <v>3622</v>
      </c>
      <c r="H1096" s="665" t="s">
        <v>544</v>
      </c>
      <c r="I1096" s="665" t="s">
        <v>4160</v>
      </c>
      <c r="J1096" s="665" t="s">
        <v>3627</v>
      </c>
      <c r="K1096" s="665" t="s">
        <v>4161</v>
      </c>
      <c r="L1096" s="666">
        <v>0</v>
      </c>
      <c r="M1096" s="666">
        <v>0</v>
      </c>
      <c r="N1096" s="665">
        <v>2</v>
      </c>
      <c r="O1096" s="748">
        <v>1.5</v>
      </c>
      <c r="P1096" s="666"/>
      <c r="Q1096" s="681"/>
      <c r="R1096" s="665"/>
      <c r="S1096" s="681">
        <v>0</v>
      </c>
      <c r="T1096" s="748"/>
      <c r="U1096" s="704">
        <v>0</v>
      </c>
    </row>
    <row r="1097" spans="1:21" ht="14.4" customHeight="1" x14ac:dyDescent="0.3">
      <c r="A1097" s="664">
        <v>50</v>
      </c>
      <c r="B1097" s="665" t="s">
        <v>543</v>
      </c>
      <c r="C1097" s="665" t="s">
        <v>2783</v>
      </c>
      <c r="D1097" s="746" t="s">
        <v>4252</v>
      </c>
      <c r="E1097" s="747" t="s">
        <v>2802</v>
      </c>
      <c r="F1097" s="665" t="s">
        <v>2778</v>
      </c>
      <c r="G1097" s="665" t="s">
        <v>3922</v>
      </c>
      <c r="H1097" s="665" t="s">
        <v>544</v>
      </c>
      <c r="I1097" s="665" t="s">
        <v>4162</v>
      </c>
      <c r="J1097" s="665" t="s">
        <v>1013</v>
      </c>
      <c r="K1097" s="665" t="s">
        <v>4163</v>
      </c>
      <c r="L1097" s="666">
        <v>42.05</v>
      </c>
      <c r="M1097" s="666">
        <v>84.1</v>
      </c>
      <c r="N1097" s="665">
        <v>2</v>
      </c>
      <c r="O1097" s="748">
        <v>1</v>
      </c>
      <c r="P1097" s="666">
        <v>84.1</v>
      </c>
      <c r="Q1097" s="681">
        <v>1</v>
      </c>
      <c r="R1097" s="665">
        <v>2</v>
      </c>
      <c r="S1097" s="681">
        <v>1</v>
      </c>
      <c r="T1097" s="748">
        <v>1</v>
      </c>
      <c r="U1097" s="704">
        <v>1</v>
      </c>
    </row>
    <row r="1098" spans="1:21" ht="14.4" customHeight="1" x14ac:dyDescent="0.3">
      <c r="A1098" s="664">
        <v>50</v>
      </c>
      <c r="B1098" s="665" t="s">
        <v>543</v>
      </c>
      <c r="C1098" s="665" t="s">
        <v>2783</v>
      </c>
      <c r="D1098" s="746" t="s">
        <v>4252</v>
      </c>
      <c r="E1098" s="747" t="s">
        <v>2802</v>
      </c>
      <c r="F1098" s="665" t="s">
        <v>2778</v>
      </c>
      <c r="G1098" s="665" t="s">
        <v>2997</v>
      </c>
      <c r="H1098" s="665" t="s">
        <v>544</v>
      </c>
      <c r="I1098" s="665" t="s">
        <v>4164</v>
      </c>
      <c r="J1098" s="665" t="s">
        <v>4165</v>
      </c>
      <c r="K1098" s="665" t="s">
        <v>4166</v>
      </c>
      <c r="L1098" s="666">
        <v>54.81</v>
      </c>
      <c r="M1098" s="666">
        <v>54.81</v>
      </c>
      <c r="N1098" s="665">
        <v>1</v>
      </c>
      <c r="O1098" s="748">
        <v>1</v>
      </c>
      <c r="P1098" s="666">
        <v>54.81</v>
      </c>
      <c r="Q1098" s="681">
        <v>1</v>
      </c>
      <c r="R1098" s="665">
        <v>1</v>
      </c>
      <c r="S1098" s="681">
        <v>1</v>
      </c>
      <c r="T1098" s="748">
        <v>1</v>
      </c>
      <c r="U1098" s="704">
        <v>1</v>
      </c>
    </row>
    <row r="1099" spans="1:21" ht="14.4" customHeight="1" x14ac:dyDescent="0.3">
      <c r="A1099" s="664">
        <v>50</v>
      </c>
      <c r="B1099" s="665" t="s">
        <v>543</v>
      </c>
      <c r="C1099" s="665" t="s">
        <v>2783</v>
      </c>
      <c r="D1099" s="746" t="s">
        <v>4252</v>
      </c>
      <c r="E1099" s="747" t="s">
        <v>2802</v>
      </c>
      <c r="F1099" s="665" t="s">
        <v>2778</v>
      </c>
      <c r="G1099" s="665" t="s">
        <v>2997</v>
      </c>
      <c r="H1099" s="665" t="s">
        <v>544</v>
      </c>
      <c r="I1099" s="665" t="s">
        <v>4167</v>
      </c>
      <c r="J1099" s="665" t="s">
        <v>4168</v>
      </c>
      <c r="K1099" s="665" t="s">
        <v>4169</v>
      </c>
      <c r="L1099" s="666">
        <v>0</v>
      </c>
      <c r="M1099" s="666">
        <v>0</v>
      </c>
      <c r="N1099" s="665">
        <v>1</v>
      </c>
      <c r="O1099" s="748">
        <v>1</v>
      </c>
      <c r="P1099" s="666">
        <v>0</v>
      </c>
      <c r="Q1099" s="681"/>
      <c r="R1099" s="665">
        <v>1</v>
      </c>
      <c r="S1099" s="681">
        <v>1</v>
      </c>
      <c r="T1099" s="748">
        <v>1</v>
      </c>
      <c r="U1099" s="704">
        <v>1</v>
      </c>
    </row>
    <row r="1100" spans="1:21" ht="14.4" customHeight="1" x14ac:dyDescent="0.3">
      <c r="A1100" s="664">
        <v>50</v>
      </c>
      <c r="B1100" s="665" t="s">
        <v>543</v>
      </c>
      <c r="C1100" s="665" t="s">
        <v>2783</v>
      </c>
      <c r="D1100" s="746" t="s">
        <v>4252</v>
      </c>
      <c r="E1100" s="747" t="s">
        <v>2802</v>
      </c>
      <c r="F1100" s="665" t="s">
        <v>2778</v>
      </c>
      <c r="G1100" s="665" t="s">
        <v>2997</v>
      </c>
      <c r="H1100" s="665" t="s">
        <v>544</v>
      </c>
      <c r="I1100" s="665" t="s">
        <v>4170</v>
      </c>
      <c r="J1100" s="665" t="s">
        <v>3210</v>
      </c>
      <c r="K1100" s="665" t="s">
        <v>2998</v>
      </c>
      <c r="L1100" s="666">
        <v>48.72</v>
      </c>
      <c r="M1100" s="666">
        <v>48.72</v>
      </c>
      <c r="N1100" s="665">
        <v>1</v>
      </c>
      <c r="O1100" s="748">
        <v>1</v>
      </c>
      <c r="P1100" s="666">
        <v>48.72</v>
      </c>
      <c r="Q1100" s="681">
        <v>1</v>
      </c>
      <c r="R1100" s="665">
        <v>1</v>
      </c>
      <c r="S1100" s="681">
        <v>1</v>
      </c>
      <c r="T1100" s="748">
        <v>1</v>
      </c>
      <c r="U1100" s="704">
        <v>1</v>
      </c>
    </row>
    <row r="1101" spans="1:21" ht="14.4" customHeight="1" x14ac:dyDescent="0.3">
      <c r="A1101" s="664">
        <v>50</v>
      </c>
      <c r="B1101" s="665" t="s">
        <v>543</v>
      </c>
      <c r="C1101" s="665" t="s">
        <v>2783</v>
      </c>
      <c r="D1101" s="746" t="s">
        <v>4252</v>
      </c>
      <c r="E1101" s="747" t="s">
        <v>2802</v>
      </c>
      <c r="F1101" s="665" t="s">
        <v>2778</v>
      </c>
      <c r="G1101" s="665" t="s">
        <v>3211</v>
      </c>
      <c r="H1101" s="665" t="s">
        <v>544</v>
      </c>
      <c r="I1101" s="665" t="s">
        <v>713</v>
      </c>
      <c r="J1101" s="665" t="s">
        <v>714</v>
      </c>
      <c r="K1101" s="665" t="s">
        <v>3070</v>
      </c>
      <c r="L1101" s="666">
        <v>91.11</v>
      </c>
      <c r="M1101" s="666">
        <v>91.11</v>
      </c>
      <c r="N1101" s="665">
        <v>1</v>
      </c>
      <c r="O1101" s="748">
        <v>1</v>
      </c>
      <c r="P1101" s="666"/>
      <c r="Q1101" s="681">
        <v>0</v>
      </c>
      <c r="R1101" s="665"/>
      <c r="S1101" s="681">
        <v>0</v>
      </c>
      <c r="T1101" s="748"/>
      <c r="U1101" s="704">
        <v>0</v>
      </c>
    </row>
    <row r="1102" spans="1:21" ht="14.4" customHeight="1" x14ac:dyDescent="0.3">
      <c r="A1102" s="664">
        <v>50</v>
      </c>
      <c r="B1102" s="665" t="s">
        <v>543</v>
      </c>
      <c r="C1102" s="665" t="s">
        <v>2783</v>
      </c>
      <c r="D1102" s="746" t="s">
        <v>4252</v>
      </c>
      <c r="E1102" s="747" t="s">
        <v>2802</v>
      </c>
      <c r="F1102" s="665" t="s">
        <v>2778</v>
      </c>
      <c r="G1102" s="665" t="s">
        <v>3211</v>
      </c>
      <c r="H1102" s="665" t="s">
        <v>544</v>
      </c>
      <c r="I1102" s="665" t="s">
        <v>3925</v>
      </c>
      <c r="J1102" s="665" t="s">
        <v>714</v>
      </c>
      <c r="K1102" s="665" t="s">
        <v>3631</v>
      </c>
      <c r="L1102" s="666">
        <v>0</v>
      </c>
      <c r="M1102" s="666">
        <v>0</v>
      </c>
      <c r="N1102" s="665">
        <v>1</v>
      </c>
      <c r="O1102" s="748">
        <v>0.5</v>
      </c>
      <c r="P1102" s="666"/>
      <c r="Q1102" s="681"/>
      <c r="R1102" s="665"/>
      <c r="S1102" s="681">
        <v>0</v>
      </c>
      <c r="T1102" s="748"/>
      <c r="U1102" s="704">
        <v>0</v>
      </c>
    </row>
    <row r="1103" spans="1:21" ht="14.4" customHeight="1" x14ac:dyDescent="0.3">
      <c r="A1103" s="664">
        <v>50</v>
      </c>
      <c r="B1103" s="665" t="s">
        <v>543</v>
      </c>
      <c r="C1103" s="665" t="s">
        <v>2783</v>
      </c>
      <c r="D1103" s="746" t="s">
        <v>4252</v>
      </c>
      <c r="E1103" s="747" t="s">
        <v>2802</v>
      </c>
      <c r="F1103" s="665" t="s">
        <v>2778</v>
      </c>
      <c r="G1103" s="665" t="s">
        <v>3926</v>
      </c>
      <c r="H1103" s="665" t="s">
        <v>1411</v>
      </c>
      <c r="I1103" s="665" t="s">
        <v>4115</v>
      </c>
      <c r="J1103" s="665" t="s">
        <v>1553</v>
      </c>
      <c r="K1103" s="665" t="s">
        <v>4116</v>
      </c>
      <c r="L1103" s="666">
        <v>394.64</v>
      </c>
      <c r="M1103" s="666">
        <v>394.64</v>
      </c>
      <c r="N1103" s="665">
        <v>1</v>
      </c>
      <c r="O1103" s="748">
        <v>0.5</v>
      </c>
      <c r="P1103" s="666">
        <v>394.64</v>
      </c>
      <c r="Q1103" s="681">
        <v>1</v>
      </c>
      <c r="R1103" s="665">
        <v>1</v>
      </c>
      <c r="S1103" s="681">
        <v>1</v>
      </c>
      <c r="T1103" s="748">
        <v>0.5</v>
      </c>
      <c r="U1103" s="704">
        <v>1</v>
      </c>
    </row>
    <row r="1104" spans="1:21" ht="14.4" customHeight="1" x14ac:dyDescent="0.3">
      <c r="A1104" s="664">
        <v>50</v>
      </c>
      <c r="B1104" s="665" t="s">
        <v>543</v>
      </c>
      <c r="C1104" s="665" t="s">
        <v>2783</v>
      </c>
      <c r="D1104" s="746" t="s">
        <v>4252</v>
      </c>
      <c r="E1104" s="747" t="s">
        <v>2802</v>
      </c>
      <c r="F1104" s="665" t="s">
        <v>2778</v>
      </c>
      <c r="G1104" s="665" t="s">
        <v>3520</v>
      </c>
      <c r="H1104" s="665" t="s">
        <v>544</v>
      </c>
      <c r="I1104" s="665" t="s">
        <v>4171</v>
      </c>
      <c r="J1104" s="665" t="s">
        <v>3522</v>
      </c>
      <c r="K1104" s="665" t="s">
        <v>4104</v>
      </c>
      <c r="L1104" s="666">
        <v>0</v>
      </c>
      <c r="M1104" s="666">
        <v>0</v>
      </c>
      <c r="N1104" s="665">
        <v>1</v>
      </c>
      <c r="O1104" s="748">
        <v>1</v>
      </c>
      <c r="P1104" s="666">
        <v>0</v>
      </c>
      <c r="Q1104" s="681"/>
      <c r="R1104" s="665">
        <v>1</v>
      </c>
      <c r="S1104" s="681">
        <v>1</v>
      </c>
      <c r="T1104" s="748">
        <v>1</v>
      </c>
      <c r="U1104" s="704">
        <v>1</v>
      </c>
    </row>
    <row r="1105" spans="1:21" ht="14.4" customHeight="1" x14ac:dyDescent="0.3">
      <c r="A1105" s="664">
        <v>50</v>
      </c>
      <c r="B1105" s="665" t="s">
        <v>543</v>
      </c>
      <c r="C1105" s="665" t="s">
        <v>2783</v>
      </c>
      <c r="D1105" s="746" t="s">
        <v>4252</v>
      </c>
      <c r="E1105" s="747" t="s">
        <v>2802</v>
      </c>
      <c r="F1105" s="665" t="s">
        <v>2778</v>
      </c>
      <c r="G1105" s="665" t="s">
        <v>3520</v>
      </c>
      <c r="H1105" s="665" t="s">
        <v>544</v>
      </c>
      <c r="I1105" s="665" t="s">
        <v>4172</v>
      </c>
      <c r="J1105" s="665" t="s">
        <v>4173</v>
      </c>
      <c r="K1105" s="665" t="s">
        <v>4174</v>
      </c>
      <c r="L1105" s="666">
        <v>0</v>
      </c>
      <c r="M1105" s="666">
        <v>0</v>
      </c>
      <c r="N1105" s="665">
        <v>1</v>
      </c>
      <c r="O1105" s="748">
        <v>1</v>
      </c>
      <c r="P1105" s="666">
        <v>0</v>
      </c>
      <c r="Q1105" s="681"/>
      <c r="R1105" s="665">
        <v>1</v>
      </c>
      <c r="S1105" s="681">
        <v>1</v>
      </c>
      <c r="T1105" s="748">
        <v>1</v>
      </c>
      <c r="U1105" s="704">
        <v>1</v>
      </c>
    </row>
    <row r="1106" spans="1:21" ht="14.4" customHeight="1" x14ac:dyDescent="0.3">
      <c r="A1106" s="664">
        <v>50</v>
      </c>
      <c r="B1106" s="665" t="s">
        <v>543</v>
      </c>
      <c r="C1106" s="665" t="s">
        <v>2783</v>
      </c>
      <c r="D1106" s="746" t="s">
        <v>4252</v>
      </c>
      <c r="E1106" s="747" t="s">
        <v>2802</v>
      </c>
      <c r="F1106" s="665" t="s">
        <v>2778</v>
      </c>
      <c r="G1106" s="665" t="s">
        <v>3520</v>
      </c>
      <c r="H1106" s="665" t="s">
        <v>544</v>
      </c>
      <c r="I1106" s="665" t="s">
        <v>4175</v>
      </c>
      <c r="J1106" s="665" t="s">
        <v>3522</v>
      </c>
      <c r="K1106" s="665" t="s">
        <v>4176</v>
      </c>
      <c r="L1106" s="666">
        <v>0</v>
      </c>
      <c r="M1106" s="666">
        <v>0</v>
      </c>
      <c r="N1106" s="665">
        <v>1</v>
      </c>
      <c r="O1106" s="748">
        <v>1</v>
      </c>
      <c r="P1106" s="666">
        <v>0</v>
      </c>
      <c r="Q1106" s="681"/>
      <c r="R1106" s="665">
        <v>1</v>
      </c>
      <c r="S1106" s="681">
        <v>1</v>
      </c>
      <c r="T1106" s="748">
        <v>1</v>
      </c>
      <c r="U1106" s="704">
        <v>1</v>
      </c>
    </row>
    <row r="1107" spans="1:21" ht="14.4" customHeight="1" x14ac:dyDescent="0.3">
      <c r="A1107" s="664">
        <v>50</v>
      </c>
      <c r="B1107" s="665" t="s">
        <v>543</v>
      </c>
      <c r="C1107" s="665" t="s">
        <v>2783</v>
      </c>
      <c r="D1107" s="746" t="s">
        <v>4252</v>
      </c>
      <c r="E1107" s="747" t="s">
        <v>2802</v>
      </c>
      <c r="F1107" s="665" t="s">
        <v>2778</v>
      </c>
      <c r="G1107" s="665" t="s">
        <v>3520</v>
      </c>
      <c r="H1107" s="665" t="s">
        <v>544</v>
      </c>
      <c r="I1107" s="665" t="s">
        <v>4177</v>
      </c>
      <c r="J1107" s="665" t="s">
        <v>3522</v>
      </c>
      <c r="K1107" s="665" t="s">
        <v>4174</v>
      </c>
      <c r="L1107" s="666">
        <v>0</v>
      </c>
      <c r="M1107" s="666">
        <v>0</v>
      </c>
      <c r="N1107" s="665">
        <v>1</v>
      </c>
      <c r="O1107" s="748">
        <v>0.5</v>
      </c>
      <c r="P1107" s="666">
        <v>0</v>
      </c>
      <c r="Q1107" s="681"/>
      <c r="R1107" s="665">
        <v>1</v>
      </c>
      <c r="S1107" s="681">
        <v>1</v>
      </c>
      <c r="T1107" s="748">
        <v>0.5</v>
      </c>
      <c r="U1107" s="704">
        <v>1</v>
      </c>
    </row>
    <row r="1108" spans="1:21" ht="14.4" customHeight="1" x14ac:dyDescent="0.3">
      <c r="A1108" s="664">
        <v>50</v>
      </c>
      <c r="B1108" s="665" t="s">
        <v>543</v>
      </c>
      <c r="C1108" s="665" t="s">
        <v>2783</v>
      </c>
      <c r="D1108" s="746" t="s">
        <v>4252</v>
      </c>
      <c r="E1108" s="747" t="s">
        <v>2802</v>
      </c>
      <c r="F1108" s="665" t="s">
        <v>2778</v>
      </c>
      <c r="G1108" s="665" t="s">
        <v>3520</v>
      </c>
      <c r="H1108" s="665" t="s">
        <v>544</v>
      </c>
      <c r="I1108" s="665" t="s">
        <v>4178</v>
      </c>
      <c r="J1108" s="665" t="s">
        <v>4173</v>
      </c>
      <c r="K1108" s="665" t="s">
        <v>4179</v>
      </c>
      <c r="L1108" s="666">
        <v>0</v>
      </c>
      <c r="M1108" s="666">
        <v>0</v>
      </c>
      <c r="N1108" s="665">
        <v>1</v>
      </c>
      <c r="O1108" s="748">
        <v>0.5</v>
      </c>
      <c r="P1108" s="666"/>
      <c r="Q1108" s="681"/>
      <c r="R1108" s="665"/>
      <c r="S1108" s="681">
        <v>0</v>
      </c>
      <c r="T1108" s="748"/>
      <c r="U1108" s="704">
        <v>0</v>
      </c>
    </row>
    <row r="1109" spans="1:21" ht="14.4" customHeight="1" x14ac:dyDescent="0.3">
      <c r="A1109" s="664">
        <v>50</v>
      </c>
      <c r="B1109" s="665" t="s">
        <v>543</v>
      </c>
      <c r="C1109" s="665" t="s">
        <v>2783</v>
      </c>
      <c r="D1109" s="746" t="s">
        <v>4252</v>
      </c>
      <c r="E1109" s="747" t="s">
        <v>2802</v>
      </c>
      <c r="F1109" s="665" t="s">
        <v>2778</v>
      </c>
      <c r="G1109" s="665" t="s">
        <v>3545</v>
      </c>
      <c r="H1109" s="665" t="s">
        <v>544</v>
      </c>
      <c r="I1109" s="665" t="s">
        <v>4180</v>
      </c>
      <c r="J1109" s="665" t="s">
        <v>595</v>
      </c>
      <c r="K1109" s="665" t="s">
        <v>4181</v>
      </c>
      <c r="L1109" s="666">
        <v>0</v>
      </c>
      <c r="M1109" s="666">
        <v>0</v>
      </c>
      <c r="N1109" s="665">
        <v>1</v>
      </c>
      <c r="O1109" s="748">
        <v>0.5</v>
      </c>
      <c r="P1109" s="666">
        <v>0</v>
      </c>
      <c r="Q1109" s="681"/>
      <c r="R1109" s="665">
        <v>1</v>
      </c>
      <c r="S1109" s="681">
        <v>1</v>
      </c>
      <c r="T1109" s="748">
        <v>0.5</v>
      </c>
      <c r="U1109" s="704">
        <v>1</v>
      </c>
    </row>
    <row r="1110" spans="1:21" ht="14.4" customHeight="1" x14ac:dyDescent="0.3">
      <c r="A1110" s="664">
        <v>50</v>
      </c>
      <c r="B1110" s="665" t="s">
        <v>543</v>
      </c>
      <c r="C1110" s="665" t="s">
        <v>2783</v>
      </c>
      <c r="D1110" s="746" t="s">
        <v>4252</v>
      </c>
      <c r="E1110" s="747" t="s">
        <v>2802</v>
      </c>
      <c r="F1110" s="665" t="s">
        <v>2778</v>
      </c>
      <c r="G1110" s="665" t="s">
        <v>2860</v>
      </c>
      <c r="H1110" s="665" t="s">
        <v>544</v>
      </c>
      <c r="I1110" s="665" t="s">
        <v>885</v>
      </c>
      <c r="J1110" s="665" t="s">
        <v>2861</v>
      </c>
      <c r="K1110" s="665" t="s">
        <v>2862</v>
      </c>
      <c r="L1110" s="666">
        <v>63.7</v>
      </c>
      <c r="M1110" s="666">
        <v>63.7</v>
      </c>
      <c r="N1110" s="665">
        <v>1</v>
      </c>
      <c r="O1110" s="748">
        <v>0.5</v>
      </c>
      <c r="P1110" s="666"/>
      <c r="Q1110" s="681">
        <v>0</v>
      </c>
      <c r="R1110" s="665"/>
      <c r="S1110" s="681">
        <v>0</v>
      </c>
      <c r="T1110" s="748"/>
      <c r="U1110" s="704">
        <v>0</v>
      </c>
    </row>
    <row r="1111" spans="1:21" ht="14.4" customHeight="1" x14ac:dyDescent="0.3">
      <c r="A1111" s="664">
        <v>50</v>
      </c>
      <c r="B1111" s="665" t="s">
        <v>543</v>
      </c>
      <c r="C1111" s="665" t="s">
        <v>2783</v>
      </c>
      <c r="D1111" s="746" t="s">
        <v>4252</v>
      </c>
      <c r="E1111" s="747" t="s">
        <v>2802</v>
      </c>
      <c r="F1111" s="665" t="s">
        <v>2778</v>
      </c>
      <c r="G1111" s="665" t="s">
        <v>3641</v>
      </c>
      <c r="H1111" s="665" t="s">
        <v>544</v>
      </c>
      <c r="I1111" s="665" t="s">
        <v>818</v>
      </c>
      <c r="J1111" s="665" t="s">
        <v>819</v>
      </c>
      <c r="K1111" s="665" t="s">
        <v>3642</v>
      </c>
      <c r="L1111" s="666">
        <v>107.27</v>
      </c>
      <c r="M1111" s="666">
        <v>321.81</v>
      </c>
      <c r="N1111" s="665">
        <v>3</v>
      </c>
      <c r="O1111" s="748">
        <v>2.5</v>
      </c>
      <c r="P1111" s="666">
        <v>107.27</v>
      </c>
      <c r="Q1111" s="681">
        <v>0.33333333333333331</v>
      </c>
      <c r="R1111" s="665">
        <v>1</v>
      </c>
      <c r="S1111" s="681">
        <v>0.33333333333333331</v>
      </c>
      <c r="T1111" s="748">
        <v>1</v>
      </c>
      <c r="U1111" s="704">
        <v>0.4</v>
      </c>
    </row>
    <row r="1112" spans="1:21" ht="14.4" customHeight="1" x14ac:dyDescent="0.3">
      <c r="A1112" s="664">
        <v>50</v>
      </c>
      <c r="B1112" s="665" t="s">
        <v>543</v>
      </c>
      <c r="C1112" s="665" t="s">
        <v>2783</v>
      </c>
      <c r="D1112" s="746" t="s">
        <v>4252</v>
      </c>
      <c r="E1112" s="747" t="s">
        <v>2802</v>
      </c>
      <c r="F1112" s="665" t="s">
        <v>2778</v>
      </c>
      <c r="G1112" s="665" t="s">
        <v>3641</v>
      </c>
      <c r="H1112" s="665" t="s">
        <v>544</v>
      </c>
      <c r="I1112" s="665" t="s">
        <v>3835</v>
      </c>
      <c r="J1112" s="665" t="s">
        <v>819</v>
      </c>
      <c r="K1112" s="665" t="s">
        <v>3642</v>
      </c>
      <c r="L1112" s="666">
        <v>107.27</v>
      </c>
      <c r="M1112" s="666">
        <v>429.08</v>
      </c>
      <c r="N1112" s="665">
        <v>4</v>
      </c>
      <c r="O1112" s="748">
        <v>1.5</v>
      </c>
      <c r="P1112" s="666">
        <v>321.81</v>
      </c>
      <c r="Q1112" s="681">
        <v>0.75</v>
      </c>
      <c r="R1112" s="665">
        <v>3</v>
      </c>
      <c r="S1112" s="681">
        <v>0.75</v>
      </c>
      <c r="T1112" s="748">
        <v>1</v>
      </c>
      <c r="U1112" s="704">
        <v>0.66666666666666663</v>
      </c>
    </row>
    <row r="1113" spans="1:21" ht="14.4" customHeight="1" x14ac:dyDescent="0.3">
      <c r="A1113" s="664">
        <v>50</v>
      </c>
      <c r="B1113" s="665" t="s">
        <v>543</v>
      </c>
      <c r="C1113" s="665" t="s">
        <v>2783</v>
      </c>
      <c r="D1113" s="746" t="s">
        <v>4252</v>
      </c>
      <c r="E1113" s="747" t="s">
        <v>2802</v>
      </c>
      <c r="F1113" s="665" t="s">
        <v>2778</v>
      </c>
      <c r="G1113" s="665" t="s">
        <v>2811</v>
      </c>
      <c r="H1113" s="665" t="s">
        <v>544</v>
      </c>
      <c r="I1113" s="665" t="s">
        <v>3646</v>
      </c>
      <c r="J1113" s="665" t="s">
        <v>2813</v>
      </c>
      <c r="K1113" s="665" t="s">
        <v>3647</v>
      </c>
      <c r="L1113" s="666">
        <v>84.39</v>
      </c>
      <c r="M1113" s="666">
        <v>84.39</v>
      </c>
      <c r="N1113" s="665">
        <v>1</v>
      </c>
      <c r="O1113" s="748">
        <v>0.5</v>
      </c>
      <c r="P1113" s="666"/>
      <c r="Q1113" s="681">
        <v>0</v>
      </c>
      <c r="R1113" s="665"/>
      <c r="S1113" s="681">
        <v>0</v>
      </c>
      <c r="T1113" s="748"/>
      <c r="U1113" s="704">
        <v>0</v>
      </c>
    </row>
    <row r="1114" spans="1:21" ht="14.4" customHeight="1" x14ac:dyDescent="0.3">
      <c r="A1114" s="664">
        <v>50</v>
      </c>
      <c r="B1114" s="665" t="s">
        <v>543</v>
      </c>
      <c r="C1114" s="665" t="s">
        <v>2783</v>
      </c>
      <c r="D1114" s="746" t="s">
        <v>4252</v>
      </c>
      <c r="E1114" s="747" t="s">
        <v>2802</v>
      </c>
      <c r="F1114" s="665" t="s">
        <v>2778</v>
      </c>
      <c r="G1114" s="665" t="s">
        <v>2934</v>
      </c>
      <c r="H1114" s="665" t="s">
        <v>544</v>
      </c>
      <c r="I1114" s="665" t="s">
        <v>4182</v>
      </c>
      <c r="J1114" s="665" t="s">
        <v>730</v>
      </c>
      <c r="K1114" s="665" t="s">
        <v>4183</v>
      </c>
      <c r="L1114" s="666">
        <v>0</v>
      </c>
      <c r="M1114" s="666">
        <v>0</v>
      </c>
      <c r="N1114" s="665">
        <v>1</v>
      </c>
      <c r="O1114" s="748">
        <v>0.5</v>
      </c>
      <c r="P1114" s="666">
        <v>0</v>
      </c>
      <c r="Q1114" s="681"/>
      <c r="R1114" s="665">
        <v>1</v>
      </c>
      <c r="S1114" s="681">
        <v>1</v>
      </c>
      <c r="T1114" s="748">
        <v>0.5</v>
      </c>
      <c r="U1114" s="704">
        <v>1</v>
      </c>
    </row>
    <row r="1115" spans="1:21" ht="14.4" customHeight="1" x14ac:dyDescent="0.3">
      <c r="A1115" s="664">
        <v>50</v>
      </c>
      <c r="B1115" s="665" t="s">
        <v>543</v>
      </c>
      <c r="C1115" s="665" t="s">
        <v>2783</v>
      </c>
      <c r="D1115" s="746" t="s">
        <v>4252</v>
      </c>
      <c r="E1115" s="747" t="s">
        <v>2802</v>
      </c>
      <c r="F1115" s="665" t="s">
        <v>2778</v>
      </c>
      <c r="G1115" s="665" t="s">
        <v>2821</v>
      </c>
      <c r="H1115" s="665" t="s">
        <v>1411</v>
      </c>
      <c r="I1115" s="665" t="s">
        <v>1641</v>
      </c>
      <c r="J1115" s="665" t="s">
        <v>1642</v>
      </c>
      <c r="K1115" s="665" t="s">
        <v>2600</v>
      </c>
      <c r="L1115" s="666">
        <v>93.43</v>
      </c>
      <c r="M1115" s="666">
        <v>280.29000000000002</v>
      </c>
      <c r="N1115" s="665">
        <v>3</v>
      </c>
      <c r="O1115" s="748">
        <v>0.5</v>
      </c>
      <c r="P1115" s="666"/>
      <c r="Q1115" s="681">
        <v>0</v>
      </c>
      <c r="R1115" s="665"/>
      <c r="S1115" s="681">
        <v>0</v>
      </c>
      <c r="T1115" s="748"/>
      <c r="U1115" s="704">
        <v>0</v>
      </c>
    </row>
    <row r="1116" spans="1:21" ht="14.4" customHeight="1" x14ac:dyDescent="0.3">
      <c r="A1116" s="664">
        <v>50</v>
      </c>
      <c r="B1116" s="665" t="s">
        <v>543</v>
      </c>
      <c r="C1116" s="665" t="s">
        <v>2783</v>
      </c>
      <c r="D1116" s="746" t="s">
        <v>4252</v>
      </c>
      <c r="E1116" s="747" t="s">
        <v>2802</v>
      </c>
      <c r="F1116" s="665" t="s">
        <v>2778</v>
      </c>
      <c r="G1116" s="665" t="s">
        <v>4134</v>
      </c>
      <c r="H1116" s="665" t="s">
        <v>544</v>
      </c>
      <c r="I1116" s="665" t="s">
        <v>4135</v>
      </c>
      <c r="J1116" s="665" t="s">
        <v>4136</v>
      </c>
      <c r="K1116" s="665" t="s">
        <v>4133</v>
      </c>
      <c r="L1116" s="666">
        <v>61.97</v>
      </c>
      <c r="M1116" s="666">
        <v>123.94</v>
      </c>
      <c r="N1116" s="665">
        <v>2</v>
      </c>
      <c r="O1116" s="748">
        <v>1</v>
      </c>
      <c r="P1116" s="666"/>
      <c r="Q1116" s="681">
        <v>0</v>
      </c>
      <c r="R1116" s="665"/>
      <c r="S1116" s="681">
        <v>0</v>
      </c>
      <c r="T1116" s="748"/>
      <c r="U1116" s="704">
        <v>0</v>
      </c>
    </row>
    <row r="1117" spans="1:21" ht="14.4" customHeight="1" x14ac:dyDescent="0.3">
      <c r="A1117" s="664">
        <v>50</v>
      </c>
      <c r="B1117" s="665" t="s">
        <v>543</v>
      </c>
      <c r="C1117" s="665" t="s">
        <v>2783</v>
      </c>
      <c r="D1117" s="746" t="s">
        <v>4252</v>
      </c>
      <c r="E1117" s="747" t="s">
        <v>2802</v>
      </c>
      <c r="F1117" s="665" t="s">
        <v>2778</v>
      </c>
      <c r="G1117" s="665" t="s">
        <v>2822</v>
      </c>
      <c r="H1117" s="665" t="s">
        <v>544</v>
      </c>
      <c r="I1117" s="665" t="s">
        <v>3462</v>
      </c>
      <c r="J1117" s="665" t="s">
        <v>2824</v>
      </c>
      <c r="K1117" s="665" t="s">
        <v>3463</v>
      </c>
      <c r="L1117" s="666">
        <v>58.62</v>
      </c>
      <c r="M1117" s="666">
        <v>58.62</v>
      </c>
      <c r="N1117" s="665">
        <v>1</v>
      </c>
      <c r="O1117" s="748">
        <v>0.5</v>
      </c>
      <c r="P1117" s="666">
        <v>58.62</v>
      </c>
      <c r="Q1117" s="681">
        <v>1</v>
      </c>
      <c r="R1117" s="665">
        <v>1</v>
      </c>
      <c r="S1117" s="681">
        <v>1</v>
      </c>
      <c r="T1117" s="748">
        <v>0.5</v>
      </c>
      <c r="U1117" s="704">
        <v>1</v>
      </c>
    </row>
    <row r="1118" spans="1:21" ht="14.4" customHeight="1" x14ac:dyDescent="0.3">
      <c r="A1118" s="664">
        <v>50</v>
      </c>
      <c r="B1118" s="665" t="s">
        <v>543</v>
      </c>
      <c r="C1118" s="665" t="s">
        <v>2783</v>
      </c>
      <c r="D1118" s="746" t="s">
        <v>4252</v>
      </c>
      <c r="E1118" s="747" t="s">
        <v>2802</v>
      </c>
      <c r="F1118" s="665" t="s">
        <v>2778</v>
      </c>
      <c r="G1118" s="665" t="s">
        <v>3048</v>
      </c>
      <c r="H1118" s="665" t="s">
        <v>1411</v>
      </c>
      <c r="I1118" s="665" t="s">
        <v>2282</v>
      </c>
      <c r="J1118" s="665" t="s">
        <v>2283</v>
      </c>
      <c r="K1118" s="665" t="s">
        <v>2741</v>
      </c>
      <c r="L1118" s="666">
        <v>46.07</v>
      </c>
      <c r="M1118" s="666">
        <v>46.07</v>
      </c>
      <c r="N1118" s="665">
        <v>1</v>
      </c>
      <c r="O1118" s="748">
        <v>0.5</v>
      </c>
      <c r="P1118" s="666"/>
      <c r="Q1118" s="681">
        <v>0</v>
      </c>
      <c r="R1118" s="665"/>
      <c r="S1118" s="681">
        <v>0</v>
      </c>
      <c r="T1118" s="748"/>
      <c r="U1118" s="704">
        <v>0</v>
      </c>
    </row>
    <row r="1119" spans="1:21" ht="14.4" customHeight="1" x14ac:dyDescent="0.3">
      <c r="A1119" s="664">
        <v>50</v>
      </c>
      <c r="B1119" s="665" t="s">
        <v>543</v>
      </c>
      <c r="C1119" s="665" t="s">
        <v>2783</v>
      </c>
      <c r="D1119" s="746" t="s">
        <v>4252</v>
      </c>
      <c r="E1119" s="747" t="s">
        <v>2802</v>
      </c>
      <c r="F1119" s="665" t="s">
        <v>2778</v>
      </c>
      <c r="G1119" s="665" t="s">
        <v>3060</v>
      </c>
      <c r="H1119" s="665" t="s">
        <v>1411</v>
      </c>
      <c r="I1119" s="665" t="s">
        <v>1637</v>
      </c>
      <c r="J1119" s="665" t="s">
        <v>1638</v>
      </c>
      <c r="K1119" s="665" t="s">
        <v>2637</v>
      </c>
      <c r="L1119" s="666">
        <v>164.94</v>
      </c>
      <c r="M1119" s="666">
        <v>494.82</v>
      </c>
      <c r="N1119" s="665">
        <v>3</v>
      </c>
      <c r="O1119" s="748">
        <v>2</v>
      </c>
      <c r="P1119" s="666"/>
      <c r="Q1119" s="681">
        <v>0</v>
      </c>
      <c r="R1119" s="665"/>
      <c r="S1119" s="681">
        <v>0</v>
      </c>
      <c r="T1119" s="748"/>
      <c r="U1119" s="704">
        <v>0</v>
      </c>
    </row>
    <row r="1120" spans="1:21" ht="14.4" customHeight="1" x14ac:dyDescent="0.3">
      <c r="A1120" s="664">
        <v>50</v>
      </c>
      <c r="B1120" s="665" t="s">
        <v>543</v>
      </c>
      <c r="C1120" s="665" t="s">
        <v>2783</v>
      </c>
      <c r="D1120" s="746" t="s">
        <v>4252</v>
      </c>
      <c r="E1120" s="747" t="s">
        <v>2802</v>
      </c>
      <c r="F1120" s="665" t="s">
        <v>2778</v>
      </c>
      <c r="G1120" s="665" t="s">
        <v>2826</v>
      </c>
      <c r="H1120" s="665" t="s">
        <v>544</v>
      </c>
      <c r="I1120" s="665" t="s">
        <v>762</v>
      </c>
      <c r="J1120" s="665" t="s">
        <v>763</v>
      </c>
      <c r="K1120" s="665" t="s">
        <v>2877</v>
      </c>
      <c r="L1120" s="666">
        <v>35.11</v>
      </c>
      <c r="M1120" s="666">
        <v>35.11</v>
      </c>
      <c r="N1120" s="665">
        <v>1</v>
      </c>
      <c r="O1120" s="748">
        <v>0.5</v>
      </c>
      <c r="P1120" s="666">
        <v>35.11</v>
      </c>
      <c r="Q1120" s="681">
        <v>1</v>
      </c>
      <c r="R1120" s="665">
        <v>1</v>
      </c>
      <c r="S1120" s="681">
        <v>1</v>
      </c>
      <c r="T1120" s="748">
        <v>0.5</v>
      </c>
      <c r="U1120" s="704">
        <v>1</v>
      </c>
    </row>
    <row r="1121" spans="1:21" ht="14.4" customHeight="1" x14ac:dyDescent="0.3">
      <c r="A1121" s="664">
        <v>50</v>
      </c>
      <c r="B1121" s="665" t="s">
        <v>543</v>
      </c>
      <c r="C1121" s="665" t="s">
        <v>2783</v>
      </c>
      <c r="D1121" s="746" t="s">
        <v>4252</v>
      </c>
      <c r="E1121" s="747" t="s">
        <v>2802</v>
      </c>
      <c r="F1121" s="665" t="s">
        <v>2778</v>
      </c>
      <c r="G1121" s="665" t="s">
        <v>2826</v>
      </c>
      <c r="H1121" s="665" t="s">
        <v>544</v>
      </c>
      <c r="I1121" s="665" t="s">
        <v>2827</v>
      </c>
      <c r="J1121" s="665" t="s">
        <v>2828</v>
      </c>
      <c r="K1121" s="665" t="s">
        <v>2829</v>
      </c>
      <c r="L1121" s="666">
        <v>0</v>
      </c>
      <c r="M1121" s="666">
        <v>0</v>
      </c>
      <c r="N1121" s="665">
        <v>3</v>
      </c>
      <c r="O1121" s="748">
        <v>0.5</v>
      </c>
      <c r="P1121" s="666"/>
      <c r="Q1121" s="681"/>
      <c r="R1121" s="665"/>
      <c r="S1121" s="681">
        <v>0</v>
      </c>
      <c r="T1121" s="748"/>
      <c r="U1121" s="704">
        <v>0</v>
      </c>
    </row>
    <row r="1122" spans="1:21" ht="14.4" customHeight="1" x14ac:dyDescent="0.3">
      <c r="A1122" s="664">
        <v>50</v>
      </c>
      <c r="B1122" s="665" t="s">
        <v>543</v>
      </c>
      <c r="C1122" s="665" t="s">
        <v>2783</v>
      </c>
      <c r="D1122" s="746" t="s">
        <v>4252</v>
      </c>
      <c r="E1122" s="747" t="s">
        <v>2802</v>
      </c>
      <c r="F1122" s="665" t="s">
        <v>2778</v>
      </c>
      <c r="G1122" s="665" t="s">
        <v>3808</v>
      </c>
      <c r="H1122" s="665" t="s">
        <v>1411</v>
      </c>
      <c r="I1122" s="665" t="s">
        <v>4184</v>
      </c>
      <c r="J1122" s="665" t="s">
        <v>4185</v>
      </c>
      <c r="K1122" s="665" t="s">
        <v>3990</v>
      </c>
      <c r="L1122" s="666">
        <v>141.04</v>
      </c>
      <c r="M1122" s="666">
        <v>141.04</v>
      </c>
      <c r="N1122" s="665">
        <v>1</v>
      </c>
      <c r="O1122" s="748">
        <v>1</v>
      </c>
      <c r="P1122" s="666">
        <v>141.04</v>
      </c>
      <c r="Q1122" s="681">
        <v>1</v>
      </c>
      <c r="R1122" s="665">
        <v>1</v>
      </c>
      <c r="S1122" s="681">
        <v>1</v>
      </c>
      <c r="T1122" s="748">
        <v>1</v>
      </c>
      <c r="U1122" s="704">
        <v>1</v>
      </c>
    </row>
    <row r="1123" spans="1:21" ht="14.4" customHeight="1" x14ac:dyDescent="0.3">
      <c r="A1123" s="664">
        <v>50</v>
      </c>
      <c r="B1123" s="665" t="s">
        <v>543</v>
      </c>
      <c r="C1123" s="665" t="s">
        <v>2783</v>
      </c>
      <c r="D1123" s="746" t="s">
        <v>4252</v>
      </c>
      <c r="E1123" s="747" t="s">
        <v>2802</v>
      </c>
      <c r="F1123" s="665" t="s">
        <v>2778</v>
      </c>
      <c r="G1123" s="665" t="s">
        <v>2882</v>
      </c>
      <c r="H1123" s="665" t="s">
        <v>1411</v>
      </c>
      <c r="I1123" s="665" t="s">
        <v>4186</v>
      </c>
      <c r="J1123" s="665" t="s">
        <v>1449</v>
      </c>
      <c r="K1123" s="665" t="s">
        <v>2596</v>
      </c>
      <c r="L1123" s="666">
        <v>490.89</v>
      </c>
      <c r="M1123" s="666">
        <v>490.89</v>
      </c>
      <c r="N1123" s="665">
        <v>1</v>
      </c>
      <c r="O1123" s="748">
        <v>0.5</v>
      </c>
      <c r="P1123" s="666"/>
      <c r="Q1123" s="681">
        <v>0</v>
      </c>
      <c r="R1123" s="665"/>
      <c r="S1123" s="681">
        <v>0</v>
      </c>
      <c r="T1123" s="748"/>
      <c r="U1123" s="704">
        <v>0</v>
      </c>
    </row>
    <row r="1124" spans="1:21" ht="14.4" customHeight="1" x14ac:dyDescent="0.3">
      <c r="A1124" s="664">
        <v>50</v>
      </c>
      <c r="B1124" s="665" t="s">
        <v>543</v>
      </c>
      <c r="C1124" s="665" t="s">
        <v>2783</v>
      </c>
      <c r="D1124" s="746" t="s">
        <v>4252</v>
      </c>
      <c r="E1124" s="747" t="s">
        <v>2802</v>
      </c>
      <c r="F1124" s="665" t="s">
        <v>2778</v>
      </c>
      <c r="G1124" s="665" t="s">
        <v>2882</v>
      </c>
      <c r="H1124" s="665" t="s">
        <v>1411</v>
      </c>
      <c r="I1124" s="665" t="s">
        <v>2883</v>
      </c>
      <c r="J1124" s="665" t="s">
        <v>1449</v>
      </c>
      <c r="K1124" s="665" t="s">
        <v>2594</v>
      </c>
      <c r="L1124" s="666">
        <v>815.1</v>
      </c>
      <c r="M1124" s="666">
        <v>1630.2</v>
      </c>
      <c r="N1124" s="665">
        <v>2</v>
      </c>
      <c r="O1124" s="748">
        <v>1.5</v>
      </c>
      <c r="P1124" s="666"/>
      <c r="Q1124" s="681">
        <v>0</v>
      </c>
      <c r="R1124" s="665"/>
      <c r="S1124" s="681">
        <v>0</v>
      </c>
      <c r="T1124" s="748"/>
      <c r="U1124" s="704">
        <v>0</v>
      </c>
    </row>
    <row r="1125" spans="1:21" ht="14.4" customHeight="1" x14ac:dyDescent="0.3">
      <c r="A1125" s="664">
        <v>50</v>
      </c>
      <c r="B1125" s="665" t="s">
        <v>543</v>
      </c>
      <c r="C1125" s="665" t="s">
        <v>2783</v>
      </c>
      <c r="D1125" s="746" t="s">
        <v>4252</v>
      </c>
      <c r="E1125" s="747" t="s">
        <v>2802</v>
      </c>
      <c r="F1125" s="665" t="s">
        <v>2778</v>
      </c>
      <c r="G1125" s="665" t="s">
        <v>2882</v>
      </c>
      <c r="H1125" s="665" t="s">
        <v>1411</v>
      </c>
      <c r="I1125" s="665" t="s">
        <v>3512</v>
      </c>
      <c r="J1125" s="665" t="s">
        <v>1482</v>
      </c>
      <c r="K1125" s="665" t="s">
        <v>2592</v>
      </c>
      <c r="L1125" s="666">
        <v>2309.36</v>
      </c>
      <c r="M1125" s="666">
        <v>4618.72</v>
      </c>
      <c r="N1125" s="665">
        <v>2</v>
      </c>
      <c r="O1125" s="748">
        <v>1.5</v>
      </c>
      <c r="P1125" s="666">
        <v>4618.72</v>
      </c>
      <c r="Q1125" s="681">
        <v>1</v>
      </c>
      <c r="R1125" s="665">
        <v>2</v>
      </c>
      <c r="S1125" s="681">
        <v>1</v>
      </c>
      <c r="T1125" s="748">
        <v>1.5</v>
      </c>
      <c r="U1125" s="704">
        <v>1</v>
      </c>
    </row>
    <row r="1126" spans="1:21" ht="14.4" customHeight="1" x14ac:dyDescent="0.3">
      <c r="A1126" s="664">
        <v>50</v>
      </c>
      <c r="B1126" s="665" t="s">
        <v>543</v>
      </c>
      <c r="C1126" s="665" t="s">
        <v>2783</v>
      </c>
      <c r="D1126" s="746" t="s">
        <v>4252</v>
      </c>
      <c r="E1126" s="747" t="s">
        <v>2802</v>
      </c>
      <c r="F1126" s="665" t="s">
        <v>2778</v>
      </c>
      <c r="G1126" s="665" t="s">
        <v>3855</v>
      </c>
      <c r="H1126" s="665" t="s">
        <v>544</v>
      </c>
      <c r="I1126" s="665" t="s">
        <v>2198</v>
      </c>
      <c r="J1126" s="665" t="s">
        <v>2199</v>
      </c>
      <c r="K1126" s="665" t="s">
        <v>4006</v>
      </c>
      <c r="L1126" s="666">
        <v>36.54</v>
      </c>
      <c r="M1126" s="666">
        <v>109.62</v>
      </c>
      <c r="N1126" s="665">
        <v>3</v>
      </c>
      <c r="O1126" s="748">
        <v>2</v>
      </c>
      <c r="P1126" s="666">
        <v>73.08</v>
      </c>
      <c r="Q1126" s="681">
        <v>0.66666666666666663</v>
      </c>
      <c r="R1126" s="665">
        <v>2</v>
      </c>
      <c r="S1126" s="681">
        <v>0.66666666666666663</v>
      </c>
      <c r="T1126" s="748">
        <v>1</v>
      </c>
      <c r="U1126" s="704">
        <v>0.5</v>
      </c>
    </row>
    <row r="1127" spans="1:21" ht="14.4" customHeight="1" x14ac:dyDescent="0.3">
      <c r="A1127" s="664">
        <v>50</v>
      </c>
      <c r="B1127" s="665" t="s">
        <v>543</v>
      </c>
      <c r="C1127" s="665" t="s">
        <v>2783</v>
      </c>
      <c r="D1127" s="746" t="s">
        <v>4252</v>
      </c>
      <c r="E1127" s="747" t="s">
        <v>2802</v>
      </c>
      <c r="F1127" s="665" t="s">
        <v>2778</v>
      </c>
      <c r="G1127" s="665" t="s">
        <v>2885</v>
      </c>
      <c r="H1127" s="665" t="s">
        <v>1411</v>
      </c>
      <c r="I1127" s="665" t="s">
        <v>1607</v>
      </c>
      <c r="J1127" s="665" t="s">
        <v>1582</v>
      </c>
      <c r="K1127" s="665" t="s">
        <v>2616</v>
      </c>
      <c r="L1127" s="666">
        <v>103.64</v>
      </c>
      <c r="M1127" s="666">
        <v>207.28</v>
      </c>
      <c r="N1127" s="665">
        <v>2</v>
      </c>
      <c r="O1127" s="748">
        <v>1</v>
      </c>
      <c r="P1127" s="666"/>
      <c r="Q1127" s="681">
        <v>0</v>
      </c>
      <c r="R1127" s="665"/>
      <c r="S1127" s="681">
        <v>0</v>
      </c>
      <c r="T1127" s="748"/>
      <c r="U1127" s="704">
        <v>0</v>
      </c>
    </row>
    <row r="1128" spans="1:21" ht="14.4" customHeight="1" x14ac:dyDescent="0.3">
      <c r="A1128" s="664">
        <v>50</v>
      </c>
      <c r="B1128" s="665" t="s">
        <v>543</v>
      </c>
      <c r="C1128" s="665" t="s">
        <v>2783</v>
      </c>
      <c r="D1128" s="746" t="s">
        <v>4252</v>
      </c>
      <c r="E1128" s="747" t="s">
        <v>2802</v>
      </c>
      <c r="F1128" s="665" t="s">
        <v>2778</v>
      </c>
      <c r="G1128" s="665" t="s">
        <v>3096</v>
      </c>
      <c r="H1128" s="665" t="s">
        <v>544</v>
      </c>
      <c r="I1128" s="665" t="s">
        <v>3691</v>
      </c>
      <c r="J1128" s="665" t="s">
        <v>1375</v>
      </c>
      <c r="K1128" s="665" t="s">
        <v>3690</v>
      </c>
      <c r="L1128" s="666">
        <v>185.26</v>
      </c>
      <c r="M1128" s="666">
        <v>185.26</v>
      </c>
      <c r="N1128" s="665">
        <v>1</v>
      </c>
      <c r="O1128" s="748">
        <v>0.5</v>
      </c>
      <c r="P1128" s="666"/>
      <c r="Q1128" s="681">
        <v>0</v>
      </c>
      <c r="R1128" s="665"/>
      <c r="S1128" s="681">
        <v>0</v>
      </c>
      <c r="T1128" s="748"/>
      <c r="U1128" s="704">
        <v>0</v>
      </c>
    </row>
    <row r="1129" spans="1:21" ht="14.4" customHeight="1" x14ac:dyDescent="0.3">
      <c r="A1129" s="664">
        <v>50</v>
      </c>
      <c r="B1129" s="665" t="s">
        <v>543</v>
      </c>
      <c r="C1129" s="665" t="s">
        <v>2783</v>
      </c>
      <c r="D1129" s="746" t="s">
        <v>4252</v>
      </c>
      <c r="E1129" s="747" t="s">
        <v>2802</v>
      </c>
      <c r="F1129" s="665" t="s">
        <v>2778</v>
      </c>
      <c r="G1129" s="665" t="s">
        <v>2892</v>
      </c>
      <c r="H1129" s="665" t="s">
        <v>1411</v>
      </c>
      <c r="I1129" s="665" t="s">
        <v>4187</v>
      </c>
      <c r="J1129" s="665" t="s">
        <v>1460</v>
      </c>
      <c r="K1129" s="665" t="s">
        <v>4188</v>
      </c>
      <c r="L1129" s="666">
        <v>0</v>
      </c>
      <c r="M1129" s="666">
        <v>0</v>
      </c>
      <c r="N1129" s="665">
        <v>1</v>
      </c>
      <c r="O1129" s="748">
        <v>0.5</v>
      </c>
      <c r="P1129" s="666"/>
      <c r="Q1129" s="681"/>
      <c r="R1129" s="665"/>
      <c r="S1129" s="681">
        <v>0</v>
      </c>
      <c r="T1129" s="748"/>
      <c r="U1129" s="704">
        <v>0</v>
      </c>
    </row>
    <row r="1130" spans="1:21" ht="14.4" customHeight="1" x14ac:dyDescent="0.3">
      <c r="A1130" s="664">
        <v>50</v>
      </c>
      <c r="B1130" s="665" t="s">
        <v>543</v>
      </c>
      <c r="C1130" s="665" t="s">
        <v>2783</v>
      </c>
      <c r="D1130" s="746" t="s">
        <v>4252</v>
      </c>
      <c r="E1130" s="747" t="s">
        <v>2802</v>
      </c>
      <c r="F1130" s="665" t="s">
        <v>2778</v>
      </c>
      <c r="G1130" s="665" t="s">
        <v>2892</v>
      </c>
      <c r="H1130" s="665" t="s">
        <v>1411</v>
      </c>
      <c r="I1130" s="665" t="s">
        <v>4189</v>
      </c>
      <c r="J1130" s="665" t="s">
        <v>1460</v>
      </c>
      <c r="K1130" s="665" t="s">
        <v>4190</v>
      </c>
      <c r="L1130" s="666">
        <v>0</v>
      </c>
      <c r="M1130" s="666">
        <v>0</v>
      </c>
      <c r="N1130" s="665">
        <v>1</v>
      </c>
      <c r="O1130" s="748">
        <v>1</v>
      </c>
      <c r="P1130" s="666"/>
      <c r="Q1130" s="681"/>
      <c r="R1130" s="665"/>
      <c r="S1130" s="681">
        <v>0</v>
      </c>
      <c r="T1130" s="748"/>
      <c r="U1130" s="704">
        <v>0</v>
      </c>
    </row>
    <row r="1131" spans="1:21" ht="14.4" customHeight="1" x14ac:dyDescent="0.3">
      <c r="A1131" s="664">
        <v>50</v>
      </c>
      <c r="B1131" s="665" t="s">
        <v>543</v>
      </c>
      <c r="C1131" s="665" t="s">
        <v>2783</v>
      </c>
      <c r="D1131" s="746" t="s">
        <v>4252</v>
      </c>
      <c r="E1131" s="747" t="s">
        <v>2802</v>
      </c>
      <c r="F1131" s="665" t="s">
        <v>2778</v>
      </c>
      <c r="G1131" s="665" t="s">
        <v>2892</v>
      </c>
      <c r="H1131" s="665" t="s">
        <v>1411</v>
      </c>
      <c r="I1131" s="665" t="s">
        <v>4191</v>
      </c>
      <c r="J1131" s="665" t="s">
        <v>1460</v>
      </c>
      <c r="K1131" s="665" t="s">
        <v>4192</v>
      </c>
      <c r="L1131" s="666">
        <v>0</v>
      </c>
      <c r="M1131" s="666">
        <v>0</v>
      </c>
      <c r="N1131" s="665">
        <v>1</v>
      </c>
      <c r="O1131" s="748">
        <v>1</v>
      </c>
      <c r="P1131" s="666">
        <v>0</v>
      </c>
      <c r="Q1131" s="681"/>
      <c r="R1131" s="665">
        <v>1</v>
      </c>
      <c r="S1131" s="681">
        <v>1</v>
      </c>
      <c r="T1131" s="748">
        <v>1</v>
      </c>
      <c r="U1131" s="704">
        <v>1</v>
      </c>
    </row>
    <row r="1132" spans="1:21" ht="14.4" customHeight="1" x14ac:dyDescent="0.3">
      <c r="A1132" s="664">
        <v>50</v>
      </c>
      <c r="B1132" s="665" t="s">
        <v>543</v>
      </c>
      <c r="C1132" s="665" t="s">
        <v>2783</v>
      </c>
      <c r="D1132" s="746" t="s">
        <v>4252</v>
      </c>
      <c r="E1132" s="747" t="s">
        <v>2802</v>
      </c>
      <c r="F1132" s="665" t="s">
        <v>2778</v>
      </c>
      <c r="G1132" s="665" t="s">
        <v>2830</v>
      </c>
      <c r="H1132" s="665" t="s">
        <v>1411</v>
      </c>
      <c r="I1132" s="665" t="s">
        <v>1514</v>
      </c>
      <c r="J1132" s="665" t="s">
        <v>1515</v>
      </c>
      <c r="K1132" s="665" t="s">
        <v>2620</v>
      </c>
      <c r="L1132" s="666">
        <v>144.81</v>
      </c>
      <c r="M1132" s="666">
        <v>144.81</v>
      </c>
      <c r="N1132" s="665">
        <v>1</v>
      </c>
      <c r="O1132" s="748">
        <v>1</v>
      </c>
      <c r="P1132" s="666"/>
      <c r="Q1132" s="681">
        <v>0</v>
      </c>
      <c r="R1132" s="665"/>
      <c r="S1132" s="681">
        <v>0</v>
      </c>
      <c r="T1132" s="748"/>
      <c r="U1132" s="704">
        <v>0</v>
      </c>
    </row>
    <row r="1133" spans="1:21" ht="14.4" customHeight="1" x14ac:dyDescent="0.3">
      <c r="A1133" s="664">
        <v>50</v>
      </c>
      <c r="B1133" s="665" t="s">
        <v>543</v>
      </c>
      <c r="C1133" s="665" t="s">
        <v>2783</v>
      </c>
      <c r="D1133" s="746" t="s">
        <v>4252</v>
      </c>
      <c r="E1133" s="747" t="s">
        <v>2802</v>
      </c>
      <c r="F1133" s="665" t="s">
        <v>2778</v>
      </c>
      <c r="G1133" s="665" t="s">
        <v>2830</v>
      </c>
      <c r="H1133" s="665" t="s">
        <v>1411</v>
      </c>
      <c r="I1133" s="665" t="s">
        <v>1590</v>
      </c>
      <c r="J1133" s="665" t="s">
        <v>1591</v>
      </c>
      <c r="K1133" s="665" t="s">
        <v>2621</v>
      </c>
      <c r="L1133" s="666">
        <v>289.62</v>
      </c>
      <c r="M1133" s="666">
        <v>579.24</v>
      </c>
      <c r="N1133" s="665">
        <v>2</v>
      </c>
      <c r="O1133" s="748">
        <v>1.5</v>
      </c>
      <c r="P1133" s="666"/>
      <c r="Q1133" s="681">
        <v>0</v>
      </c>
      <c r="R1133" s="665"/>
      <c r="S1133" s="681">
        <v>0</v>
      </c>
      <c r="T1133" s="748"/>
      <c r="U1133" s="704">
        <v>0</v>
      </c>
    </row>
    <row r="1134" spans="1:21" ht="14.4" customHeight="1" x14ac:dyDescent="0.3">
      <c r="A1134" s="664">
        <v>50</v>
      </c>
      <c r="B1134" s="665" t="s">
        <v>543</v>
      </c>
      <c r="C1134" s="665" t="s">
        <v>2783</v>
      </c>
      <c r="D1134" s="746" t="s">
        <v>4252</v>
      </c>
      <c r="E1134" s="747" t="s">
        <v>2802</v>
      </c>
      <c r="F1134" s="665" t="s">
        <v>2778</v>
      </c>
      <c r="G1134" s="665" t="s">
        <v>2832</v>
      </c>
      <c r="H1134" s="665" t="s">
        <v>1411</v>
      </c>
      <c r="I1134" s="665" t="s">
        <v>3704</v>
      </c>
      <c r="J1134" s="665" t="s">
        <v>2834</v>
      </c>
      <c r="K1134" s="665" t="s">
        <v>3705</v>
      </c>
      <c r="L1134" s="666">
        <v>583.62</v>
      </c>
      <c r="M1134" s="666">
        <v>583.62</v>
      </c>
      <c r="N1134" s="665">
        <v>1</v>
      </c>
      <c r="O1134" s="748">
        <v>1</v>
      </c>
      <c r="P1134" s="666"/>
      <c r="Q1134" s="681">
        <v>0</v>
      </c>
      <c r="R1134" s="665"/>
      <c r="S1134" s="681">
        <v>0</v>
      </c>
      <c r="T1134" s="748"/>
      <c r="U1134" s="704">
        <v>0</v>
      </c>
    </row>
    <row r="1135" spans="1:21" ht="14.4" customHeight="1" x14ac:dyDescent="0.3">
      <c r="A1135" s="664">
        <v>50</v>
      </c>
      <c r="B1135" s="665" t="s">
        <v>543</v>
      </c>
      <c r="C1135" s="665" t="s">
        <v>2783</v>
      </c>
      <c r="D1135" s="746" t="s">
        <v>4252</v>
      </c>
      <c r="E1135" s="747" t="s">
        <v>2802</v>
      </c>
      <c r="F1135" s="665" t="s">
        <v>2778</v>
      </c>
      <c r="G1135" s="665" t="s">
        <v>4193</v>
      </c>
      <c r="H1135" s="665" t="s">
        <v>544</v>
      </c>
      <c r="I1135" s="665" t="s">
        <v>4194</v>
      </c>
      <c r="J1135" s="665" t="s">
        <v>4195</v>
      </c>
      <c r="K1135" s="665" t="s">
        <v>4196</v>
      </c>
      <c r="L1135" s="666">
        <v>184.44</v>
      </c>
      <c r="M1135" s="666">
        <v>553.31999999999994</v>
      </c>
      <c r="N1135" s="665">
        <v>3</v>
      </c>
      <c r="O1135" s="748">
        <v>2.5</v>
      </c>
      <c r="P1135" s="666"/>
      <c r="Q1135" s="681">
        <v>0</v>
      </c>
      <c r="R1135" s="665"/>
      <c r="S1135" s="681">
        <v>0</v>
      </c>
      <c r="T1135" s="748"/>
      <c r="U1135" s="704">
        <v>0</v>
      </c>
    </row>
    <row r="1136" spans="1:21" ht="14.4" customHeight="1" x14ac:dyDescent="0.3">
      <c r="A1136" s="664">
        <v>50</v>
      </c>
      <c r="B1136" s="665" t="s">
        <v>543</v>
      </c>
      <c r="C1136" s="665" t="s">
        <v>2783</v>
      </c>
      <c r="D1136" s="746" t="s">
        <v>4252</v>
      </c>
      <c r="E1136" s="747" t="s">
        <v>2802</v>
      </c>
      <c r="F1136" s="665" t="s">
        <v>2778</v>
      </c>
      <c r="G1136" s="665" t="s">
        <v>2895</v>
      </c>
      <c r="H1136" s="665" t="s">
        <v>544</v>
      </c>
      <c r="I1136" s="665" t="s">
        <v>604</v>
      </c>
      <c r="J1136" s="665" t="s">
        <v>3572</v>
      </c>
      <c r="K1136" s="665" t="s">
        <v>3573</v>
      </c>
      <c r="L1136" s="666">
        <v>24.78</v>
      </c>
      <c r="M1136" s="666">
        <v>49.56</v>
      </c>
      <c r="N1136" s="665">
        <v>2</v>
      </c>
      <c r="O1136" s="748">
        <v>1</v>
      </c>
      <c r="P1136" s="666"/>
      <c r="Q1136" s="681">
        <v>0</v>
      </c>
      <c r="R1136" s="665"/>
      <c r="S1136" s="681">
        <v>0</v>
      </c>
      <c r="T1136" s="748"/>
      <c r="U1136" s="704">
        <v>0</v>
      </c>
    </row>
    <row r="1137" spans="1:21" ht="14.4" customHeight="1" x14ac:dyDescent="0.3">
      <c r="A1137" s="664">
        <v>50</v>
      </c>
      <c r="B1137" s="665" t="s">
        <v>543</v>
      </c>
      <c r="C1137" s="665" t="s">
        <v>2783</v>
      </c>
      <c r="D1137" s="746" t="s">
        <v>4252</v>
      </c>
      <c r="E1137" s="747" t="s">
        <v>2802</v>
      </c>
      <c r="F1137" s="665" t="s">
        <v>2778</v>
      </c>
      <c r="G1137" s="665" t="s">
        <v>2895</v>
      </c>
      <c r="H1137" s="665" t="s">
        <v>544</v>
      </c>
      <c r="I1137" s="665" t="s">
        <v>1126</v>
      </c>
      <c r="J1137" s="665" t="s">
        <v>2896</v>
      </c>
      <c r="K1137" s="665" t="s">
        <v>2887</v>
      </c>
      <c r="L1137" s="666">
        <v>99.11</v>
      </c>
      <c r="M1137" s="666">
        <v>99.11</v>
      </c>
      <c r="N1137" s="665">
        <v>1</v>
      </c>
      <c r="O1137" s="748">
        <v>0.5</v>
      </c>
      <c r="P1137" s="666">
        <v>99.11</v>
      </c>
      <c r="Q1137" s="681">
        <v>1</v>
      </c>
      <c r="R1137" s="665">
        <v>1</v>
      </c>
      <c r="S1137" s="681">
        <v>1</v>
      </c>
      <c r="T1137" s="748">
        <v>0.5</v>
      </c>
      <c r="U1137" s="704">
        <v>1</v>
      </c>
    </row>
    <row r="1138" spans="1:21" ht="14.4" customHeight="1" x14ac:dyDescent="0.3">
      <c r="A1138" s="664">
        <v>50</v>
      </c>
      <c r="B1138" s="665" t="s">
        <v>543</v>
      </c>
      <c r="C1138" s="665" t="s">
        <v>2783</v>
      </c>
      <c r="D1138" s="746" t="s">
        <v>4252</v>
      </c>
      <c r="E1138" s="747" t="s">
        <v>2802</v>
      </c>
      <c r="F1138" s="665" t="s">
        <v>2778</v>
      </c>
      <c r="G1138" s="665" t="s">
        <v>3416</v>
      </c>
      <c r="H1138" s="665" t="s">
        <v>544</v>
      </c>
      <c r="I1138" s="665" t="s">
        <v>4197</v>
      </c>
      <c r="J1138" s="665" t="s">
        <v>4198</v>
      </c>
      <c r="K1138" s="665" t="s">
        <v>4199</v>
      </c>
      <c r="L1138" s="666">
        <v>4633.3599999999997</v>
      </c>
      <c r="M1138" s="666">
        <v>4633.3599999999997</v>
      </c>
      <c r="N1138" s="665">
        <v>1</v>
      </c>
      <c r="O1138" s="748">
        <v>0.5</v>
      </c>
      <c r="P1138" s="666"/>
      <c r="Q1138" s="681">
        <v>0</v>
      </c>
      <c r="R1138" s="665"/>
      <c r="S1138" s="681">
        <v>0</v>
      </c>
      <c r="T1138" s="748"/>
      <c r="U1138" s="704">
        <v>0</v>
      </c>
    </row>
    <row r="1139" spans="1:21" ht="14.4" customHeight="1" x14ac:dyDescent="0.3">
      <c r="A1139" s="664">
        <v>50</v>
      </c>
      <c r="B1139" s="665" t="s">
        <v>543</v>
      </c>
      <c r="C1139" s="665" t="s">
        <v>2783</v>
      </c>
      <c r="D1139" s="746" t="s">
        <v>4252</v>
      </c>
      <c r="E1139" s="747" t="s">
        <v>2802</v>
      </c>
      <c r="F1139" s="665" t="s">
        <v>2778</v>
      </c>
      <c r="G1139" s="665" t="s">
        <v>3416</v>
      </c>
      <c r="H1139" s="665" t="s">
        <v>544</v>
      </c>
      <c r="I1139" s="665" t="s">
        <v>3716</v>
      </c>
      <c r="J1139" s="665" t="s">
        <v>1277</v>
      </c>
      <c r="K1139" s="665" t="s">
        <v>3717</v>
      </c>
      <c r="L1139" s="666">
        <v>6177.8</v>
      </c>
      <c r="M1139" s="666">
        <v>12355.6</v>
      </c>
      <c r="N1139" s="665">
        <v>2</v>
      </c>
      <c r="O1139" s="748">
        <v>1.5</v>
      </c>
      <c r="P1139" s="666">
        <v>6177.8</v>
      </c>
      <c r="Q1139" s="681">
        <v>0.5</v>
      </c>
      <c r="R1139" s="665">
        <v>1</v>
      </c>
      <c r="S1139" s="681">
        <v>0.5</v>
      </c>
      <c r="T1139" s="748">
        <v>1</v>
      </c>
      <c r="U1139" s="704">
        <v>0.66666666666666663</v>
      </c>
    </row>
    <row r="1140" spans="1:21" ht="14.4" customHeight="1" x14ac:dyDescent="0.3">
      <c r="A1140" s="664">
        <v>50</v>
      </c>
      <c r="B1140" s="665" t="s">
        <v>543</v>
      </c>
      <c r="C1140" s="665" t="s">
        <v>2783</v>
      </c>
      <c r="D1140" s="746" t="s">
        <v>4252</v>
      </c>
      <c r="E1140" s="747" t="s">
        <v>2802</v>
      </c>
      <c r="F1140" s="665" t="s">
        <v>2778</v>
      </c>
      <c r="G1140" s="665" t="s">
        <v>3416</v>
      </c>
      <c r="H1140" s="665" t="s">
        <v>544</v>
      </c>
      <c r="I1140" s="665" t="s">
        <v>3716</v>
      </c>
      <c r="J1140" s="665" t="s">
        <v>1277</v>
      </c>
      <c r="K1140" s="665" t="s">
        <v>3717</v>
      </c>
      <c r="L1140" s="666">
        <v>6167.15</v>
      </c>
      <c r="M1140" s="666">
        <v>12334.3</v>
      </c>
      <c r="N1140" s="665">
        <v>2</v>
      </c>
      <c r="O1140" s="748">
        <v>1.5</v>
      </c>
      <c r="P1140" s="666"/>
      <c r="Q1140" s="681">
        <v>0</v>
      </c>
      <c r="R1140" s="665"/>
      <c r="S1140" s="681">
        <v>0</v>
      </c>
      <c r="T1140" s="748"/>
      <c r="U1140" s="704">
        <v>0</v>
      </c>
    </row>
    <row r="1141" spans="1:21" ht="14.4" customHeight="1" x14ac:dyDescent="0.3">
      <c r="A1141" s="664">
        <v>50</v>
      </c>
      <c r="B1141" s="665" t="s">
        <v>543</v>
      </c>
      <c r="C1141" s="665" t="s">
        <v>2783</v>
      </c>
      <c r="D1141" s="746" t="s">
        <v>4252</v>
      </c>
      <c r="E1141" s="747" t="s">
        <v>2802</v>
      </c>
      <c r="F1141" s="665" t="s">
        <v>2778</v>
      </c>
      <c r="G1141" s="665" t="s">
        <v>3112</v>
      </c>
      <c r="H1141" s="665" t="s">
        <v>1411</v>
      </c>
      <c r="I1141" s="665" t="s">
        <v>1524</v>
      </c>
      <c r="J1141" s="665" t="s">
        <v>1525</v>
      </c>
      <c r="K1141" s="665" t="s">
        <v>3718</v>
      </c>
      <c r="L1141" s="666">
        <v>543.36</v>
      </c>
      <c r="M1141" s="666">
        <v>543.36</v>
      </c>
      <c r="N1141" s="665">
        <v>1</v>
      </c>
      <c r="O1141" s="748">
        <v>1</v>
      </c>
      <c r="P1141" s="666">
        <v>543.36</v>
      </c>
      <c r="Q1141" s="681">
        <v>1</v>
      </c>
      <c r="R1141" s="665">
        <v>1</v>
      </c>
      <c r="S1141" s="681">
        <v>1</v>
      </c>
      <c r="T1141" s="748">
        <v>1</v>
      </c>
      <c r="U1141" s="704">
        <v>1</v>
      </c>
    </row>
    <row r="1142" spans="1:21" ht="14.4" customHeight="1" x14ac:dyDescent="0.3">
      <c r="A1142" s="664">
        <v>50</v>
      </c>
      <c r="B1142" s="665" t="s">
        <v>543</v>
      </c>
      <c r="C1142" s="665" t="s">
        <v>2783</v>
      </c>
      <c r="D1142" s="746" t="s">
        <v>4252</v>
      </c>
      <c r="E1142" s="747" t="s">
        <v>2802</v>
      </c>
      <c r="F1142" s="665" t="s">
        <v>2778</v>
      </c>
      <c r="G1142" s="665" t="s">
        <v>3112</v>
      </c>
      <c r="H1142" s="665" t="s">
        <v>1411</v>
      </c>
      <c r="I1142" s="665" t="s">
        <v>1577</v>
      </c>
      <c r="J1142" s="665" t="s">
        <v>1578</v>
      </c>
      <c r="K1142" s="665" t="s">
        <v>2647</v>
      </c>
      <c r="L1142" s="666">
        <v>835.93</v>
      </c>
      <c r="M1142" s="666">
        <v>1671.86</v>
      </c>
      <c r="N1142" s="665">
        <v>2</v>
      </c>
      <c r="O1142" s="748">
        <v>2</v>
      </c>
      <c r="P1142" s="666"/>
      <c r="Q1142" s="681">
        <v>0</v>
      </c>
      <c r="R1142" s="665"/>
      <c r="S1142" s="681">
        <v>0</v>
      </c>
      <c r="T1142" s="748"/>
      <c r="U1142" s="704">
        <v>0</v>
      </c>
    </row>
    <row r="1143" spans="1:21" ht="14.4" customHeight="1" x14ac:dyDescent="0.3">
      <c r="A1143" s="664">
        <v>50</v>
      </c>
      <c r="B1143" s="665" t="s">
        <v>543</v>
      </c>
      <c r="C1143" s="665" t="s">
        <v>2783</v>
      </c>
      <c r="D1143" s="746" t="s">
        <v>4252</v>
      </c>
      <c r="E1143" s="747" t="s">
        <v>2802</v>
      </c>
      <c r="F1143" s="665" t="s">
        <v>2778</v>
      </c>
      <c r="G1143" s="665" t="s">
        <v>3112</v>
      </c>
      <c r="H1143" s="665" t="s">
        <v>544</v>
      </c>
      <c r="I1143" s="665" t="s">
        <v>4200</v>
      </c>
      <c r="J1143" s="665" t="s">
        <v>3118</v>
      </c>
      <c r="K1143" s="665" t="s">
        <v>4201</v>
      </c>
      <c r="L1143" s="666">
        <v>0</v>
      </c>
      <c r="M1143" s="666">
        <v>0</v>
      </c>
      <c r="N1143" s="665">
        <v>2</v>
      </c>
      <c r="O1143" s="748">
        <v>1</v>
      </c>
      <c r="P1143" s="666">
        <v>0</v>
      </c>
      <c r="Q1143" s="681"/>
      <c r="R1143" s="665">
        <v>2</v>
      </c>
      <c r="S1143" s="681">
        <v>1</v>
      </c>
      <c r="T1143" s="748">
        <v>1</v>
      </c>
      <c r="U1143" s="704">
        <v>1</v>
      </c>
    </row>
    <row r="1144" spans="1:21" ht="14.4" customHeight="1" x14ac:dyDescent="0.3">
      <c r="A1144" s="664">
        <v>50</v>
      </c>
      <c r="B1144" s="665" t="s">
        <v>543</v>
      </c>
      <c r="C1144" s="665" t="s">
        <v>2783</v>
      </c>
      <c r="D1144" s="746" t="s">
        <v>4252</v>
      </c>
      <c r="E1144" s="747" t="s">
        <v>2802</v>
      </c>
      <c r="F1144" s="665" t="s">
        <v>2778</v>
      </c>
      <c r="G1144" s="665" t="s">
        <v>4202</v>
      </c>
      <c r="H1144" s="665" t="s">
        <v>544</v>
      </c>
      <c r="I1144" s="665" t="s">
        <v>4203</v>
      </c>
      <c r="J1144" s="665" t="s">
        <v>4204</v>
      </c>
      <c r="K1144" s="665" t="s">
        <v>4205</v>
      </c>
      <c r="L1144" s="666">
        <v>0</v>
      </c>
      <c r="M1144" s="666">
        <v>0</v>
      </c>
      <c r="N1144" s="665">
        <v>2</v>
      </c>
      <c r="O1144" s="748">
        <v>0.5</v>
      </c>
      <c r="P1144" s="666">
        <v>0</v>
      </c>
      <c r="Q1144" s="681"/>
      <c r="R1144" s="665">
        <v>2</v>
      </c>
      <c r="S1144" s="681">
        <v>1</v>
      </c>
      <c r="T1144" s="748">
        <v>0.5</v>
      </c>
      <c r="U1144" s="704">
        <v>1</v>
      </c>
    </row>
    <row r="1145" spans="1:21" ht="14.4" customHeight="1" x14ac:dyDescent="0.3">
      <c r="A1145" s="664">
        <v>50</v>
      </c>
      <c r="B1145" s="665" t="s">
        <v>543</v>
      </c>
      <c r="C1145" s="665" t="s">
        <v>2783</v>
      </c>
      <c r="D1145" s="746" t="s">
        <v>4252</v>
      </c>
      <c r="E1145" s="747" t="s">
        <v>2802</v>
      </c>
      <c r="F1145" s="665" t="s">
        <v>2778</v>
      </c>
      <c r="G1145" s="665" t="s">
        <v>3418</v>
      </c>
      <c r="H1145" s="665" t="s">
        <v>544</v>
      </c>
      <c r="I1145" s="665" t="s">
        <v>4045</v>
      </c>
      <c r="J1145" s="665" t="s">
        <v>4046</v>
      </c>
      <c r="K1145" s="665" t="s">
        <v>3530</v>
      </c>
      <c r="L1145" s="666">
        <v>120.14</v>
      </c>
      <c r="M1145" s="666">
        <v>480.56</v>
      </c>
      <c r="N1145" s="665">
        <v>4</v>
      </c>
      <c r="O1145" s="748">
        <v>1</v>
      </c>
      <c r="P1145" s="666"/>
      <c r="Q1145" s="681">
        <v>0</v>
      </c>
      <c r="R1145" s="665"/>
      <c r="S1145" s="681">
        <v>0</v>
      </c>
      <c r="T1145" s="748"/>
      <c r="U1145" s="704">
        <v>0</v>
      </c>
    </row>
    <row r="1146" spans="1:21" ht="14.4" customHeight="1" x14ac:dyDescent="0.3">
      <c r="A1146" s="664">
        <v>50</v>
      </c>
      <c r="B1146" s="665" t="s">
        <v>543</v>
      </c>
      <c r="C1146" s="665" t="s">
        <v>2783</v>
      </c>
      <c r="D1146" s="746" t="s">
        <v>4252</v>
      </c>
      <c r="E1146" s="747" t="s">
        <v>2802</v>
      </c>
      <c r="F1146" s="665" t="s">
        <v>2778</v>
      </c>
      <c r="G1146" s="665" t="s">
        <v>2904</v>
      </c>
      <c r="H1146" s="665" t="s">
        <v>544</v>
      </c>
      <c r="I1146" s="665" t="s">
        <v>747</v>
      </c>
      <c r="J1146" s="665" t="s">
        <v>683</v>
      </c>
      <c r="K1146" s="665" t="s">
        <v>2905</v>
      </c>
      <c r="L1146" s="666">
        <v>210.38</v>
      </c>
      <c r="M1146" s="666">
        <v>210.38</v>
      </c>
      <c r="N1146" s="665">
        <v>1</v>
      </c>
      <c r="O1146" s="748">
        <v>0.5</v>
      </c>
      <c r="P1146" s="666"/>
      <c r="Q1146" s="681">
        <v>0</v>
      </c>
      <c r="R1146" s="665"/>
      <c r="S1146" s="681">
        <v>0</v>
      </c>
      <c r="T1146" s="748"/>
      <c r="U1146" s="704">
        <v>0</v>
      </c>
    </row>
    <row r="1147" spans="1:21" ht="14.4" customHeight="1" x14ac:dyDescent="0.3">
      <c r="A1147" s="664">
        <v>50</v>
      </c>
      <c r="B1147" s="665" t="s">
        <v>543</v>
      </c>
      <c r="C1147" s="665" t="s">
        <v>2783</v>
      </c>
      <c r="D1147" s="746" t="s">
        <v>4252</v>
      </c>
      <c r="E1147" s="747" t="s">
        <v>2802</v>
      </c>
      <c r="F1147" s="665" t="s">
        <v>2778</v>
      </c>
      <c r="G1147" s="665" t="s">
        <v>2916</v>
      </c>
      <c r="H1147" s="665" t="s">
        <v>544</v>
      </c>
      <c r="I1147" s="665" t="s">
        <v>4206</v>
      </c>
      <c r="J1147" s="665" t="s">
        <v>4207</v>
      </c>
      <c r="K1147" s="665" t="s">
        <v>4208</v>
      </c>
      <c r="L1147" s="666">
        <v>329.88</v>
      </c>
      <c r="M1147" s="666">
        <v>329.88</v>
      </c>
      <c r="N1147" s="665">
        <v>1</v>
      </c>
      <c r="O1147" s="748">
        <v>0.5</v>
      </c>
      <c r="P1147" s="666"/>
      <c r="Q1147" s="681">
        <v>0</v>
      </c>
      <c r="R1147" s="665"/>
      <c r="S1147" s="681">
        <v>0</v>
      </c>
      <c r="T1147" s="748"/>
      <c r="U1147" s="704">
        <v>0</v>
      </c>
    </row>
    <row r="1148" spans="1:21" ht="14.4" customHeight="1" x14ac:dyDescent="0.3">
      <c r="A1148" s="664">
        <v>50</v>
      </c>
      <c r="B1148" s="665" t="s">
        <v>543</v>
      </c>
      <c r="C1148" s="665" t="s">
        <v>2783</v>
      </c>
      <c r="D1148" s="746" t="s">
        <v>4252</v>
      </c>
      <c r="E1148" s="747" t="s">
        <v>2802</v>
      </c>
      <c r="F1148" s="665" t="s">
        <v>2778</v>
      </c>
      <c r="G1148" s="665" t="s">
        <v>2916</v>
      </c>
      <c r="H1148" s="665" t="s">
        <v>1411</v>
      </c>
      <c r="I1148" s="665" t="s">
        <v>3579</v>
      </c>
      <c r="J1148" s="665" t="s">
        <v>1555</v>
      </c>
      <c r="K1148" s="665" t="s">
        <v>3530</v>
      </c>
      <c r="L1148" s="666">
        <v>311.52999999999997</v>
      </c>
      <c r="M1148" s="666">
        <v>311.52999999999997</v>
      </c>
      <c r="N1148" s="665">
        <v>1</v>
      </c>
      <c r="O1148" s="748">
        <v>0.5</v>
      </c>
      <c r="P1148" s="666"/>
      <c r="Q1148" s="681">
        <v>0</v>
      </c>
      <c r="R1148" s="665"/>
      <c r="S1148" s="681">
        <v>0</v>
      </c>
      <c r="T1148" s="748"/>
      <c r="U1148" s="704">
        <v>0</v>
      </c>
    </row>
    <row r="1149" spans="1:21" ht="14.4" customHeight="1" x14ac:dyDescent="0.3">
      <c r="A1149" s="664">
        <v>50</v>
      </c>
      <c r="B1149" s="665" t="s">
        <v>543</v>
      </c>
      <c r="C1149" s="665" t="s">
        <v>2783</v>
      </c>
      <c r="D1149" s="746" t="s">
        <v>4252</v>
      </c>
      <c r="E1149" s="747" t="s">
        <v>2802</v>
      </c>
      <c r="F1149" s="665" t="s">
        <v>2778</v>
      </c>
      <c r="G1149" s="665" t="s">
        <v>2916</v>
      </c>
      <c r="H1149" s="665" t="s">
        <v>544</v>
      </c>
      <c r="I1149" s="665" t="s">
        <v>3124</v>
      </c>
      <c r="J1149" s="665" t="s">
        <v>3125</v>
      </c>
      <c r="K1149" s="665" t="s">
        <v>2639</v>
      </c>
      <c r="L1149" s="666">
        <v>0</v>
      </c>
      <c r="M1149" s="666">
        <v>0</v>
      </c>
      <c r="N1149" s="665">
        <v>1</v>
      </c>
      <c r="O1149" s="748">
        <v>0.5</v>
      </c>
      <c r="P1149" s="666">
        <v>0</v>
      </c>
      <c r="Q1149" s="681"/>
      <c r="R1149" s="665">
        <v>1</v>
      </c>
      <c r="S1149" s="681">
        <v>1</v>
      </c>
      <c r="T1149" s="748">
        <v>0.5</v>
      </c>
      <c r="U1149" s="704">
        <v>1</v>
      </c>
    </row>
    <row r="1150" spans="1:21" ht="14.4" customHeight="1" x14ac:dyDescent="0.3">
      <c r="A1150" s="664">
        <v>50</v>
      </c>
      <c r="B1150" s="665" t="s">
        <v>543</v>
      </c>
      <c r="C1150" s="665" t="s">
        <v>2783</v>
      </c>
      <c r="D1150" s="746" t="s">
        <v>4252</v>
      </c>
      <c r="E1150" s="747" t="s">
        <v>2802</v>
      </c>
      <c r="F1150" s="665" t="s">
        <v>2778</v>
      </c>
      <c r="G1150" s="665" t="s">
        <v>3126</v>
      </c>
      <c r="H1150" s="665" t="s">
        <v>544</v>
      </c>
      <c r="I1150" s="665" t="s">
        <v>4209</v>
      </c>
      <c r="J1150" s="665" t="s">
        <v>4054</v>
      </c>
      <c r="K1150" s="665" t="s">
        <v>4210</v>
      </c>
      <c r="L1150" s="666">
        <v>0</v>
      </c>
      <c r="M1150" s="666">
        <v>0</v>
      </c>
      <c r="N1150" s="665">
        <v>1</v>
      </c>
      <c r="O1150" s="748">
        <v>0.5</v>
      </c>
      <c r="P1150" s="666">
        <v>0</v>
      </c>
      <c r="Q1150" s="681"/>
      <c r="R1150" s="665">
        <v>1</v>
      </c>
      <c r="S1150" s="681">
        <v>1</v>
      </c>
      <c r="T1150" s="748">
        <v>0.5</v>
      </c>
      <c r="U1150" s="704">
        <v>1</v>
      </c>
    </row>
    <row r="1151" spans="1:21" ht="14.4" customHeight="1" x14ac:dyDescent="0.3">
      <c r="A1151" s="664">
        <v>50</v>
      </c>
      <c r="B1151" s="665" t="s">
        <v>543</v>
      </c>
      <c r="C1151" s="665" t="s">
        <v>2783</v>
      </c>
      <c r="D1151" s="746" t="s">
        <v>4252</v>
      </c>
      <c r="E1151" s="747" t="s">
        <v>2802</v>
      </c>
      <c r="F1151" s="665" t="s">
        <v>2778</v>
      </c>
      <c r="G1151" s="665" t="s">
        <v>3126</v>
      </c>
      <c r="H1151" s="665" t="s">
        <v>544</v>
      </c>
      <c r="I1151" s="665" t="s">
        <v>4211</v>
      </c>
      <c r="J1151" s="665" t="s">
        <v>3128</v>
      </c>
      <c r="K1151" s="665" t="s">
        <v>4212</v>
      </c>
      <c r="L1151" s="666">
        <v>0</v>
      </c>
      <c r="M1151" s="666">
        <v>0</v>
      </c>
      <c r="N1151" s="665">
        <v>1</v>
      </c>
      <c r="O1151" s="748">
        <v>1</v>
      </c>
      <c r="P1151" s="666"/>
      <c r="Q1151" s="681"/>
      <c r="R1151" s="665"/>
      <c r="S1151" s="681">
        <v>0</v>
      </c>
      <c r="T1151" s="748"/>
      <c r="U1151" s="704">
        <v>0</v>
      </c>
    </row>
    <row r="1152" spans="1:21" ht="14.4" customHeight="1" x14ac:dyDescent="0.3">
      <c r="A1152" s="664">
        <v>50</v>
      </c>
      <c r="B1152" s="665" t="s">
        <v>543</v>
      </c>
      <c r="C1152" s="665" t="s">
        <v>2783</v>
      </c>
      <c r="D1152" s="746" t="s">
        <v>4252</v>
      </c>
      <c r="E1152" s="747" t="s">
        <v>2802</v>
      </c>
      <c r="F1152" s="665" t="s">
        <v>2778</v>
      </c>
      <c r="G1152" s="665" t="s">
        <v>3126</v>
      </c>
      <c r="H1152" s="665" t="s">
        <v>544</v>
      </c>
      <c r="I1152" s="665" t="s">
        <v>4213</v>
      </c>
      <c r="J1152" s="665" t="s">
        <v>3128</v>
      </c>
      <c r="K1152" s="665" t="s">
        <v>4214</v>
      </c>
      <c r="L1152" s="666">
        <v>0</v>
      </c>
      <c r="M1152" s="666">
        <v>0</v>
      </c>
      <c r="N1152" s="665">
        <v>3</v>
      </c>
      <c r="O1152" s="748">
        <v>2.5</v>
      </c>
      <c r="P1152" s="666">
        <v>0</v>
      </c>
      <c r="Q1152" s="681"/>
      <c r="R1152" s="665">
        <v>1</v>
      </c>
      <c r="S1152" s="681">
        <v>0.33333333333333331</v>
      </c>
      <c r="T1152" s="748">
        <v>1</v>
      </c>
      <c r="U1152" s="704">
        <v>0.4</v>
      </c>
    </row>
    <row r="1153" spans="1:21" ht="14.4" customHeight="1" x14ac:dyDescent="0.3">
      <c r="A1153" s="664">
        <v>50</v>
      </c>
      <c r="B1153" s="665" t="s">
        <v>543</v>
      </c>
      <c r="C1153" s="665" t="s">
        <v>2783</v>
      </c>
      <c r="D1153" s="746" t="s">
        <v>4252</v>
      </c>
      <c r="E1153" s="747" t="s">
        <v>2802</v>
      </c>
      <c r="F1153" s="665" t="s">
        <v>2778</v>
      </c>
      <c r="G1153" s="665" t="s">
        <v>2939</v>
      </c>
      <c r="H1153" s="665" t="s">
        <v>544</v>
      </c>
      <c r="I1153" s="665" t="s">
        <v>4215</v>
      </c>
      <c r="J1153" s="665" t="s">
        <v>3727</v>
      </c>
      <c r="K1153" s="665" t="s">
        <v>4216</v>
      </c>
      <c r="L1153" s="666">
        <v>0</v>
      </c>
      <c r="M1153" s="666">
        <v>0</v>
      </c>
      <c r="N1153" s="665">
        <v>1</v>
      </c>
      <c r="O1153" s="748">
        <v>0.5</v>
      </c>
      <c r="P1153" s="666">
        <v>0</v>
      </c>
      <c r="Q1153" s="681"/>
      <c r="R1153" s="665">
        <v>1</v>
      </c>
      <c r="S1153" s="681">
        <v>1</v>
      </c>
      <c r="T1153" s="748">
        <v>0.5</v>
      </c>
      <c r="U1153" s="704">
        <v>1</v>
      </c>
    </row>
    <row r="1154" spans="1:21" ht="14.4" customHeight="1" x14ac:dyDescent="0.3">
      <c r="A1154" s="664">
        <v>50</v>
      </c>
      <c r="B1154" s="665" t="s">
        <v>543</v>
      </c>
      <c r="C1154" s="665" t="s">
        <v>2783</v>
      </c>
      <c r="D1154" s="746" t="s">
        <v>4252</v>
      </c>
      <c r="E1154" s="747" t="s">
        <v>2802</v>
      </c>
      <c r="F1154" s="665" t="s">
        <v>2778</v>
      </c>
      <c r="G1154" s="665" t="s">
        <v>2939</v>
      </c>
      <c r="H1154" s="665" t="s">
        <v>544</v>
      </c>
      <c r="I1154" s="665" t="s">
        <v>4217</v>
      </c>
      <c r="J1154" s="665" t="s">
        <v>4218</v>
      </c>
      <c r="K1154" s="665" t="s">
        <v>4219</v>
      </c>
      <c r="L1154" s="666">
        <v>481.15</v>
      </c>
      <c r="M1154" s="666">
        <v>481.15</v>
      </c>
      <c r="N1154" s="665">
        <v>1</v>
      </c>
      <c r="O1154" s="748">
        <v>1</v>
      </c>
      <c r="P1154" s="666"/>
      <c r="Q1154" s="681">
        <v>0</v>
      </c>
      <c r="R1154" s="665"/>
      <c r="S1154" s="681">
        <v>0</v>
      </c>
      <c r="T1154" s="748"/>
      <c r="U1154" s="704">
        <v>0</v>
      </c>
    </row>
    <row r="1155" spans="1:21" ht="14.4" customHeight="1" x14ac:dyDescent="0.3">
      <c r="A1155" s="664">
        <v>50</v>
      </c>
      <c r="B1155" s="665" t="s">
        <v>543</v>
      </c>
      <c r="C1155" s="665" t="s">
        <v>2783</v>
      </c>
      <c r="D1155" s="746" t="s">
        <v>4252</v>
      </c>
      <c r="E1155" s="747" t="s">
        <v>2802</v>
      </c>
      <c r="F1155" s="665" t="s">
        <v>2778</v>
      </c>
      <c r="G1155" s="665" t="s">
        <v>2939</v>
      </c>
      <c r="H1155" s="665" t="s">
        <v>544</v>
      </c>
      <c r="I1155" s="665" t="s">
        <v>4220</v>
      </c>
      <c r="J1155" s="665" t="s">
        <v>3131</v>
      </c>
      <c r="K1155" s="665" t="s">
        <v>4221</v>
      </c>
      <c r="L1155" s="666">
        <v>0</v>
      </c>
      <c r="M1155" s="666">
        <v>0</v>
      </c>
      <c r="N1155" s="665">
        <v>1</v>
      </c>
      <c r="O1155" s="748">
        <v>0.5</v>
      </c>
      <c r="P1155" s="666">
        <v>0</v>
      </c>
      <c r="Q1155" s="681"/>
      <c r="R1155" s="665">
        <v>1</v>
      </c>
      <c r="S1155" s="681">
        <v>1</v>
      </c>
      <c r="T1155" s="748">
        <v>0.5</v>
      </c>
      <c r="U1155" s="704">
        <v>1</v>
      </c>
    </row>
    <row r="1156" spans="1:21" ht="14.4" customHeight="1" x14ac:dyDescent="0.3">
      <c r="A1156" s="664">
        <v>50</v>
      </c>
      <c r="B1156" s="665" t="s">
        <v>543</v>
      </c>
      <c r="C1156" s="665" t="s">
        <v>2783</v>
      </c>
      <c r="D1156" s="746" t="s">
        <v>4252</v>
      </c>
      <c r="E1156" s="747" t="s">
        <v>2802</v>
      </c>
      <c r="F1156" s="665" t="s">
        <v>2778</v>
      </c>
      <c r="G1156" s="665" t="s">
        <v>2939</v>
      </c>
      <c r="H1156" s="665" t="s">
        <v>544</v>
      </c>
      <c r="I1156" s="665" t="s">
        <v>4222</v>
      </c>
      <c r="J1156" s="665" t="s">
        <v>3423</v>
      </c>
      <c r="K1156" s="665" t="s">
        <v>4223</v>
      </c>
      <c r="L1156" s="666">
        <v>0</v>
      </c>
      <c r="M1156" s="666">
        <v>0</v>
      </c>
      <c r="N1156" s="665">
        <v>1</v>
      </c>
      <c r="O1156" s="748">
        <v>0.5</v>
      </c>
      <c r="P1156" s="666"/>
      <c r="Q1156" s="681"/>
      <c r="R1156" s="665"/>
      <c r="S1156" s="681">
        <v>0</v>
      </c>
      <c r="T1156" s="748"/>
      <c r="U1156" s="704">
        <v>0</v>
      </c>
    </row>
    <row r="1157" spans="1:21" ht="14.4" customHeight="1" x14ac:dyDescent="0.3">
      <c r="A1157" s="664">
        <v>50</v>
      </c>
      <c r="B1157" s="665" t="s">
        <v>543</v>
      </c>
      <c r="C1157" s="665" t="s">
        <v>2783</v>
      </c>
      <c r="D1157" s="746" t="s">
        <v>4252</v>
      </c>
      <c r="E1157" s="747" t="s">
        <v>2802</v>
      </c>
      <c r="F1157" s="665" t="s">
        <v>2778</v>
      </c>
      <c r="G1157" s="665" t="s">
        <v>2924</v>
      </c>
      <c r="H1157" s="665" t="s">
        <v>1411</v>
      </c>
      <c r="I1157" s="665" t="s">
        <v>3732</v>
      </c>
      <c r="J1157" s="665" t="s">
        <v>1618</v>
      </c>
      <c r="K1157" s="665" t="s">
        <v>3733</v>
      </c>
      <c r="L1157" s="666">
        <v>503.02</v>
      </c>
      <c r="M1157" s="666">
        <v>503.02</v>
      </c>
      <c r="N1157" s="665">
        <v>1</v>
      </c>
      <c r="O1157" s="748">
        <v>0.5</v>
      </c>
      <c r="P1157" s="666"/>
      <c r="Q1157" s="681">
        <v>0</v>
      </c>
      <c r="R1157" s="665"/>
      <c r="S1157" s="681">
        <v>0</v>
      </c>
      <c r="T1157" s="748"/>
      <c r="U1157" s="704">
        <v>0</v>
      </c>
    </row>
    <row r="1158" spans="1:21" ht="14.4" customHeight="1" x14ac:dyDescent="0.3">
      <c r="A1158" s="664">
        <v>50</v>
      </c>
      <c r="B1158" s="665" t="s">
        <v>543</v>
      </c>
      <c r="C1158" s="665" t="s">
        <v>2783</v>
      </c>
      <c r="D1158" s="746" t="s">
        <v>4252</v>
      </c>
      <c r="E1158" s="747" t="s">
        <v>2802</v>
      </c>
      <c r="F1158" s="665" t="s">
        <v>2778</v>
      </c>
      <c r="G1158" s="665" t="s">
        <v>2837</v>
      </c>
      <c r="H1158" s="665" t="s">
        <v>1411</v>
      </c>
      <c r="I1158" s="665" t="s">
        <v>1570</v>
      </c>
      <c r="J1158" s="665" t="s">
        <v>2586</v>
      </c>
      <c r="K1158" s="665" t="s">
        <v>2587</v>
      </c>
      <c r="L1158" s="666">
        <v>120.61</v>
      </c>
      <c r="M1158" s="666">
        <v>120.61</v>
      </c>
      <c r="N1158" s="665">
        <v>1</v>
      </c>
      <c r="O1158" s="748">
        <v>1</v>
      </c>
      <c r="P1158" s="666"/>
      <c r="Q1158" s="681">
        <v>0</v>
      </c>
      <c r="R1158" s="665"/>
      <c r="S1158" s="681">
        <v>0</v>
      </c>
      <c r="T1158" s="748"/>
      <c r="U1158" s="704">
        <v>0</v>
      </c>
    </row>
    <row r="1159" spans="1:21" ht="14.4" customHeight="1" x14ac:dyDescent="0.3">
      <c r="A1159" s="664">
        <v>50</v>
      </c>
      <c r="B1159" s="665" t="s">
        <v>543</v>
      </c>
      <c r="C1159" s="665" t="s">
        <v>2783</v>
      </c>
      <c r="D1159" s="746" t="s">
        <v>4252</v>
      </c>
      <c r="E1159" s="747" t="s">
        <v>2802</v>
      </c>
      <c r="F1159" s="665" t="s">
        <v>2778</v>
      </c>
      <c r="G1159" s="665" t="s">
        <v>2925</v>
      </c>
      <c r="H1159" s="665" t="s">
        <v>1411</v>
      </c>
      <c r="I1159" s="665" t="s">
        <v>4084</v>
      </c>
      <c r="J1159" s="665" t="s">
        <v>3432</v>
      </c>
      <c r="K1159" s="665" t="s">
        <v>4085</v>
      </c>
      <c r="L1159" s="666">
        <v>5339.52</v>
      </c>
      <c r="M1159" s="666">
        <v>5339.52</v>
      </c>
      <c r="N1159" s="665">
        <v>1</v>
      </c>
      <c r="O1159" s="748">
        <v>1</v>
      </c>
      <c r="P1159" s="666"/>
      <c r="Q1159" s="681">
        <v>0</v>
      </c>
      <c r="R1159" s="665"/>
      <c r="S1159" s="681">
        <v>0</v>
      </c>
      <c r="T1159" s="748"/>
      <c r="U1159" s="704">
        <v>0</v>
      </c>
    </row>
    <row r="1160" spans="1:21" ht="14.4" customHeight="1" x14ac:dyDescent="0.3">
      <c r="A1160" s="664">
        <v>50</v>
      </c>
      <c r="B1160" s="665" t="s">
        <v>543</v>
      </c>
      <c r="C1160" s="665" t="s">
        <v>2783</v>
      </c>
      <c r="D1160" s="746" t="s">
        <v>4252</v>
      </c>
      <c r="E1160" s="747" t="s">
        <v>2802</v>
      </c>
      <c r="F1160" s="665" t="s">
        <v>2778</v>
      </c>
      <c r="G1160" s="665" t="s">
        <v>2925</v>
      </c>
      <c r="H1160" s="665" t="s">
        <v>544</v>
      </c>
      <c r="I1160" s="665" t="s">
        <v>4224</v>
      </c>
      <c r="J1160" s="665" t="s">
        <v>3432</v>
      </c>
      <c r="K1160" s="665" t="s">
        <v>4225</v>
      </c>
      <c r="L1160" s="666">
        <v>0</v>
      </c>
      <c r="M1160" s="666">
        <v>0</v>
      </c>
      <c r="N1160" s="665">
        <v>1</v>
      </c>
      <c r="O1160" s="748">
        <v>1</v>
      </c>
      <c r="P1160" s="666">
        <v>0</v>
      </c>
      <c r="Q1160" s="681"/>
      <c r="R1160" s="665">
        <v>1</v>
      </c>
      <c r="S1160" s="681">
        <v>1</v>
      </c>
      <c r="T1160" s="748">
        <v>1</v>
      </c>
      <c r="U1160" s="704">
        <v>1</v>
      </c>
    </row>
    <row r="1161" spans="1:21" ht="14.4" customHeight="1" x14ac:dyDescent="0.3">
      <c r="A1161" s="664">
        <v>50</v>
      </c>
      <c r="B1161" s="665" t="s">
        <v>543</v>
      </c>
      <c r="C1161" s="665" t="s">
        <v>2783</v>
      </c>
      <c r="D1161" s="746" t="s">
        <v>4252</v>
      </c>
      <c r="E1161" s="747" t="s">
        <v>2802</v>
      </c>
      <c r="F1161" s="665" t="s">
        <v>2778</v>
      </c>
      <c r="G1161" s="665" t="s">
        <v>2929</v>
      </c>
      <c r="H1161" s="665" t="s">
        <v>544</v>
      </c>
      <c r="I1161" s="665" t="s">
        <v>3448</v>
      </c>
      <c r="J1161" s="665" t="s">
        <v>1319</v>
      </c>
      <c r="K1161" s="665" t="s">
        <v>3449</v>
      </c>
      <c r="L1161" s="666">
        <v>0</v>
      </c>
      <c r="M1161" s="666">
        <v>0</v>
      </c>
      <c r="N1161" s="665">
        <v>1</v>
      </c>
      <c r="O1161" s="748">
        <v>0.5</v>
      </c>
      <c r="P1161" s="666">
        <v>0</v>
      </c>
      <c r="Q1161" s="681"/>
      <c r="R1161" s="665">
        <v>1</v>
      </c>
      <c r="S1161" s="681">
        <v>1</v>
      </c>
      <c r="T1161" s="748">
        <v>0.5</v>
      </c>
      <c r="U1161" s="704">
        <v>1</v>
      </c>
    </row>
    <row r="1162" spans="1:21" ht="14.4" customHeight="1" x14ac:dyDescent="0.3">
      <c r="A1162" s="664">
        <v>50</v>
      </c>
      <c r="B1162" s="665" t="s">
        <v>543</v>
      </c>
      <c r="C1162" s="665" t="s">
        <v>2783</v>
      </c>
      <c r="D1162" s="746" t="s">
        <v>4252</v>
      </c>
      <c r="E1162" s="747" t="s">
        <v>2802</v>
      </c>
      <c r="F1162" s="665" t="s">
        <v>2778</v>
      </c>
      <c r="G1162" s="665" t="s">
        <v>2929</v>
      </c>
      <c r="H1162" s="665" t="s">
        <v>544</v>
      </c>
      <c r="I1162" s="665" t="s">
        <v>4226</v>
      </c>
      <c r="J1162" s="665" t="s">
        <v>4227</v>
      </c>
      <c r="K1162" s="665" t="s">
        <v>4228</v>
      </c>
      <c r="L1162" s="666">
        <v>0</v>
      </c>
      <c r="M1162" s="666">
        <v>0</v>
      </c>
      <c r="N1162" s="665">
        <v>1</v>
      </c>
      <c r="O1162" s="748">
        <v>1</v>
      </c>
      <c r="P1162" s="666"/>
      <c r="Q1162" s="681"/>
      <c r="R1162" s="665"/>
      <c r="S1162" s="681">
        <v>0</v>
      </c>
      <c r="T1162" s="748"/>
      <c r="U1162" s="704">
        <v>0</v>
      </c>
    </row>
    <row r="1163" spans="1:21" ht="14.4" customHeight="1" x14ac:dyDescent="0.3">
      <c r="A1163" s="664">
        <v>50</v>
      </c>
      <c r="B1163" s="665" t="s">
        <v>543</v>
      </c>
      <c r="C1163" s="665" t="s">
        <v>2783</v>
      </c>
      <c r="D1163" s="746" t="s">
        <v>4252</v>
      </c>
      <c r="E1163" s="747" t="s">
        <v>2802</v>
      </c>
      <c r="F1163" s="665" t="s">
        <v>2778</v>
      </c>
      <c r="G1163" s="665" t="s">
        <v>2929</v>
      </c>
      <c r="H1163" s="665" t="s">
        <v>544</v>
      </c>
      <c r="I1163" s="665" t="s">
        <v>4229</v>
      </c>
      <c r="J1163" s="665" t="s">
        <v>4230</v>
      </c>
      <c r="K1163" s="665" t="s">
        <v>4231</v>
      </c>
      <c r="L1163" s="666">
        <v>0</v>
      </c>
      <c r="M1163" s="666">
        <v>0</v>
      </c>
      <c r="N1163" s="665">
        <v>1</v>
      </c>
      <c r="O1163" s="748">
        <v>1</v>
      </c>
      <c r="P1163" s="666"/>
      <c r="Q1163" s="681"/>
      <c r="R1163" s="665"/>
      <c r="S1163" s="681">
        <v>0</v>
      </c>
      <c r="T1163" s="748"/>
      <c r="U1163" s="704">
        <v>0</v>
      </c>
    </row>
    <row r="1164" spans="1:21" ht="14.4" customHeight="1" x14ac:dyDescent="0.3">
      <c r="A1164" s="664">
        <v>50</v>
      </c>
      <c r="B1164" s="665" t="s">
        <v>543</v>
      </c>
      <c r="C1164" s="665" t="s">
        <v>2783</v>
      </c>
      <c r="D1164" s="746" t="s">
        <v>4252</v>
      </c>
      <c r="E1164" s="747" t="s">
        <v>2802</v>
      </c>
      <c r="F1164" s="665" t="s">
        <v>2778</v>
      </c>
      <c r="G1164" s="665" t="s">
        <v>4232</v>
      </c>
      <c r="H1164" s="665" t="s">
        <v>544</v>
      </c>
      <c r="I1164" s="665" t="s">
        <v>4233</v>
      </c>
      <c r="J1164" s="665" t="s">
        <v>4234</v>
      </c>
      <c r="K1164" s="665" t="s">
        <v>4235</v>
      </c>
      <c r="L1164" s="666">
        <v>0</v>
      </c>
      <c r="M1164" s="666">
        <v>0</v>
      </c>
      <c r="N1164" s="665">
        <v>1</v>
      </c>
      <c r="O1164" s="748">
        <v>1</v>
      </c>
      <c r="P1164" s="666"/>
      <c r="Q1164" s="681"/>
      <c r="R1164" s="665"/>
      <c r="S1164" s="681">
        <v>0</v>
      </c>
      <c r="T1164" s="748"/>
      <c r="U1164" s="704">
        <v>0</v>
      </c>
    </row>
    <row r="1165" spans="1:21" ht="14.4" customHeight="1" x14ac:dyDescent="0.3">
      <c r="A1165" s="664">
        <v>50</v>
      </c>
      <c r="B1165" s="665" t="s">
        <v>543</v>
      </c>
      <c r="C1165" s="665" t="s">
        <v>2783</v>
      </c>
      <c r="D1165" s="746" t="s">
        <v>4252</v>
      </c>
      <c r="E1165" s="747" t="s">
        <v>2802</v>
      </c>
      <c r="F1165" s="665" t="s">
        <v>2780</v>
      </c>
      <c r="G1165" s="665" t="s">
        <v>3736</v>
      </c>
      <c r="H1165" s="665" t="s">
        <v>544</v>
      </c>
      <c r="I1165" s="665" t="s">
        <v>4108</v>
      </c>
      <c r="J1165" s="665" t="s">
        <v>4109</v>
      </c>
      <c r="K1165" s="665" t="s">
        <v>4110</v>
      </c>
      <c r="L1165" s="666">
        <v>38.97</v>
      </c>
      <c r="M1165" s="666">
        <v>4208.760000000002</v>
      </c>
      <c r="N1165" s="665">
        <v>108</v>
      </c>
      <c r="O1165" s="748">
        <v>27</v>
      </c>
      <c r="P1165" s="666">
        <v>4052.8800000000019</v>
      </c>
      <c r="Q1165" s="681">
        <v>0.96296296296296291</v>
      </c>
      <c r="R1165" s="665">
        <v>104</v>
      </c>
      <c r="S1165" s="681">
        <v>0.96296296296296291</v>
      </c>
      <c r="T1165" s="748">
        <v>26</v>
      </c>
      <c r="U1165" s="704">
        <v>0.96296296296296291</v>
      </c>
    </row>
    <row r="1166" spans="1:21" ht="14.4" customHeight="1" x14ac:dyDescent="0.3">
      <c r="A1166" s="664">
        <v>50</v>
      </c>
      <c r="B1166" s="665" t="s">
        <v>543</v>
      </c>
      <c r="C1166" s="665" t="s">
        <v>2783</v>
      </c>
      <c r="D1166" s="746" t="s">
        <v>4252</v>
      </c>
      <c r="E1166" s="747" t="s">
        <v>2802</v>
      </c>
      <c r="F1166" s="665" t="s">
        <v>2780</v>
      </c>
      <c r="G1166" s="665" t="s">
        <v>3736</v>
      </c>
      <c r="H1166" s="665" t="s">
        <v>544</v>
      </c>
      <c r="I1166" s="665" t="s">
        <v>3737</v>
      </c>
      <c r="J1166" s="665" t="s">
        <v>3738</v>
      </c>
      <c r="K1166" s="665" t="s">
        <v>3739</v>
      </c>
      <c r="L1166" s="666">
        <v>25</v>
      </c>
      <c r="M1166" s="666">
        <v>1400</v>
      </c>
      <c r="N1166" s="665">
        <v>56</v>
      </c>
      <c r="O1166" s="748">
        <v>14</v>
      </c>
      <c r="P1166" s="666">
        <v>1400</v>
      </c>
      <c r="Q1166" s="681">
        <v>1</v>
      </c>
      <c r="R1166" s="665">
        <v>56</v>
      </c>
      <c r="S1166" s="681">
        <v>1</v>
      </c>
      <c r="T1166" s="748">
        <v>14</v>
      </c>
      <c r="U1166" s="704">
        <v>1</v>
      </c>
    </row>
    <row r="1167" spans="1:21" ht="14.4" customHeight="1" x14ac:dyDescent="0.3">
      <c r="A1167" s="664">
        <v>50</v>
      </c>
      <c r="B1167" s="665" t="s">
        <v>543</v>
      </c>
      <c r="C1167" s="665" t="s">
        <v>2783</v>
      </c>
      <c r="D1167" s="746" t="s">
        <v>4252</v>
      </c>
      <c r="E1167" s="747" t="s">
        <v>2802</v>
      </c>
      <c r="F1167" s="665" t="s">
        <v>2780</v>
      </c>
      <c r="G1167" s="665" t="s">
        <v>3736</v>
      </c>
      <c r="H1167" s="665" t="s">
        <v>544</v>
      </c>
      <c r="I1167" s="665" t="s">
        <v>3740</v>
      </c>
      <c r="J1167" s="665" t="s">
        <v>3738</v>
      </c>
      <c r="K1167" s="665" t="s">
        <v>3741</v>
      </c>
      <c r="L1167" s="666">
        <v>30</v>
      </c>
      <c r="M1167" s="666">
        <v>1200</v>
      </c>
      <c r="N1167" s="665">
        <v>40</v>
      </c>
      <c r="O1167" s="748">
        <v>10</v>
      </c>
      <c r="P1167" s="666">
        <v>1200</v>
      </c>
      <c r="Q1167" s="681">
        <v>1</v>
      </c>
      <c r="R1167" s="665">
        <v>40</v>
      </c>
      <c r="S1167" s="681">
        <v>1</v>
      </c>
      <c r="T1167" s="748">
        <v>10</v>
      </c>
      <c r="U1167" s="704">
        <v>1</v>
      </c>
    </row>
    <row r="1168" spans="1:21" ht="14.4" customHeight="1" x14ac:dyDescent="0.3">
      <c r="A1168" s="664">
        <v>50</v>
      </c>
      <c r="B1168" s="665" t="s">
        <v>543</v>
      </c>
      <c r="C1168" s="665" t="s">
        <v>2783</v>
      </c>
      <c r="D1168" s="746" t="s">
        <v>4252</v>
      </c>
      <c r="E1168" s="747" t="s">
        <v>2802</v>
      </c>
      <c r="F1168" s="665" t="s">
        <v>2780</v>
      </c>
      <c r="G1168" s="665" t="s">
        <v>3746</v>
      </c>
      <c r="H1168" s="665" t="s">
        <v>544</v>
      </c>
      <c r="I1168" s="665" t="s">
        <v>3747</v>
      </c>
      <c r="J1168" s="665" t="s">
        <v>3748</v>
      </c>
      <c r="K1168" s="665" t="s">
        <v>3749</v>
      </c>
      <c r="L1168" s="666">
        <v>378.48</v>
      </c>
      <c r="M1168" s="666">
        <v>7948.0799999999981</v>
      </c>
      <c r="N1168" s="665">
        <v>21</v>
      </c>
      <c r="O1168" s="748">
        <v>18</v>
      </c>
      <c r="P1168" s="666">
        <v>7948.0799999999981</v>
      </c>
      <c r="Q1168" s="681">
        <v>1</v>
      </c>
      <c r="R1168" s="665">
        <v>21</v>
      </c>
      <c r="S1168" s="681">
        <v>1</v>
      </c>
      <c r="T1168" s="748">
        <v>18</v>
      </c>
      <c r="U1168" s="704">
        <v>1</v>
      </c>
    </row>
    <row r="1169" spans="1:21" ht="14.4" customHeight="1" x14ac:dyDescent="0.3">
      <c r="A1169" s="664">
        <v>50</v>
      </c>
      <c r="B1169" s="665" t="s">
        <v>543</v>
      </c>
      <c r="C1169" s="665" t="s">
        <v>2783</v>
      </c>
      <c r="D1169" s="746" t="s">
        <v>4252</v>
      </c>
      <c r="E1169" s="747" t="s">
        <v>2802</v>
      </c>
      <c r="F1169" s="665" t="s">
        <v>2780</v>
      </c>
      <c r="G1169" s="665" t="s">
        <v>3746</v>
      </c>
      <c r="H1169" s="665" t="s">
        <v>544</v>
      </c>
      <c r="I1169" s="665" t="s">
        <v>3750</v>
      </c>
      <c r="J1169" s="665" t="s">
        <v>3751</v>
      </c>
      <c r="K1169" s="665" t="s">
        <v>3752</v>
      </c>
      <c r="L1169" s="666">
        <v>378.48</v>
      </c>
      <c r="M1169" s="666">
        <v>3784.8</v>
      </c>
      <c r="N1169" s="665">
        <v>10</v>
      </c>
      <c r="O1169" s="748">
        <v>10</v>
      </c>
      <c r="P1169" s="666">
        <v>3784.8</v>
      </c>
      <c r="Q1169" s="681">
        <v>1</v>
      </c>
      <c r="R1169" s="665">
        <v>10</v>
      </c>
      <c r="S1169" s="681">
        <v>1</v>
      </c>
      <c r="T1169" s="748">
        <v>10</v>
      </c>
      <c r="U1169" s="704">
        <v>1</v>
      </c>
    </row>
    <row r="1170" spans="1:21" ht="14.4" customHeight="1" x14ac:dyDescent="0.3">
      <c r="A1170" s="664">
        <v>50</v>
      </c>
      <c r="B1170" s="665" t="s">
        <v>543</v>
      </c>
      <c r="C1170" s="665" t="s">
        <v>2783</v>
      </c>
      <c r="D1170" s="746" t="s">
        <v>4252</v>
      </c>
      <c r="E1170" s="747" t="s">
        <v>2796</v>
      </c>
      <c r="F1170" s="665" t="s">
        <v>2778</v>
      </c>
      <c r="G1170" s="665" t="s">
        <v>2848</v>
      </c>
      <c r="H1170" s="665" t="s">
        <v>544</v>
      </c>
      <c r="I1170" s="665" t="s">
        <v>2849</v>
      </c>
      <c r="J1170" s="665" t="s">
        <v>2850</v>
      </c>
      <c r="K1170" s="665" t="s">
        <v>2851</v>
      </c>
      <c r="L1170" s="666">
        <v>154.36000000000001</v>
      </c>
      <c r="M1170" s="666">
        <v>308.72000000000003</v>
      </c>
      <c r="N1170" s="665">
        <v>2</v>
      </c>
      <c r="O1170" s="748">
        <v>0.5</v>
      </c>
      <c r="P1170" s="666">
        <v>308.72000000000003</v>
      </c>
      <c r="Q1170" s="681">
        <v>1</v>
      </c>
      <c r="R1170" s="665">
        <v>2</v>
      </c>
      <c r="S1170" s="681">
        <v>1</v>
      </c>
      <c r="T1170" s="748">
        <v>0.5</v>
      </c>
      <c r="U1170" s="704">
        <v>1</v>
      </c>
    </row>
    <row r="1171" spans="1:21" ht="14.4" customHeight="1" x14ac:dyDescent="0.3">
      <c r="A1171" s="664">
        <v>50</v>
      </c>
      <c r="B1171" s="665" t="s">
        <v>543</v>
      </c>
      <c r="C1171" s="665" t="s">
        <v>2783</v>
      </c>
      <c r="D1171" s="746" t="s">
        <v>4252</v>
      </c>
      <c r="E1171" s="747" t="s">
        <v>2796</v>
      </c>
      <c r="F1171" s="665" t="s">
        <v>2778</v>
      </c>
      <c r="G1171" s="665" t="s">
        <v>3824</v>
      </c>
      <c r="H1171" s="665" t="s">
        <v>1411</v>
      </c>
      <c r="I1171" s="665" t="s">
        <v>2361</v>
      </c>
      <c r="J1171" s="665" t="s">
        <v>2362</v>
      </c>
      <c r="K1171" s="665" t="s">
        <v>2748</v>
      </c>
      <c r="L1171" s="666">
        <v>70.540000000000006</v>
      </c>
      <c r="M1171" s="666">
        <v>141.08000000000001</v>
      </c>
      <c r="N1171" s="665">
        <v>2</v>
      </c>
      <c r="O1171" s="748">
        <v>0.5</v>
      </c>
      <c r="P1171" s="666"/>
      <c r="Q1171" s="681">
        <v>0</v>
      </c>
      <c r="R1171" s="665"/>
      <c r="S1171" s="681">
        <v>0</v>
      </c>
      <c r="T1171" s="748"/>
      <c r="U1171" s="704">
        <v>0</v>
      </c>
    </row>
    <row r="1172" spans="1:21" ht="14.4" customHeight="1" x14ac:dyDescent="0.3">
      <c r="A1172" s="664">
        <v>50</v>
      </c>
      <c r="B1172" s="665" t="s">
        <v>543</v>
      </c>
      <c r="C1172" s="665" t="s">
        <v>2783</v>
      </c>
      <c r="D1172" s="746" t="s">
        <v>4252</v>
      </c>
      <c r="E1172" s="747" t="s">
        <v>2796</v>
      </c>
      <c r="F1172" s="665" t="s">
        <v>2778</v>
      </c>
      <c r="G1172" s="665" t="s">
        <v>4236</v>
      </c>
      <c r="H1172" s="665" t="s">
        <v>544</v>
      </c>
      <c r="I1172" s="665" t="s">
        <v>4237</v>
      </c>
      <c r="J1172" s="665" t="s">
        <v>4238</v>
      </c>
      <c r="K1172" s="665" t="s">
        <v>4239</v>
      </c>
      <c r="L1172" s="666">
        <v>0</v>
      </c>
      <c r="M1172" s="666">
        <v>0</v>
      </c>
      <c r="N1172" s="665">
        <v>1</v>
      </c>
      <c r="O1172" s="748">
        <v>0.5</v>
      </c>
      <c r="P1172" s="666"/>
      <c r="Q1172" s="681"/>
      <c r="R1172" s="665"/>
      <c r="S1172" s="681">
        <v>0</v>
      </c>
      <c r="T1172" s="748"/>
      <c r="U1172" s="704">
        <v>0</v>
      </c>
    </row>
    <row r="1173" spans="1:21" ht="14.4" customHeight="1" x14ac:dyDescent="0.3">
      <c r="A1173" s="664">
        <v>50</v>
      </c>
      <c r="B1173" s="665" t="s">
        <v>543</v>
      </c>
      <c r="C1173" s="665" t="s">
        <v>2783</v>
      </c>
      <c r="D1173" s="746" t="s">
        <v>4252</v>
      </c>
      <c r="E1173" s="747" t="s">
        <v>2796</v>
      </c>
      <c r="F1173" s="665" t="s">
        <v>2778</v>
      </c>
      <c r="G1173" s="665" t="s">
        <v>4240</v>
      </c>
      <c r="H1173" s="665" t="s">
        <v>544</v>
      </c>
      <c r="I1173" s="665" t="s">
        <v>1016</v>
      </c>
      <c r="J1173" s="665" t="s">
        <v>1017</v>
      </c>
      <c r="K1173" s="665" t="s">
        <v>4241</v>
      </c>
      <c r="L1173" s="666">
        <v>0</v>
      </c>
      <c r="M1173" s="666">
        <v>0</v>
      </c>
      <c r="N1173" s="665">
        <v>2</v>
      </c>
      <c r="O1173" s="748">
        <v>0.5</v>
      </c>
      <c r="P1173" s="666"/>
      <c r="Q1173" s="681"/>
      <c r="R1173" s="665"/>
      <c r="S1173" s="681">
        <v>0</v>
      </c>
      <c r="T1173" s="748"/>
      <c r="U1173" s="704">
        <v>0</v>
      </c>
    </row>
    <row r="1174" spans="1:21" ht="14.4" customHeight="1" x14ac:dyDescent="0.3">
      <c r="A1174" s="664">
        <v>50</v>
      </c>
      <c r="B1174" s="665" t="s">
        <v>543</v>
      </c>
      <c r="C1174" s="665" t="s">
        <v>2783</v>
      </c>
      <c r="D1174" s="746" t="s">
        <v>4252</v>
      </c>
      <c r="E1174" s="747" t="s">
        <v>2796</v>
      </c>
      <c r="F1174" s="665" t="s">
        <v>2778</v>
      </c>
      <c r="G1174" s="665" t="s">
        <v>3044</v>
      </c>
      <c r="H1174" s="665" t="s">
        <v>544</v>
      </c>
      <c r="I1174" s="665" t="s">
        <v>4242</v>
      </c>
      <c r="J1174" s="665" t="s">
        <v>3669</v>
      </c>
      <c r="K1174" s="665" t="s">
        <v>4243</v>
      </c>
      <c r="L1174" s="666">
        <v>0</v>
      </c>
      <c r="M1174" s="666">
        <v>0</v>
      </c>
      <c r="N1174" s="665">
        <v>1</v>
      </c>
      <c r="O1174" s="748">
        <v>0.5</v>
      </c>
      <c r="P1174" s="666"/>
      <c r="Q1174" s="681"/>
      <c r="R1174" s="665"/>
      <c r="S1174" s="681">
        <v>0</v>
      </c>
      <c r="T1174" s="748"/>
      <c r="U1174" s="704">
        <v>0</v>
      </c>
    </row>
    <row r="1175" spans="1:21" ht="14.4" customHeight="1" x14ac:dyDescent="0.3">
      <c r="A1175" s="664">
        <v>50</v>
      </c>
      <c r="B1175" s="665" t="s">
        <v>543</v>
      </c>
      <c r="C1175" s="665" t="s">
        <v>2783</v>
      </c>
      <c r="D1175" s="746" t="s">
        <v>4252</v>
      </c>
      <c r="E1175" s="747" t="s">
        <v>2796</v>
      </c>
      <c r="F1175" s="665" t="s">
        <v>2778</v>
      </c>
      <c r="G1175" s="665" t="s">
        <v>4244</v>
      </c>
      <c r="H1175" s="665" t="s">
        <v>544</v>
      </c>
      <c r="I1175" s="665" t="s">
        <v>4245</v>
      </c>
      <c r="J1175" s="665" t="s">
        <v>4246</v>
      </c>
      <c r="K1175" s="665" t="s">
        <v>4247</v>
      </c>
      <c r="L1175" s="666">
        <v>0</v>
      </c>
      <c r="M1175" s="666">
        <v>0</v>
      </c>
      <c r="N1175" s="665">
        <v>2</v>
      </c>
      <c r="O1175" s="748">
        <v>1</v>
      </c>
      <c r="P1175" s="666"/>
      <c r="Q1175" s="681"/>
      <c r="R1175" s="665"/>
      <c r="S1175" s="681">
        <v>0</v>
      </c>
      <c r="T1175" s="748"/>
      <c r="U1175" s="704">
        <v>0</v>
      </c>
    </row>
    <row r="1176" spans="1:21" ht="14.4" customHeight="1" x14ac:dyDescent="0.3">
      <c r="A1176" s="664">
        <v>50</v>
      </c>
      <c r="B1176" s="665" t="s">
        <v>543</v>
      </c>
      <c r="C1176" s="665" t="s">
        <v>2783</v>
      </c>
      <c r="D1176" s="746" t="s">
        <v>4252</v>
      </c>
      <c r="E1176" s="747" t="s">
        <v>2796</v>
      </c>
      <c r="F1176" s="665" t="s">
        <v>2778</v>
      </c>
      <c r="G1176" s="665" t="s">
        <v>3849</v>
      </c>
      <c r="H1176" s="665" t="s">
        <v>544</v>
      </c>
      <c r="I1176" s="665" t="s">
        <v>3850</v>
      </c>
      <c r="J1176" s="665" t="s">
        <v>3851</v>
      </c>
      <c r="K1176" s="665" t="s">
        <v>2604</v>
      </c>
      <c r="L1176" s="666">
        <v>38.56</v>
      </c>
      <c r="M1176" s="666">
        <v>77.12</v>
      </c>
      <c r="N1176" s="665">
        <v>2</v>
      </c>
      <c r="O1176" s="748">
        <v>0.5</v>
      </c>
      <c r="P1176" s="666">
        <v>77.12</v>
      </c>
      <c r="Q1176" s="681">
        <v>1</v>
      </c>
      <c r="R1176" s="665">
        <v>2</v>
      </c>
      <c r="S1176" s="681">
        <v>1</v>
      </c>
      <c r="T1176" s="748">
        <v>0.5</v>
      </c>
      <c r="U1176" s="704">
        <v>1</v>
      </c>
    </row>
    <row r="1177" spans="1:21" ht="14.4" customHeight="1" x14ac:dyDescent="0.3">
      <c r="A1177" s="664">
        <v>50</v>
      </c>
      <c r="B1177" s="665" t="s">
        <v>543</v>
      </c>
      <c r="C1177" s="665" t="s">
        <v>2783</v>
      </c>
      <c r="D1177" s="746" t="s">
        <v>4252</v>
      </c>
      <c r="E1177" s="747" t="s">
        <v>2796</v>
      </c>
      <c r="F1177" s="665" t="s">
        <v>2778</v>
      </c>
      <c r="G1177" s="665" t="s">
        <v>3867</v>
      </c>
      <c r="H1177" s="665" t="s">
        <v>544</v>
      </c>
      <c r="I1177" s="665" t="s">
        <v>4248</v>
      </c>
      <c r="J1177" s="665" t="s">
        <v>2209</v>
      </c>
      <c r="K1177" s="665" t="s">
        <v>2106</v>
      </c>
      <c r="L1177" s="666">
        <v>54.23</v>
      </c>
      <c r="M1177" s="666">
        <v>108.46</v>
      </c>
      <c r="N1177" s="665">
        <v>2</v>
      </c>
      <c r="O1177" s="748">
        <v>1</v>
      </c>
      <c r="P1177" s="666">
        <v>108.46</v>
      </c>
      <c r="Q1177" s="681">
        <v>1</v>
      </c>
      <c r="R1177" s="665">
        <v>2</v>
      </c>
      <c r="S1177" s="681">
        <v>1</v>
      </c>
      <c r="T1177" s="748">
        <v>1</v>
      </c>
      <c r="U1177" s="704">
        <v>1</v>
      </c>
    </row>
    <row r="1178" spans="1:21" ht="14.4" customHeight="1" x14ac:dyDescent="0.3">
      <c r="A1178" s="664">
        <v>50</v>
      </c>
      <c r="B1178" s="665" t="s">
        <v>543</v>
      </c>
      <c r="C1178" s="665" t="s">
        <v>2783</v>
      </c>
      <c r="D1178" s="746" t="s">
        <v>4252</v>
      </c>
      <c r="E1178" s="747" t="s">
        <v>2796</v>
      </c>
      <c r="F1178" s="665" t="s">
        <v>2778</v>
      </c>
      <c r="G1178" s="665" t="s">
        <v>4249</v>
      </c>
      <c r="H1178" s="665" t="s">
        <v>1411</v>
      </c>
      <c r="I1178" s="665" t="s">
        <v>1544</v>
      </c>
      <c r="J1178" s="665" t="s">
        <v>1545</v>
      </c>
      <c r="K1178" s="665" t="s">
        <v>2722</v>
      </c>
      <c r="L1178" s="666">
        <v>63.75</v>
      </c>
      <c r="M1178" s="666">
        <v>63.75</v>
      </c>
      <c r="N1178" s="665">
        <v>1</v>
      </c>
      <c r="O1178" s="748">
        <v>0.5</v>
      </c>
      <c r="P1178" s="666"/>
      <c r="Q1178" s="681">
        <v>0</v>
      </c>
      <c r="R1178" s="665"/>
      <c r="S1178" s="681">
        <v>0</v>
      </c>
      <c r="T1178" s="748"/>
      <c r="U1178" s="704">
        <v>0</v>
      </c>
    </row>
    <row r="1179" spans="1:21" ht="14.4" customHeight="1" x14ac:dyDescent="0.3">
      <c r="A1179" s="664">
        <v>50</v>
      </c>
      <c r="B1179" s="665" t="s">
        <v>543</v>
      </c>
      <c r="C1179" s="665" t="s">
        <v>2783</v>
      </c>
      <c r="D1179" s="746" t="s">
        <v>4252</v>
      </c>
      <c r="E1179" s="747" t="s">
        <v>2796</v>
      </c>
      <c r="F1179" s="665" t="s">
        <v>2778</v>
      </c>
      <c r="G1179" s="665" t="s">
        <v>2936</v>
      </c>
      <c r="H1179" s="665" t="s">
        <v>544</v>
      </c>
      <c r="I1179" s="665" t="s">
        <v>792</v>
      </c>
      <c r="J1179" s="665" t="s">
        <v>2937</v>
      </c>
      <c r="K1179" s="665" t="s">
        <v>2938</v>
      </c>
      <c r="L1179" s="666">
        <v>0</v>
      </c>
      <c r="M1179" s="666">
        <v>0</v>
      </c>
      <c r="N1179" s="665">
        <v>1</v>
      </c>
      <c r="O1179" s="748">
        <v>0.5</v>
      </c>
      <c r="P1179" s="666"/>
      <c r="Q1179" s="681"/>
      <c r="R1179" s="665"/>
      <c r="S1179" s="681">
        <v>0</v>
      </c>
      <c r="T1179" s="748"/>
      <c r="U1179" s="704">
        <v>0</v>
      </c>
    </row>
    <row r="1180" spans="1:21" ht="14.4" customHeight="1" x14ac:dyDescent="0.3">
      <c r="A1180" s="664">
        <v>50</v>
      </c>
      <c r="B1180" s="665" t="s">
        <v>543</v>
      </c>
      <c r="C1180" s="665" t="s">
        <v>2783</v>
      </c>
      <c r="D1180" s="746" t="s">
        <v>4252</v>
      </c>
      <c r="E1180" s="747" t="s">
        <v>2789</v>
      </c>
      <c r="F1180" s="665" t="s">
        <v>2778</v>
      </c>
      <c r="G1180" s="665" t="s">
        <v>3824</v>
      </c>
      <c r="H1180" s="665" t="s">
        <v>1411</v>
      </c>
      <c r="I1180" s="665" t="s">
        <v>2361</v>
      </c>
      <c r="J1180" s="665" t="s">
        <v>2362</v>
      </c>
      <c r="K1180" s="665" t="s">
        <v>2748</v>
      </c>
      <c r="L1180" s="666">
        <v>70.540000000000006</v>
      </c>
      <c r="M1180" s="666">
        <v>70.540000000000006</v>
      </c>
      <c r="N1180" s="665">
        <v>1</v>
      </c>
      <c r="O1180" s="748">
        <v>1</v>
      </c>
      <c r="P1180" s="666">
        <v>70.540000000000006</v>
      </c>
      <c r="Q1180" s="681">
        <v>1</v>
      </c>
      <c r="R1180" s="665">
        <v>1</v>
      </c>
      <c r="S1180" s="681">
        <v>1</v>
      </c>
      <c r="T1180" s="748">
        <v>1</v>
      </c>
      <c r="U1180" s="704">
        <v>1</v>
      </c>
    </row>
    <row r="1181" spans="1:21" ht="14.4" customHeight="1" x14ac:dyDescent="0.3">
      <c r="A1181" s="664">
        <v>50</v>
      </c>
      <c r="B1181" s="665" t="s">
        <v>543</v>
      </c>
      <c r="C1181" s="665" t="s">
        <v>2783</v>
      </c>
      <c r="D1181" s="746" t="s">
        <v>4252</v>
      </c>
      <c r="E1181" s="747" t="s">
        <v>2789</v>
      </c>
      <c r="F1181" s="665" t="s">
        <v>2778</v>
      </c>
      <c r="G1181" s="665" t="s">
        <v>2805</v>
      </c>
      <c r="H1181" s="665" t="s">
        <v>1411</v>
      </c>
      <c r="I1181" s="665" t="s">
        <v>1655</v>
      </c>
      <c r="J1181" s="665" t="s">
        <v>1457</v>
      </c>
      <c r="K1181" s="665" t="s">
        <v>2620</v>
      </c>
      <c r="L1181" s="666">
        <v>105.32</v>
      </c>
      <c r="M1181" s="666">
        <v>105.32</v>
      </c>
      <c r="N1181" s="665">
        <v>1</v>
      </c>
      <c r="O1181" s="748">
        <v>1</v>
      </c>
      <c r="P1181" s="666">
        <v>105.32</v>
      </c>
      <c r="Q1181" s="681">
        <v>1</v>
      </c>
      <c r="R1181" s="665">
        <v>1</v>
      </c>
      <c r="S1181" s="681">
        <v>1</v>
      </c>
      <c r="T1181" s="748">
        <v>1</v>
      </c>
      <c r="U1181" s="704">
        <v>1</v>
      </c>
    </row>
    <row r="1182" spans="1:21" ht="14.4" customHeight="1" thickBot="1" x14ac:dyDescent="0.35">
      <c r="A1182" s="670">
        <v>50</v>
      </c>
      <c r="B1182" s="671" t="s">
        <v>543</v>
      </c>
      <c r="C1182" s="671" t="s">
        <v>2783</v>
      </c>
      <c r="D1182" s="749" t="s">
        <v>4252</v>
      </c>
      <c r="E1182" s="750" t="s">
        <v>2789</v>
      </c>
      <c r="F1182" s="671" t="s">
        <v>2778</v>
      </c>
      <c r="G1182" s="671" t="s">
        <v>3157</v>
      </c>
      <c r="H1182" s="671" t="s">
        <v>544</v>
      </c>
      <c r="I1182" s="671" t="s">
        <v>4250</v>
      </c>
      <c r="J1182" s="671" t="s">
        <v>3159</v>
      </c>
      <c r="K1182" s="671" t="s">
        <v>3725</v>
      </c>
      <c r="L1182" s="672">
        <v>0</v>
      </c>
      <c r="M1182" s="672">
        <v>0</v>
      </c>
      <c r="N1182" s="671">
        <v>1</v>
      </c>
      <c r="O1182" s="751">
        <v>1</v>
      </c>
      <c r="P1182" s="672">
        <v>0</v>
      </c>
      <c r="Q1182" s="682"/>
      <c r="R1182" s="671">
        <v>1</v>
      </c>
      <c r="S1182" s="682">
        <v>1</v>
      </c>
      <c r="T1182" s="751">
        <v>1</v>
      </c>
      <c r="U1182" s="70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4254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2" t="s">
        <v>212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754" t="s">
        <v>2797</v>
      </c>
      <c r="B5" s="229">
        <v>7580.49</v>
      </c>
      <c r="C5" s="745">
        <v>4.8339058080597949E-2</v>
      </c>
      <c r="D5" s="229">
        <v>149238.65999999997</v>
      </c>
      <c r="E5" s="745">
        <v>0.95166094191940209</v>
      </c>
      <c r="F5" s="753">
        <v>156819.14999999997</v>
      </c>
    </row>
    <row r="6" spans="1:6" ht="14.4" customHeight="1" x14ac:dyDescent="0.3">
      <c r="A6" s="691" t="s">
        <v>2794</v>
      </c>
      <c r="B6" s="668">
        <v>2536.9900000000002</v>
      </c>
      <c r="C6" s="681">
        <v>8.9132533608402773E-2</v>
      </c>
      <c r="D6" s="668">
        <v>25926.12999999999</v>
      </c>
      <c r="E6" s="681">
        <v>0.91086746639159721</v>
      </c>
      <c r="F6" s="669">
        <v>28463.119999999992</v>
      </c>
    </row>
    <row r="7" spans="1:6" ht="14.4" customHeight="1" x14ac:dyDescent="0.3">
      <c r="A7" s="691" t="s">
        <v>2793</v>
      </c>
      <c r="B7" s="668">
        <v>1061.6299999999999</v>
      </c>
      <c r="C7" s="681">
        <v>5.6901313634972507E-2</v>
      </c>
      <c r="D7" s="668">
        <v>17595.760000000002</v>
      </c>
      <c r="E7" s="681">
        <v>0.94309868636502747</v>
      </c>
      <c r="F7" s="669">
        <v>18657.390000000003</v>
      </c>
    </row>
    <row r="8" spans="1:6" ht="14.4" customHeight="1" x14ac:dyDescent="0.3">
      <c r="A8" s="691" t="s">
        <v>2790</v>
      </c>
      <c r="B8" s="668">
        <v>1009.95</v>
      </c>
      <c r="C8" s="681">
        <v>1.9280117320549541E-2</v>
      </c>
      <c r="D8" s="668">
        <v>51373.03</v>
      </c>
      <c r="E8" s="681">
        <v>0.98071988267945054</v>
      </c>
      <c r="F8" s="669">
        <v>52382.979999999996</v>
      </c>
    </row>
    <row r="9" spans="1:6" ht="14.4" customHeight="1" x14ac:dyDescent="0.3">
      <c r="A9" s="691" t="s">
        <v>2802</v>
      </c>
      <c r="B9" s="668">
        <v>906.53000000000009</v>
      </c>
      <c r="C9" s="681">
        <v>3.4340807120528651E-2</v>
      </c>
      <c r="D9" s="668">
        <v>25491.510000000002</v>
      </c>
      <c r="E9" s="681">
        <v>0.96565919287947144</v>
      </c>
      <c r="F9" s="669">
        <v>26398.04</v>
      </c>
    </row>
    <row r="10" spans="1:6" ht="14.4" customHeight="1" x14ac:dyDescent="0.3">
      <c r="A10" s="691" t="s">
        <v>2791</v>
      </c>
      <c r="B10" s="668">
        <v>126.25999999999999</v>
      </c>
      <c r="C10" s="681">
        <v>6.5420367050435749E-3</v>
      </c>
      <c r="D10" s="668">
        <v>19173.54</v>
      </c>
      <c r="E10" s="681">
        <v>0.9934579632949565</v>
      </c>
      <c r="F10" s="669">
        <v>19299.8</v>
      </c>
    </row>
    <row r="11" spans="1:6" ht="14.4" customHeight="1" x14ac:dyDescent="0.3">
      <c r="A11" s="691" t="s">
        <v>2800</v>
      </c>
      <c r="B11" s="668">
        <v>96.53</v>
      </c>
      <c r="C11" s="681">
        <v>0.20030295484727753</v>
      </c>
      <c r="D11" s="668">
        <v>385.39000000000004</v>
      </c>
      <c r="E11" s="681">
        <v>0.79969704515272244</v>
      </c>
      <c r="F11" s="669">
        <v>481.92000000000007</v>
      </c>
    </row>
    <row r="12" spans="1:6" ht="14.4" customHeight="1" x14ac:dyDescent="0.3">
      <c r="A12" s="691" t="s">
        <v>2799</v>
      </c>
      <c r="B12" s="668">
        <v>36.729999999999997</v>
      </c>
      <c r="C12" s="681">
        <v>7.2079249889123948E-3</v>
      </c>
      <c r="D12" s="668">
        <v>5059.0499999999993</v>
      </c>
      <c r="E12" s="681">
        <v>0.99279207501108768</v>
      </c>
      <c r="F12" s="669">
        <v>5095.7799999999988</v>
      </c>
    </row>
    <row r="13" spans="1:6" ht="14.4" customHeight="1" x14ac:dyDescent="0.3">
      <c r="A13" s="691" t="s">
        <v>2788</v>
      </c>
      <c r="B13" s="668">
        <v>25.169999999999998</v>
      </c>
      <c r="C13" s="681">
        <v>1.0098051802163235E-2</v>
      </c>
      <c r="D13" s="668">
        <v>2467.3900000000003</v>
      </c>
      <c r="E13" s="681">
        <v>0.98990194819783672</v>
      </c>
      <c r="F13" s="669">
        <v>2492.5600000000004</v>
      </c>
    </row>
    <row r="14" spans="1:6" ht="14.4" customHeight="1" x14ac:dyDescent="0.3">
      <c r="A14" s="691" t="s">
        <v>2796</v>
      </c>
      <c r="B14" s="668"/>
      <c r="C14" s="681">
        <v>0</v>
      </c>
      <c r="D14" s="668">
        <v>204.83</v>
      </c>
      <c r="E14" s="681">
        <v>1</v>
      </c>
      <c r="F14" s="669">
        <v>204.83</v>
      </c>
    </row>
    <row r="15" spans="1:6" ht="14.4" customHeight="1" x14ac:dyDescent="0.3">
      <c r="A15" s="691" t="s">
        <v>2795</v>
      </c>
      <c r="B15" s="668"/>
      <c r="C15" s="681">
        <v>0</v>
      </c>
      <c r="D15" s="668">
        <v>245.75</v>
      </c>
      <c r="E15" s="681">
        <v>1</v>
      </c>
      <c r="F15" s="669">
        <v>245.75</v>
      </c>
    </row>
    <row r="16" spans="1:6" ht="14.4" customHeight="1" x14ac:dyDescent="0.3">
      <c r="A16" s="691" t="s">
        <v>2789</v>
      </c>
      <c r="B16" s="668"/>
      <c r="C16" s="681">
        <v>0</v>
      </c>
      <c r="D16" s="668">
        <v>175.86</v>
      </c>
      <c r="E16" s="681">
        <v>1</v>
      </c>
      <c r="F16" s="669">
        <v>175.86</v>
      </c>
    </row>
    <row r="17" spans="1:6" ht="14.4" customHeight="1" x14ac:dyDescent="0.3">
      <c r="A17" s="691" t="s">
        <v>2801</v>
      </c>
      <c r="B17" s="668"/>
      <c r="C17" s="681">
        <v>0</v>
      </c>
      <c r="D17" s="668">
        <v>7159.7299999999987</v>
      </c>
      <c r="E17" s="681">
        <v>1</v>
      </c>
      <c r="F17" s="669">
        <v>7159.7299999999987</v>
      </c>
    </row>
    <row r="18" spans="1:6" ht="14.4" customHeight="1" x14ac:dyDescent="0.3">
      <c r="A18" s="691" t="s">
        <v>2792</v>
      </c>
      <c r="B18" s="668"/>
      <c r="C18" s="681">
        <v>0</v>
      </c>
      <c r="D18" s="668">
        <v>1373.7099999999998</v>
      </c>
      <c r="E18" s="681">
        <v>1</v>
      </c>
      <c r="F18" s="669">
        <v>1373.7099999999998</v>
      </c>
    </row>
    <row r="19" spans="1:6" ht="14.4" customHeight="1" thickBot="1" x14ac:dyDescent="0.35">
      <c r="A19" s="692" t="s">
        <v>2798</v>
      </c>
      <c r="B19" s="683"/>
      <c r="C19" s="684">
        <v>0</v>
      </c>
      <c r="D19" s="683">
        <v>14230.679999999998</v>
      </c>
      <c r="E19" s="684">
        <v>1</v>
      </c>
      <c r="F19" s="685">
        <v>14230.679999999998</v>
      </c>
    </row>
    <row r="20" spans="1:6" ht="14.4" customHeight="1" thickBot="1" x14ac:dyDescent="0.35">
      <c r="A20" s="686" t="s">
        <v>3</v>
      </c>
      <c r="B20" s="687">
        <v>13380.28</v>
      </c>
      <c r="C20" s="688">
        <v>4.012302938725501E-2</v>
      </c>
      <c r="D20" s="687">
        <v>320101.01999999996</v>
      </c>
      <c r="E20" s="688">
        <v>0.95987697061274513</v>
      </c>
      <c r="F20" s="689">
        <v>333481.29999999993</v>
      </c>
    </row>
    <row r="21" spans="1:6" ht="14.4" customHeight="1" thickBot="1" x14ac:dyDescent="0.35"/>
    <row r="22" spans="1:6" ht="14.4" customHeight="1" x14ac:dyDescent="0.3">
      <c r="A22" s="754" t="s">
        <v>2541</v>
      </c>
      <c r="B22" s="229">
        <v>1666.2199999999998</v>
      </c>
      <c r="C22" s="745">
        <v>0.76000510860343562</v>
      </c>
      <c r="D22" s="229">
        <v>526.16</v>
      </c>
      <c r="E22" s="745">
        <v>0.23999489139656449</v>
      </c>
      <c r="F22" s="753">
        <v>2192.3799999999997</v>
      </c>
    </row>
    <row r="23" spans="1:6" ht="14.4" customHeight="1" x14ac:dyDescent="0.3">
      <c r="A23" s="691" t="s">
        <v>2504</v>
      </c>
      <c r="B23" s="668">
        <v>1496.42</v>
      </c>
      <c r="C23" s="681">
        <v>1</v>
      </c>
      <c r="D23" s="668"/>
      <c r="E23" s="681">
        <v>0</v>
      </c>
      <c r="F23" s="669">
        <v>1496.42</v>
      </c>
    </row>
    <row r="24" spans="1:6" ht="14.4" customHeight="1" x14ac:dyDescent="0.3">
      <c r="A24" s="691" t="s">
        <v>2562</v>
      </c>
      <c r="B24" s="668">
        <v>1487.01</v>
      </c>
      <c r="C24" s="681">
        <v>1</v>
      </c>
      <c r="D24" s="668"/>
      <c r="E24" s="681">
        <v>0</v>
      </c>
      <c r="F24" s="669">
        <v>1487.01</v>
      </c>
    </row>
    <row r="25" spans="1:6" ht="14.4" customHeight="1" x14ac:dyDescent="0.3">
      <c r="A25" s="691" t="s">
        <v>4255</v>
      </c>
      <c r="B25" s="668">
        <v>1377.9</v>
      </c>
      <c r="C25" s="681">
        <v>0.66215904503777179</v>
      </c>
      <c r="D25" s="668">
        <v>703.02</v>
      </c>
      <c r="E25" s="681">
        <v>0.33784095496222821</v>
      </c>
      <c r="F25" s="669">
        <v>2080.92</v>
      </c>
    </row>
    <row r="26" spans="1:6" ht="14.4" customHeight="1" x14ac:dyDescent="0.3">
      <c r="A26" s="691" t="s">
        <v>2517</v>
      </c>
      <c r="B26" s="668">
        <v>1328.0699999999993</v>
      </c>
      <c r="C26" s="681">
        <v>0.14902493679678358</v>
      </c>
      <c r="D26" s="668">
        <v>7583.6599999999953</v>
      </c>
      <c r="E26" s="681">
        <v>0.85097506320321648</v>
      </c>
      <c r="F26" s="669">
        <v>8911.7299999999941</v>
      </c>
    </row>
    <row r="27" spans="1:6" ht="14.4" customHeight="1" x14ac:dyDescent="0.3">
      <c r="A27" s="691" t="s">
        <v>2523</v>
      </c>
      <c r="B27" s="668">
        <v>804.81999999999994</v>
      </c>
      <c r="C27" s="681">
        <v>0.21052163495493045</v>
      </c>
      <c r="D27" s="668">
        <v>3018.16</v>
      </c>
      <c r="E27" s="681">
        <v>0.78947836504506963</v>
      </c>
      <c r="F27" s="669">
        <v>3822.9799999999996</v>
      </c>
    </row>
    <row r="28" spans="1:6" ht="14.4" customHeight="1" x14ac:dyDescent="0.3">
      <c r="A28" s="691" t="s">
        <v>2527</v>
      </c>
      <c r="B28" s="668">
        <v>723.51</v>
      </c>
      <c r="C28" s="681">
        <v>0.11085166918703254</v>
      </c>
      <c r="D28" s="668">
        <v>5803.3200000000033</v>
      </c>
      <c r="E28" s="681">
        <v>0.8891483308129674</v>
      </c>
      <c r="F28" s="669">
        <v>6526.8300000000036</v>
      </c>
    </row>
    <row r="29" spans="1:6" ht="14.4" customHeight="1" x14ac:dyDescent="0.3">
      <c r="A29" s="691" t="s">
        <v>2539</v>
      </c>
      <c r="B29" s="668">
        <v>519.20999999999992</v>
      </c>
      <c r="C29" s="681">
        <v>4.6391006465309255E-2</v>
      </c>
      <c r="D29" s="668">
        <v>10672.830000000004</v>
      </c>
      <c r="E29" s="681">
        <v>0.95360899353469086</v>
      </c>
      <c r="F29" s="669">
        <v>11192.040000000003</v>
      </c>
    </row>
    <row r="30" spans="1:6" ht="14.4" customHeight="1" x14ac:dyDescent="0.3">
      <c r="A30" s="691" t="s">
        <v>2535</v>
      </c>
      <c r="B30" s="668">
        <v>504.34000000000003</v>
      </c>
      <c r="C30" s="681">
        <v>0.15061669404210842</v>
      </c>
      <c r="D30" s="668">
        <v>2844.16</v>
      </c>
      <c r="E30" s="681">
        <v>0.84938330595789158</v>
      </c>
      <c r="F30" s="669">
        <v>3348.5</v>
      </c>
    </row>
    <row r="31" spans="1:6" ht="14.4" customHeight="1" x14ac:dyDescent="0.3">
      <c r="A31" s="691" t="s">
        <v>2564</v>
      </c>
      <c r="B31" s="668">
        <v>400.44</v>
      </c>
      <c r="C31" s="681">
        <v>3.8169423283691328E-2</v>
      </c>
      <c r="D31" s="668">
        <v>10090.680000000006</v>
      </c>
      <c r="E31" s="681">
        <v>0.96183057671630867</v>
      </c>
      <c r="F31" s="669">
        <v>10491.120000000006</v>
      </c>
    </row>
    <row r="32" spans="1:6" ht="14.4" customHeight="1" x14ac:dyDescent="0.3">
      <c r="A32" s="691" t="s">
        <v>2545</v>
      </c>
      <c r="B32" s="668">
        <v>395.15</v>
      </c>
      <c r="C32" s="681">
        <v>0.20271275476963649</v>
      </c>
      <c r="D32" s="668">
        <v>1554.1599999999996</v>
      </c>
      <c r="E32" s="681">
        <v>0.79728724523036354</v>
      </c>
      <c r="F32" s="669">
        <v>1949.3099999999995</v>
      </c>
    </row>
    <row r="33" spans="1:6" ht="14.4" customHeight="1" x14ac:dyDescent="0.3">
      <c r="A33" s="691" t="s">
        <v>4256</v>
      </c>
      <c r="B33" s="668">
        <v>329.68</v>
      </c>
      <c r="C33" s="681">
        <v>0.5283248665886765</v>
      </c>
      <c r="D33" s="668">
        <v>294.33</v>
      </c>
      <c r="E33" s="681">
        <v>0.4716751334113235</v>
      </c>
      <c r="F33" s="669">
        <v>624.01</v>
      </c>
    </row>
    <row r="34" spans="1:6" ht="14.4" customHeight="1" x14ac:dyDescent="0.3">
      <c r="A34" s="691" t="s">
        <v>4257</v>
      </c>
      <c r="B34" s="668">
        <v>300.68</v>
      </c>
      <c r="C34" s="681">
        <v>1</v>
      </c>
      <c r="D34" s="668"/>
      <c r="E34" s="681">
        <v>0</v>
      </c>
      <c r="F34" s="669">
        <v>300.68</v>
      </c>
    </row>
    <row r="35" spans="1:6" ht="14.4" customHeight="1" x14ac:dyDescent="0.3">
      <c r="A35" s="691" t="s">
        <v>2537</v>
      </c>
      <c r="B35" s="668">
        <v>298.86</v>
      </c>
      <c r="C35" s="681">
        <v>5.7202728029987502E-3</v>
      </c>
      <c r="D35" s="668">
        <v>51946.9</v>
      </c>
      <c r="E35" s="681">
        <v>0.9942797271970012</v>
      </c>
      <c r="F35" s="669">
        <v>52245.760000000002</v>
      </c>
    </row>
    <row r="36" spans="1:6" ht="14.4" customHeight="1" x14ac:dyDescent="0.3">
      <c r="A36" s="691" t="s">
        <v>4258</v>
      </c>
      <c r="B36" s="668">
        <v>282.08</v>
      </c>
      <c r="C36" s="681">
        <v>0.66666666666666663</v>
      </c>
      <c r="D36" s="668">
        <v>141.04</v>
      </c>
      <c r="E36" s="681">
        <v>0.33333333333333331</v>
      </c>
      <c r="F36" s="669">
        <v>423.12</v>
      </c>
    </row>
    <row r="37" spans="1:6" ht="14.4" customHeight="1" x14ac:dyDescent="0.3">
      <c r="A37" s="691" t="s">
        <v>4259</v>
      </c>
      <c r="B37" s="668">
        <v>255.78</v>
      </c>
      <c r="C37" s="681">
        <v>0.875</v>
      </c>
      <c r="D37" s="668">
        <v>36.54</v>
      </c>
      <c r="E37" s="681">
        <v>0.125</v>
      </c>
      <c r="F37" s="669">
        <v>292.32</v>
      </c>
    </row>
    <row r="38" spans="1:6" ht="14.4" customHeight="1" x14ac:dyDescent="0.3">
      <c r="A38" s="691" t="s">
        <v>2510</v>
      </c>
      <c r="B38" s="668">
        <v>246.67000000000002</v>
      </c>
      <c r="C38" s="681">
        <v>0.64000311348658612</v>
      </c>
      <c r="D38" s="668">
        <v>138.75</v>
      </c>
      <c r="E38" s="681">
        <v>0.35999688651341394</v>
      </c>
      <c r="F38" s="669">
        <v>385.42</v>
      </c>
    </row>
    <row r="39" spans="1:6" ht="14.4" customHeight="1" x14ac:dyDescent="0.3">
      <c r="A39" s="691" t="s">
        <v>2522</v>
      </c>
      <c r="B39" s="668">
        <v>239.80999999999997</v>
      </c>
      <c r="C39" s="681">
        <v>0.2838996093287558</v>
      </c>
      <c r="D39" s="668">
        <v>604.88999999999987</v>
      </c>
      <c r="E39" s="681">
        <v>0.7161003906712442</v>
      </c>
      <c r="F39" s="669">
        <v>844.69999999999982</v>
      </c>
    </row>
    <row r="40" spans="1:6" ht="14.4" customHeight="1" x14ac:dyDescent="0.3">
      <c r="A40" s="691" t="s">
        <v>4260</v>
      </c>
      <c r="B40" s="668">
        <v>207.45</v>
      </c>
      <c r="C40" s="681">
        <v>0.21428128744370528</v>
      </c>
      <c r="D40" s="668">
        <v>760.67000000000007</v>
      </c>
      <c r="E40" s="681">
        <v>0.78571871255629466</v>
      </c>
      <c r="F40" s="669">
        <v>968.12000000000012</v>
      </c>
    </row>
    <row r="41" spans="1:6" ht="14.4" customHeight="1" x14ac:dyDescent="0.3">
      <c r="A41" s="691" t="s">
        <v>2505</v>
      </c>
      <c r="B41" s="668">
        <v>115.28</v>
      </c>
      <c r="C41" s="681">
        <v>5.2531088944684688E-2</v>
      </c>
      <c r="D41" s="668">
        <v>2079.23</v>
      </c>
      <c r="E41" s="681">
        <v>0.94746891105531528</v>
      </c>
      <c r="F41" s="669">
        <v>2194.5100000000002</v>
      </c>
    </row>
    <row r="42" spans="1:6" ht="14.4" customHeight="1" x14ac:dyDescent="0.3">
      <c r="A42" s="691" t="s">
        <v>2532</v>
      </c>
      <c r="B42" s="668">
        <v>115.26</v>
      </c>
      <c r="C42" s="681">
        <v>0.35714064388188266</v>
      </c>
      <c r="D42" s="668">
        <v>207.47</v>
      </c>
      <c r="E42" s="681">
        <v>0.64285935611811729</v>
      </c>
      <c r="F42" s="669">
        <v>322.73</v>
      </c>
    </row>
    <row r="43" spans="1:6" ht="14.4" customHeight="1" x14ac:dyDescent="0.3">
      <c r="A43" s="691" t="s">
        <v>2552</v>
      </c>
      <c r="B43" s="668">
        <v>112.80000000000003</v>
      </c>
      <c r="C43" s="681">
        <v>0.66666666666666663</v>
      </c>
      <c r="D43" s="668">
        <v>56.400000000000006</v>
      </c>
      <c r="E43" s="681">
        <v>0.33333333333333326</v>
      </c>
      <c r="F43" s="669">
        <v>169.20000000000005</v>
      </c>
    </row>
    <row r="44" spans="1:6" ht="14.4" customHeight="1" x14ac:dyDescent="0.3">
      <c r="A44" s="691" t="s">
        <v>4261</v>
      </c>
      <c r="B44" s="668">
        <v>83.26</v>
      </c>
      <c r="C44" s="681">
        <v>1</v>
      </c>
      <c r="D44" s="668"/>
      <c r="E44" s="681">
        <v>0</v>
      </c>
      <c r="F44" s="669">
        <v>83.26</v>
      </c>
    </row>
    <row r="45" spans="1:6" ht="14.4" customHeight="1" x14ac:dyDescent="0.3">
      <c r="A45" s="691" t="s">
        <v>2511</v>
      </c>
      <c r="B45" s="668">
        <v>72</v>
      </c>
      <c r="C45" s="681">
        <v>1.2194915397774423E-2</v>
      </c>
      <c r="D45" s="668">
        <v>5832.1000000000022</v>
      </c>
      <c r="E45" s="681">
        <v>0.9878050846022256</v>
      </c>
      <c r="F45" s="669">
        <v>5904.1000000000022</v>
      </c>
    </row>
    <row r="46" spans="1:6" ht="14.4" customHeight="1" x14ac:dyDescent="0.3">
      <c r="A46" s="691" t="s">
        <v>2519</v>
      </c>
      <c r="B46" s="668">
        <v>17.579999999999998</v>
      </c>
      <c r="C46" s="681">
        <v>6.9861707200762999E-2</v>
      </c>
      <c r="D46" s="668">
        <v>234.06</v>
      </c>
      <c r="E46" s="681">
        <v>0.9301382927992371</v>
      </c>
      <c r="F46" s="669">
        <v>251.64</v>
      </c>
    </row>
    <row r="47" spans="1:6" ht="14.4" customHeight="1" x14ac:dyDescent="0.3">
      <c r="A47" s="691" t="s">
        <v>4262</v>
      </c>
      <c r="B47" s="668"/>
      <c r="C47" s="681">
        <v>0</v>
      </c>
      <c r="D47" s="668">
        <v>110241.49</v>
      </c>
      <c r="E47" s="681">
        <v>1</v>
      </c>
      <c r="F47" s="669">
        <v>110241.49</v>
      </c>
    </row>
    <row r="48" spans="1:6" ht="14.4" customHeight="1" x14ac:dyDescent="0.3">
      <c r="A48" s="691" t="s">
        <v>2556</v>
      </c>
      <c r="B48" s="668"/>
      <c r="C48" s="681">
        <v>0</v>
      </c>
      <c r="D48" s="668">
        <v>63.75</v>
      </c>
      <c r="E48" s="681">
        <v>1</v>
      </c>
      <c r="F48" s="669">
        <v>63.75</v>
      </c>
    </row>
    <row r="49" spans="1:6" ht="14.4" customHeight="1" x14ac:dyDescent="0.3">
      <c r="A49" s="691" t="s">
        <v>2498</v>
      </c>
      <c r="B49" s="668"/>
      <c r="C49" s="681"/>
      <c r="D49" s="668">
        <v>0</v>
      </c>
      <c r="E49" s="681"/>
      <c r="F49" s="669">
        <v>0</v>
      </c>
    </row>
    <row r="50" spans="1:6" ht="14.4" customHeight="1" x14ac:dyDescent="0.3">
      <c r="A50" s="691" t="s">
        <v>4263</v>
      </c>
      <c r="B50" s="668"/>
      <c r="C50" s="681">
        <v>0</v>
      </c>
      <c r="D50" s="668">
        <v>223.45999999999998</v>
      </c>
      <c r="E50" s="681">
        <v>1</v>
      </c>
      <c r="F50" s="669">
        <v>223.45999999999998</v>
      </c>
    </row>
    <row r="51" spans="1:6" ht="14.4" customHeight="1" x14ac:dyDescent="0.3">
      <c r="A51" s="691" t="s">
        <v>2529</v>
      </c>
      <c r="B51" s="668">
        <v>0</v>
      </c>
      <c r="C51" s="681">
        <v>0</v>
      </c>
      <c r="D51" s="668">
        <v>7306.8999999999978</v>
      </c>
      <c r="E51" s="681">
        <v>1</v>
      </c>
      <c r="F51" s="669">
        <v>7306.8999999999978</v>
      </c>
    </row>
    <row r="52" spans="1:6" ht="14.4" customHeight="1" x14ac:dyDescent="0.3">
      <c r="A52" s="691" t="s">
        <v>2538</v>
      </c>
      <c r="B52" s="668"/>
      <c r="C52" s="681">
        <v>0</v>
      </c>
      <c r="D52" s="668">
        <v>896.08</v>
      </c>
      <c r="E52" s="681">
        <v>1</v>
      </c>
      <c r="F52" s="669">
        <v>896.08</v>
      </c>
    </row>
    <row r="53" spans="1:6" ht="14.4" customHeight="1" x14ac:dyDescent="0.3">
      <c r="A53" s="691" t="s">
        <v>2528</v>
      </c>
      <c r="B53" s="668"/>
      <c r="C53" s="681">
        <v>0</v>
      </c>
      <c r="D53" s="668">
        <v>424.24</v>
      </c>
      <c r="E53" s="681">
        <v>1</v>
      </c>
      <c r="F53" s="669">
        <v>424.24</v>
      </c>
    </row>
    <row r="54" spans="1:6" ht="14.4" customHeight="1" x14ac:dyDescent="0.3">
      <c r="A54" s="691" t="s">
        <v>2513</v>
      </c>
      <c r="B54" s="668"/>
      <c r="C54" s="681">
        <v>0</v>
      </c>
      <c r="D54" s="668">
        <v>855.05</v>
      </c>
      <c r="E54" s="681">
        <v>1</v>
      </c>
      <c r="F54" s="669">
        <v>855.05</v>
      </c>
    </row>
    <row r="55" spans="1:6" ht="14.4" customHeight="1" x14ac:dyDescent="0.3">
      <c r="A55" s="691" t="s">
        <v>2506</v>
      </c>
      <c r="B55" s="668"/>
      <c r="C55" s="681">
        <v>0</v>
      </c>
      <c r="D55" s="668">
        <v>123.2</v>
      </c>
      <c r="E55" s="681">
        <v>1</v>
      </c>
      <c r="F55" s="669">
        <v>123.2</v>
      </c>
    </row>
    <row r="56" spans="1:6" ht="14.4" customHeight="1" x14ac:dyDescent="0.3">
      <c r="A56" s="691" t="s">
        <v>2515</v>
      </c>
      <c r="B56" s="668"/>
      <c r="C56" s="681">
        <v>0</v>
      </c>
      <c r="D56" s="668">
        <v>2097.2200000000003</v>
      </c>
      <c r="E56" s="681">
        <v>1</v>
      </c>
      <c r="F56" s="669">
        <v>2097.2200000000003</v>
      </c>
    </row>
    <row r="57" spans="1:6" ht="14.4" customHeight="1" x14ac:dyDescent="0.3">
      <c r="A57" s="691" t="s">
        <v>2558</v>
      </c>
      <c r="B57" s="668"/>
      <c r="C57" s="681"/>
      <c r="D57" s="668">
        <v>0</v>
      </c>
      <c r="E57" s="681"/>
      <c r="F57" s="669">
        <v>0</v>
      </c>
    </row>
    <row r="58" spans="1:6" ht="14.4" customHeight="1" x14ac:dyDescent="0.3">
      <c r="A58" s="691" t="s">
        <v>2534</v>
      </c>
      <c r="B58" s="668"/>
      <c r="C58" s="681">
        <v>0</v>
      </c>
      <c r="D58" s="668">
        <v>642.90000000000009</v>
      </c>
      <c r="E58" s="681">
        <v>1</v>
      </c>
      <c r="F58" s="669">
        <v>642.90000000000009</v>
      </c>
    </row>
    <row r="59" spans="1:6" ht="14.4" customHeight="1" x14ac:dyDescent="0.3">
      <c r="A59" s="691" t="s">
        <v>4264</v>
      </c>
      <c r="B59" s="668"/>
      <c r="C59" s="681">
        <v>0</v>
      </c>
      <c r="D59" s="668">
        <v>276.61</v>
      </c>
      <c r="E59" s="681">
        <v>1</v>
      </c>
      <c r="F59" s="669">
        <v>276.61</v>
      </c>
    </row>
    <row r="60" spans="1:6" ht="14.4" customHeight="1" x14ac:dyDescent="0.3">
      <c r="A60" s="691" t="s">
        <v>4265</v>
      </c>
      <c r="B60" s="668">
        <v>0</v>
      </c>
      <c r="C60" s="681">
        <v>0</v>
      </c>
      <c r="D60" s="668">
        <v>3203.7599999999998</v>
      </c>
      <c r="E60" s="681">
        <v>1</v>
      </c>
      <c r="F60" s="669">
        <v>3203.7599999999998</v>
      </c>
    </row>
    <row r="61" spans="1:6" ht="14.4" customHeight="1" x14ac:dyDescent="0.3">
      <c r="A61" s="691" t="s">
        <v>4266</v>
      </c>
      <c r="B61" s="668"/>
      <c r="C61" s="681">
        <v>0</v>
      </c>
      <c r="D61" s="668">
        <v>1488.83</v>
      </c>
      <c r="E61" s="681">
        <v>1</v>
      </c>
      <c r="F61" s="669">
        <v>1488.83</v>
      </c>
    </row>
    <row r="62" spans="1:6" ht="14.4" customHeight="1" x14ac:dyDescent="0.3">
      <c r="A62" s="691" t="s">
        <v>2509</v>
      </c>
      <c r="B62" s="668"/>
      <c r="C62" s="681">
        <v>0</v>
      </c>
      <c r="D62" s="668">
        <v>10158.740000000002</v>
      </c>
      <c r="E62" s="681">
        <v>1</v>
      </c>
      <c r="F62" s="669">
        <v>10158.740000000002</v>
      </c>
    </row>
    <row r="63" spans="1:6" ht="14.4" customHeight="1" x14ac:dyDescent="0.3">
      <c r="A63" s="691" t="s">
        <v>2525</v>
      </c>
      <c r="B63" s="668">
        <v>0</v>
      </c>
      <c r="C63" s="681">
        <v>0</v>
      </c>
      <c r="D63" s="668">
        <v>8350.6200000000026</v>
      </c>
      <c r="E63" s="681">
        <v>1</v>
      </c>
      <c r="F63" s="669">
        <v>8350.6200000000026</v>
      </c>
    </row>
    <row r="64" spans="1:6" ht="14.4" customHeight="1" x14ac:dyDescent="0.3">
      <c r="A64" s="691" t="s">
        <v>4267</v>
      </c>
      <c r="B64" s="668"/>
      <c r="C64" s="681"/>
      <c r="D64" s="668">
        <v>0</v>
      </c>
      <c r="E64" s="681"/>
      <c r="F64" s="669">
        <v>0</v>
      </c>
    </row>
    <row r="65" spans="1:6" ht="14.4" customHeight="1" x14ac:dyDescent="0.3">
      <c r="A65" s="691" t="s">
        <v>2554</v>
      </c>
      <c r="B65" s="668"/>
      <c r="C65" s="681">
        <v>0</v>
      </c>
      <c r="D65" s="668">
        <v>1547.79</v>
      </c>
      <c r="E65" s="681">
        <v>1</v>
      </c>
      <c r="F65" s="669">
        <v>1547.79</v>
      </c>
    </row>
    <row r="66" spans="1:6" ht="14.4" customHeight="1" x14ac:dyDescent="0.3">
      <c r="A66" s="691" t="s">
        <v>4268</v>
      </c>
      <c r="B66" s="668"/>
      <c r="C66" s="681">
        <v>0</v>
      </c>
      <c r="D66" s="668">
        <v>132</v>
      </c>
      <c r="E66" s="681">
        <v>1</v>
      </c>
      <c r="F66" s="669">
        <v>132</v>
      </c>
    </row>
    <row r="67" spans="1:6" ht="14.4" customHeight="1" x14ac:dyDescent="0.3">
      <c r="A67" s="691" t="s">
        <v>2533</v>
      </c>
      <c r="B67" s="668"/>
      <c r="C67" s="681">
        <v>0</v>
      </c>
      <c r="D67" s="668">
        <v>931.89</v>
      </c>
      <c r="E67" s="681">
        <v>1</v>
      </c>
      <c r="F67" s="669">
        <v>931.89</v>
      </c>
    </row>
    <row r="68" spans="1:6" ht="14.4" customHeight="1" x14ac:dyDescent="0.3">
      <c r="A68" s="691" t="s">
        <v>4269</v>
      </c>
      <c r="B68" s="668">
        <v>0</v>
      </c>
      <c r="C68" s="681">
        <v>0</v>
      </c>
      <c r="D68" s="668">
        <v>155.69999999999999</v>
      </c>
      <c r="E68" s="681">
        <v>1</v>
      </c>
      <c r="F68" s="669">
        <v>155.69999999999999</v>
      </c>
    </row>
    <row r="69" spans="1:6" ht="14.4" customHeight="1" x14ac:dyDescent="0.3">
      <c r="A69" s="691" t="s">
        <v>2553</v>
      </c>
      <c r="B69" s="668"/>
      <c r="C69" s="681">
        <v>0</v>
      </c>
      <c r="D69" s="668">
        <v>115.28</v>
      </c>
      <c r="E69" s="681">
        <v>1</v>
      </c>
      <c r="F69" s="669">
        <v>115.28</v>
      </c>
    </row>
    <row r="70" spans="1:6" ht="14.4" customHeight="1" x14ac:dyDescent="0.3">
      <c r="A70" s="691" t="s">
        <v>2507</v>
      </c>
      <c r="B70" s="668">
        <v>0</v>
      </c>
      <c r="C70" s="681">
        <v>0</v>
      </c>
      <c r="D70" s="668">
        <v>842.5</v>
      </c>
      <c r="E70" s="681">
        <v>1</v>
      </c>
      <c r="F70" s="669">
        <v>842.5</v>
      </c>
    </row>
    <row r="71" spans="1:6" ht="14.4" customHeight="1" x14ac:dyDescent="0.3">
      <c r="A71" s="691" t="s">
        <v>4270</v>
      </c>
      <c r="B71" s="668">
        <v>0</v>
      </c>
      <c r="C71" s="681"/>
      <c r="D71" s="668"/>
      <c r="E71" s="681"/>
      <c r="F71" s="669">
        <v>0</v>
      </c>
    </row>
    <row r="72" spans="1:6" ht="14.4" customHeight="1" x14ac:dyDescent="0.3">
      <c r="A72" s="691" t="s">
        <v>2520</v>
      </c>
      <c r="B72" s="668"/>
      <c r="C72" s="681">
        <v>0</v>
      </c>
      <c r="D72" s="668">
        <v>917.0200000000001</v>
      </c>
      <c r="E72" s="681">
        <v>1</v>
      </c>
      <c r="F72" s="669">
        <v>917.0200000000001</v>
      </c>
    </row>
    <row r="73" spans="1:6" ht="14.4" customHeight="1" x14ac:dyDescent="0.3">
      <c r="A73" s="691" t="s">
        <v>4271</v>
      </c>
      <c r="B73" s="668">
        <v>0</v>
      </c>
      <c r="C73" s="681"/>
      <c r="D73" s="668"/>
      <c r="E73" s="681"/>
      <c r="F73" s="669">
        <v>0</v>
      </c>
    </row>
    <row r="74" spans="1:6" ht="14.4" customHeight="1" x14ac:dyDescent="0.3">
      <c r="A74" s="691" t="s">
        <v>4272</v>
      </c>
      <c r="B74" s="668"/>
      <c r="C74" s="681">
        <v>0</v>
      </c>
      <c r="D74" s="668">
        <v>346.98</v>
      </c>
      <c r="E74" s="681">
        <v>1</v>
      </c>
      <c r="F74" s="669">
        <v>346.98</v>
      </c>
    </row>
    <row r="75" spans="1:6" ht="14.4" customHeight="1" x14ac:dyDescent="0.3">
      <c r="A75" s="691" t="s">
        <v>4273</v>
      </c>
      <c r="B75" s="668">
        <v>0</v>
      </c>
      <c r="C75" s="681">
        <v>0</v>
      </c>
      <c r="D75" s="668">
        <v>648.91</v>
      </c>
      <c r="E75" s="681">
        <v>1</v>
      </c>
      <c r="F75" s="669">
        <v>648.91</v>
      </c>
    </row>
    <row r="76" spans="1:6" ht="14.4" customHeight="1" x14ac:dyDescent="0.3">
      <c r="A76" s="691" t="s">
        <v>4274</v>
      </c>
      <c r="B76" s="668">
        <v>0</v>
      </c>
      <c r="C76" s="681"/>
      <c r="D76" s="668"/>
      <c r="E76" s="681"/>
      <c r="F76" s="669">
        <v>0</v>
      </c>
    </row>
    <row r="77" spans="1:6" ht="14.4" customHeight="1" x14ac:dyDescent="0.3">
      <c r="A77" s="691" t="s">
        <v>4275</v>
      </c>
      <c r="B77" s="668"/>
      <c r="C77" s="681">
        <v>0</v>
      </c>
      <c r="D77" s="668">
        <v>841.94</v>
      </c>
      <c r="E77" s="681">
        <v>1</v>
      </c>
      <c r="F77" s="669">
        <v>841.94</v>
      </c>
    </row>
    <row r="78" spans="1:6" ht="14.4" customHeight="1" x14ac:dyDescent="0.3">
      <c r="A78" s="691" t="s">
        <v>2521</v>
      </c>
      <c r="B78" s="668">
        <v>0</v>
      </c>
      <c r="C78" s="681">
        <v>0</v>
      </c>
      <c r="D78" s="668">
        <v>1373.2000000000003</v>
      </c>
      <c r="E78" s="681">
        <v>1</v>
      </c>
      <c r="F78" s="669">
        <v>1373.2000000000003</v>
      </c>
    </row>
    <row r="79" spans="1:6" ht="14.4" customHeight="1" x14ac:dyDescent="0.3">
      <c r="A79" s="691" t="s">
        <v>4276</v>
      </c>
      <c r="B79" s="668"/>
      <c r="C79" s="681">
        <v>0</v>
      </c>
      <c r="D79" s="668">
        <v>447.01000000000005</v>
      </c>
      <c r="E79" s="681">
        <v>1</v>
      </c>
      <c r="F79" s="669">
        <v>447.01000000000005</v>
      </c>
    </row>
    <row r="80" spans="1:6" ht="14.4" customHeight="1" x14ac:dyDescent="0.3">
      <c r="A80" s="691" t="s">
        <v>2530</v>
      </c>
      <c r="B80" s="668"/>
      <c r="C80" s="681">
        <v>0</v>
      </c>
      <c r="D80" s="668">
        <v>50579.830000000009</v>
      </c>
      <c r="E80" s="681">
        <v>1</v>
      </c>
      <c r="F80" s="669">
        <v>50579.830000000009</v>
      </c>
    </row>
    <row r="81" spans="1:6" ht="14.4" customHeight="1" x14ac:dyDescent="0.3">
      <c r="A81" s="691" t="s">
        <v>2531</v>
      </c>
      <c r="B81" s="668"/>
      <c r="C81" s="681">
        <v>0</v>
      </c>
      <c r="D81" s="668">
        <v>8898.5499999999993</v>
      </c>
      <c r="E81" s="681">
        <v>1</v>
      </c>
      <c r="F81" s="669">
        <v>8898.5499999999993</v>
      </c>
    </row>
    <row r="82" spans="1:6" ht="14.4" customHeight="1" x14ac:dyDescent="0.3">
      <c r="A82" s="691" t="s">
        <v>4277</v>
      </c>
      <c r="B82" s="668"/>
      <c r="C82" s="681">
        <v>0</v>
      </c>
      <c r="D82" s="668">
        <v>99.66</v>
      </c>
      <c r="E82" s="681">
        <v>1</v>
      </c>
      <c r="F82" s="669">
        <v>99.66</v>
      </c>
    </row>
    <row r="83" spans="1:6" ht="14.4" customHeight="1" thickBot="1" x14ac:dyDescent="0.35">
      <c r="A83" s="692" t="s">
        <v>4278</v>
      </c>
      <c r="B83" s="683"/>
      <c r="C83" s="684">
        <v>0</v>
      </c>
      <c r="D83" s="683">
        <v>741.38</v>
      </c>
      <c r="E83" s="684">
        <v>1</v>
      </c>
      <c r="F83" s="685">
        <v>741.38</v>
      </c>
    </row>
    <row r="84" spans="1:6" ht="14.4" customHeight="1" thickBot="1" x14ac:dyDescent="0.35">
      <c r="A84" s="686" t="s">
        <v>3</v>
      </c>
      <c r="B84" s="687">
        <v>13380.28</v>
      </c>
      <c r="C84" s="688">
        <v>4.012302938725499E-2</v>
      </c>
      <c r="D84" s="687">
        <v>320101.02000000008</v>
      </c>
      <c r="E84" s="688">
        <v>0.95987697061274491</v>
      </c>
      <c r="F84" s="689">
        <v>333481.3000000001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{AB578388-08DE-4EBD-91B3-028BDC4841F1}</x14:id>
        </ext>
      </extLst>
    </cfRule>
  </conditionalFormatting>
  <conditionalFormatting sqref="F22:F8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{E37C2F3E-1AC8-42D1-8F3F-AF6DA8B8E9F3}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578388-08DE-4EBD-91B3-028BDC4841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  <x14:conditionalFormatting xmlns:xm="http://schemas.microsoft.com/office/excel/2006/main">
          <x14:cfRule type="dataBar" id="{E37C2F3E-1AC8-42D1-8F3F-AF6DA8B8E9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F22:F83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4304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312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212</v>
      </c>
      <c r="G3" s="47">
        <f>SUBTOTAL(9,G6:G1048576)</f>
        <v>13380.280000000004</v>
      </c>
      <c r="H3" s="48">
        <f>IF(M3=0,0,G3/M3)</f>
        <v>4.0123029387255031E-2</v>
      </c>
      <c r="I3" s="47">
        <f>SUBTOTAL(9,I6:I1048576)</f>
        <v>1226</v>
      </c>
      <c r="J3" s="47">
        <f>SUBTOTAL(9,J6:J1048576)</f>
        <v>320101.01999999984</v>
      </c>
      <c r="K3" s="48">
        <f>IF(M3=0,0,J3/M3)</f>
        <v>0.95987697061274502</v>
      </c>
      <c r="L3" s="47">
        <f>SUBTOTAL(9,L6:L1048576)</f>
        <v>1438</v>
      </c>
      <c r="M3" s="49">
        <f>SUBTOTAL(9,M6:M1048576)</f>
        <v>333481.29999999981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2" t="s">
        <v>167</v>
      </c>
      <c r="B5" s="755" t="s">
        <v>163</v>
      </c>
      <c r="C5" s="755" t="s">
        <v>90</v>
      </c>
      <c r="D5" s="755" t="s">
        <v>164</v>
      </c>
      <c r="E5" s="755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739" t="s">
        <v>2788</v>
      </c>
      <c r="B6" s="740" t="s">
        <v>2585</v>
      </c>
      <c r="C6" s="740" t="s">
        <v>1570</v>
      </c>
      <c r="D6" s="740" t="s">
        <v>2586</v>
      </c>
      <c r="E6" s="740" t="s">
        <v>2587</v>
      </c>
      <c r="F6" s="229"/>
      <c r="G6" s="229"/>
      <c r="H6" s="745">
        <v>0</v>
      </c>
      <c r="I6" s="229">
        <v>1</v>
      </c>
      <c r="J6" s="229">
        <v>120.61</v>
      </c>
      <c r="K6" s="745">
        <v>1</v>
      </c>
      <c r="L6" s="229">
        <v>1</v>
      </c>
      <c r="M6" s="753">
        <v>120.61</v>
      </c>
    </row>
    <row r="7" spans="1:13" ht="14.4" customHeight="1" x14ac:dyDescent="0.3">
      <c r="A7" s="664" t="s">
        <v>2788</v>
      </c>
      <c r="B7" s="665" t="s">
        <v>2585</v>
      </c>
      <c r="C7" s="665" t="s">
        <v>1510</v>
      </c>
      <c r="D7" s="665" t="s">
        <v>2588</v>
      </c>
      <c r="E7" s="665" t="s">
        <v>2589</v>
      </c>
      <c r="F7" s="668"/>
      <c r="G7" s="668"/>
      <c r="H7" s="681">
        <v>0</v>
      </c>
      <c r="I7" s="668">
        <v>3</v>
      </c>
      <c r="J7" s="668">
        <v>554.22</v>
      </c>
      <c r="K7" s="681">
        <v>1</v>
      </c>
      <c r="L7" s="668">
        <v>3</v>
      </c>
      <c r="M7" s="669">
        <v>554.22</v>
      </c>
    </row>
    <row r="8" spans="1:13" ht="14.4" customHeight="1" x14ac:dyDescent="0.3">
      <c r="A8" s="664" t="s">
        <v>2788</v>
      </c>
      <c r="B8" s="665" t="s">
        <v>2599</v>
      </c>
      <c r="C8" s="665" t="s">
        <v>1641</v>
      </c>
      <c r="D8" s="665" t="s">
        <v>1642</v>
      </c>
      <c r="E8" s="665" t="s">
        <v>2600</v>
      </c>
      <c r="F8" s="668"/>
      <c r="G8" s="668"/>
      <c r="H8" s="681">
        <v>0</v>
      </c>
      <c r="I8" s="668">
        <v>1</v>
      </c>
      <c r="J8" s="668">
        <v>93.43</v>
      </c>
      <c r="K8" s="681">
        <v>1</v>
      </c>
      <c r="L8" s="668">
        <v>1</v>
      </c>
      <c r="M8" s="669">
        <v>93.43</v>
      </c>
    </row>
    <row r="9" spans="1:13" ht="14.4" customHeight="1" x14ac:dyDescent="0.3">
      <c r="A9" s="664" t="s">
        <v>2788</v>
      </c>
      <c r="B9" s="665" t="s">
        <v>2602</v>
      </c>
      <c r="C9" s="665" t="s">
        <v>1423</v>
      </c>
      <c r="D9" s="665" t="s">
        <v>1424</v>
      </c>
      <c r="E9" s="665" t="s">
        <v>2604</v>
      </c>
      <c r="F9" s="668"/>
      <c r="G9" s="668"/>
      <c r="H9" s="681">
        <v>0</v>
      </c>
      <c r="I9" s="668">
        <v>3</v>
      </c>
      <c r="J9" s="668">
        <v>216</v>
      </c>
      <c r="K9" s="681">
        <v>1</v>
      </c>
      <c r="L9" s="668">
        <v>3</v>
      </c>
      <c r="M9" s="669">
        <v>216</v>
      </c>
    </row>
    <row r="10" spans="1:13" ht="14.4" customHeight="1" x14ac:dyDescent="0.3">
      <c r="A10" s="664" t="s">
        <v>2788</v>
      </c>
      <c r="B10" s="665" t="s">
        <v>2610</v>
      </c>
      <c r="C10" s="665" t="s">
        <v>2806</v>
      </c>
      <c r="D10" s="665" t="s">
        <v>2807</v>
      </c>
      <c r="E10" s="665" t="s">
        <v>2808</v>
      </c>
      <c r="F10" s="668">
        <v>1</v>
      </c>
      <c r="G10" s="668">
        <v>16.38</v>
      </c>
      <c r="H10" s="681">
        <v>1</v>
      </c>
      <c r="I10" s="668"/>
      <c r="J10" s="668"/>
      <c r="K10" s="681">
        <v>0</v>
      </c>
      <c r="L10" s="668">
        <v>1</v>
      </c>
      <c r="M10" s="669">
        <v>16.38</v>
      </c>
    </row>
    <row r="11" spans="1:13" ht="14.4" customHeight="1" x14ac:dyDescent="0.3">
      <c r="A11" s="664" t="s">
        <v>2788</v>
      </c>
      <c r="B11" s="665" t="s">
        <v>2610</v>
      </c>
      <c r="C11" s="665" t="s">
        <v>1456</v>
      </c>
      <c r="D11" s="665" t="s">
        <v>1457</v>
      </c>
      <c r="E11" s="665" t="s">
        <v>2611</v>
      </c>
      <c r="F11" s="668"/>
      <c r="G11" s="668"/>
      <c r="H11" s="681">
        <v>0</v>
      </c>
      <c r="I11" s="668">
        <v>2</v>
      </c>
      <c r="J11" s="668">
        <v>70.22</v>
      </c>
      <c r="K11" s="681">
        <v>1</v>
      </c>
      <c r="L11" s="668">
        <v>2</v>
      </c>
      <c r="M11" s="669">
        <v>70.22</v>
      </c>
    </row>
    <row r="12" spans="1:13" ht="14.4" customHeight="1" x14ac:dyDescent="0.3">
      <c r="A12" s="664" t="s">
        <v>2788</v>
      </c>
      <c r="B12" s="665" t="s">
        <v>2610</v>
      </c>
      <c r="C12" s="665" t="s">
        <v>2809</v>
      </c>
      <c r="D12" s="665" t="s">
        <v>2810</v>
      </c>
      <c r="E12" s="665" t="s">
        <v>2718</v>
      </c>
      <c r="F12" s="668"/>
      <c r="G12" s="668"/>
      <c r="H12" s="681">
        <v>0</v>
      </c>
      <c r="I12" s="668">
        <v>1</v>
      </c>
      <c r="J12" s="668">
        <v>70.23</v>
      </c>
      <c r="K12" s="681">
        <v>1</v>
      </c>
      <c r="L12" s="668">
        <v>1</v>
      </c>
      <c r="M12" s="669">
        <v>70.23</v>
      </c>
    </row>
    <row r="13" spans="1:13" ht="14.4" customHeight="1" x14ac:dyDescent="0.3">
      <c r="A13" s="664" t="s">
        <v>2788</v>
      </c>
      <c r="B13" s="665" t="s">
        <v>2612</v>
      </c>
      <c r="C13" s="665" t="s">
        <v>2819</v>
      </c>
      <c r="D13" s="665" t="s">
        <v>2820</v>
      </c>
      <c r="E13" s="665" t="s">
        <v>2613</v>
      </c>
      <c r="F13" s="668">
        <v>1</v>
      </c>
      <c r="G13" s="668">
        <v>8.7899999999999991</v>
      </c>
      <c r="H13" s="681">
        <v>1</v>
      </c>
      <c r="I13" s="668"/>
      <c r="J13" s="668"/>
      <c r="K13" s="681">
        <v>0</v>
      </c>
      <c r="L13" s="668">
        <v>1</v>
      </c>
      <c r="M13" s="669">
        <v>8.7899999999999991</v>
      </c>
    </row>
    <row r="14" spans="1:13" ht="14.4" customHeight="1" x14ac:dyDescent="0.3">
      <c r="A14" s="664" t="s">
        <v>2788</v>
      </c>
      <c r="B14" s="665" t="s">
        <v>2619</v>
      </c>
      <c r="C14" s="665" t="s">
        <v>2831</v>
      </c>
      <c r="D14" s="665" t="s">
        <v>1515</v>
      </c>
      <c r="E14" s="665" t="s">
        <v>2611</v>
      </c>
      <c r="F14" s="668"/>
      <c r="G14" s="668"/>
      <c r="H14" s="681">
        <v>0</v>
      </c>
      <c r="I14" s="668">
        <v>1</v>
      </c>
      <c r="J14" s="668">
        <v>48.27</v>
      </c>
      <c r="K14" s="681">
        <v>1</v>
      </c>
      <c r="L14" s="668">
        <v>1</v>
      </c>
      <c r="M14" s="669">
        <v>48.27</v>
      </c>
    </row>
    <row r="15" spans="1:13" ht="14.4" customHeight="1" x14ac:dyDescent="0.3">
      <c r="A15" s="664" t="s">
        <v>2788</v>
      </c>
      <c r="B15" s="665" t="s">
        <v>2622</v>
      </c>
      <c r="C15" s="665" t="s">
        <v>1438</v>
      </c>
      <c r="D15" s="665" t="s">
        <v>2623</v>
      </c>
      <c r="E15" s="665" t="s">
        <v>2624</v>
      </c>
      <c r="F15" s="668"/>
      <c r="G15" s="668"/>
      <c r="H15" s="681">
        <v>0</v>
      </c>
      <c r="I15" s="668">
        <v>1</v>
      </c>
      <c r="J15" s="668">
        <v>96.53</v>
      </c>
      <c r="K15" s="681">
        <v>1</v>
      </c>
      <c r="L15" s="668">
        <v>1</v>
      </c>
      <c r="M15" s="669">
        <v>96.53</v>
      </c>
    </row>
    <row r="16" spans="1:13" ht="14.4" customHeight="1" x14ac:dyDescent="0.3">
      <c r="A16" s="664" t="s">
        <v>2788</v>
      </c>
      <c r="B16" s="665" t="s">
        <v>2629</v>
      </c>
      <c r="C16" s="665" t="s">
        <v>2833</v>
      </c>
      <c r="D16" s="665" t="s">
        <v>2834</v>
      </c>
      <c r="E16" s="665" t="s">
        <v>2835</v>
      </c>
      <c r="F16" s="668"/>
      <c r="G16" s="668"/>
      <c r="H16" s="681">
        <v>0</v>
      </c>
      <c r="I16" s="668">
        <v>1</v>
      </c>
      <c r="J16" s="668">
        <v>174.81</v>
      </c>
      <c r="K16" s="681">
        <v>1</v>
      </c>
      <c r="L16" s="668">
        <v>1</v>
      </c>
      <c r="M16" s="669">
        <v>174.81</v>
      </c>
    </row>
    <row r="17" spans="1:13" ht="14.4" customHeight="1" x14ac:dyDescent="0.3">
      <c r="A17" s="664" t="s">
        <v>2788</v>
      </c>
      <c r="B17" s="665" t="s">
        <v>2640</v>
      </c>
      <c r="C17" s="665" t="s">
        <v>1562</v>
      </c>
      <c r="D17" s="665" t="s">
        <v>1567</v>
      </c>
      <c r="E17" s="665" t="s">
        <v>2644</v>
      </c>
      <c r="F17" s="668"/>
      <c r="G17" s="668"/>
      <c r="H17" s="681">
        <v>0</v>
      </c>
      <c r="I17" s="668">
        <v>1</v>
      </c>
      <c r="J17" s="668">
        <v>181.13</v>
      </c>
      <c r="K17" s="681">
        <v>1</v>
      </c>
      <c r="L17" s="668">
        <v>1</v>
      </c>
      <c r="M17" s="669">
        <v>181.13</v>
      </c>
    </row>
    <row r="18" spans="1:13" ht="14.4" customHeight="1" x14ac:dyDescent="0.3">
      <c r="A18" s="664" t="s">
        <v>2788</v>
      </c>
      <c r="B18" s="665" t="s">
        <v>4279</v>
      </c>
      <c r="C18" s="665" t="s">
        <v>2839</v>
      </c>
      <c r="D18" s="665" t="s">
        <v>2840</v>
      </c>
      <c r="E18" s="665" t="s">
        <v>2841</v>
      </c>
      <c r="F18" s="668"/>
      <c r="G18" s="668"/>
      <c r="H18" s="681">
        <v>0</v>
      </c>
      <c r="I18" s="668">
        <v>1</v>
      </c>
      <c r="J18" s="668">
        <v>841.94</v>
      </c>
      <c r="K18" s="681">
        <v>1</v>
      </c>
      <c r="L18" s="668">
        <v>1</v>
      </c>
      <c r="M18" s="669">
        <v>841.94</v>
      </c>
    </row>
    <row r="19" spans="1:13" ht="14.4" customHeight="1" x14ac:dyDescent="0.3">
      <c r="A19" s="664" t="s">
        <v>2789</v>
      </c>
      <c r="B19" s="665" t="s">
        <v>2610</v>
      </c>
      <c r="C19" s="665" t="s">
        <v>1655</v>
      </c>
      <c r="D19" s="665" t="s">
        <v>1457</v>
      </c>
      <c r="E19" s="665" t="s">
        <v>2620</v>
      </c>
      <c r="F19" s="668"/>
      <c r="G19" s="668"/>
      <c r="H19" s="681">
        <v>0</v>
      </c>
      <c r="I19" s="668">
        <v>1</v>
      </c>
      <c r="J19" s="668">
        <v>105.32</v>
      </c>
      <c r="K19" s="681">
        <v>1</v>
      </c>
      <c r="L19" s="668">
        <v>1</v>
      </c>
      <c r="M19" s="669">
        <v>105.32</v>
      </c>
    </row>
    <row r="20" spans="1:13" ht="14.4" customHeight="1" x14ac:dyDescent="0.3">
      <c r="A20" s="664" t="s">
        <v>2789</v>
      </c>
      <c r="B20" s="665" t="s">
        <v>2747</v>
      </c>
      <c r="C20" s="665" t="s">
        <v>2361</v>
      </c>
      <c r="D20" s="665" t="s">
        <v>2362</v>
      </c>
      <c r="E20" s="665" t="s">
        <v>2748</v>
      </c>
      <c r="F20" s="668"/>
      <c r="G20" s="668"/>
      <c r="H20" s="681">
        <v>0</v>
      </c>
      <c r="I20" s="668">
        <v>1</v>
      </c>
      <c r="J20" s="668">
        <v>70.540000000000006</v>
      </c>
      <c r="K20" s="681">
        <v>1</v>
      </c>
      <c r="L20" s="668">
        <v>1</v>
      </c>
      <c r="M20" s="669">
        <v>70.540000000000006</v>
      </c>
    </row>
    <row r="21" spans="1:13" ht="14.4" customHeight="1" x14ac:dyDescent="0.3">
      <c r="A21" s="664" t="s">
        <v>2790</v>
      </c>
      <c r="B21" s="665" t="s">
        <v>2566</v>
      </c>
      <c r="C21" s="665" t="s">
        <v>1459</v>
      </c>
      <c r="D21" s="665" t="s">
        <v>1460</v>
      </c>
      <c r="E21" s="665" t="s">
        <v>2568</v>
      </c>
      <c r="F21" s="668"/>
      <c r="G21" s="668"/>
      <c r="H21" s="681">
        <v>0</v>
      </c>
      <c r="I21" s="668">
        <v>3</v>
      </c>
      <c r="J21" s="668">
        <v>172.92000000000002</v>
      </c>
      <c r="K21" s="681">
        <v>1</v>
      </c>
      <c r="L21" s="668">
        <v>3</v>
      </c>
      <c r="M21" s="669">
        <v>172.92000000000002</v>
      </c>
    </row>
    <row r="22" spans="1:13" ht="14.4" customHeight="1" x14ac:dyDescent="0.3">
      <c r="A22" s="664" t="s">
        <v>2790</v>
      </c>
      <c r="B22" s="665" t="s">
        <v>2566</v>
      </c>
      <c r="C22" s="665" t="s">
        <v>2893</v>
      </c>
      <c r="D22" s="665" t="s">
        <v>1460</v>
      </c>
      <c r="E22" s="665" t="s">
        <v>2894</v>
      </c>
      <c r="F22" s="668"/>
      <c r="G22" s="668"/>
      <c r="H22" s="681"/>
      <c r="I22" s="668">
        <v>5</v>
      </c>
      <c r="J22" s="668">
        <v>0</v>
      </c>
      <c r="K22" s="681"/>
      <c r="L22" s="668">
        <v>5</v>
      </c>
      <c r="M22" s="669">
        <v>0</v>
      </c>
    </row>
    <row r="23" spans="1:13" ht="14.4" customHeight="1" x14ac:dyDescent="0.3">
      <c r="A23" s="664" t="s">
        <v>2790</v>
      </c>
      <c r="B23" s="665" t="s">
        <v>2585</v>
      </c>
      <c r="C23" s="665" t="s">
        <v>3734</v>
      </c>
      <c r="D23" s="665" t="s">
        <v>3395</v>
      </c>
      <c r="E23" s="665" t="s">
        <v>3735</v>
      </c>
      <c r="F23" s="668"/>
      <c r="G23" s="668"/>
      <c r="H23" s="681">
        <v>0</v>
      </c>
      <c r="I23" s="668">
        <v>1</v>
      </c>
      <c r="J23" s="668">
        <v>93.75</v>
      </c>
      <c r="K23" s="681">
        <v>1</v>
      </c>
      <c r="L23" s="668">
        <v>1</v>
      </c>
      <c r="M23" s="669">
        <v>93.75</v>
      </c>
    </row>
    <row r="24" spans="1:13" ht="14.4" customHeight="1" x14ac:dyDescent="0.3">
      <c r="A24" s="664" t="s">
        <v>2790</v>
      </c>
      <c r="B24" s="665" t="s">
        <v>2585</v>
      </c>
      <c r="C24" s="665" t="s">
        <v>3531</v>
      </c>
      <c r="D24" s="665" t="s">
        <v>3155</v>
      </c>
      <c r="E24" s="665" t="s">
        <v>3532</v>
      </c>
      <c r="F24" s="668"/>
      <c r="G24" s="668"/>
      <c r="H24" s="681">
        <v>0</v>
      </c>
      <c r="I24" s="668">
        <v>1</v>
      </c>
      <c r="J24" s="668">
        <v>184.74</v>
      </c>
      <c r="K24" s="681">
        <v>1</v>
      </c>
      <c r="L24" s="668">
        <v>1</v>
      </c>
      <c r="M24" s="669">
        <v>184.74</v>
      </c>
    </row>
    <row r="25" spans="1:13" ht="14.4" customHeight="1" x14ac:dyDescent="0.3">
      <c r="A25" s="664" t="s">
        <v>2790</v>
      </c>
      <c r="B25" s="665" t="s">
        <v>2585</v>
      </c>
      <c r="C25" s="665" t="s">
        <v>1570</v>
      </c>
      <c r="D25" s="665" t="s">
        <v>2586</v>
      </c>
      <c r="E25" s="665" t="s">
        <v>2587</v>
      </c>
      <c r="F25" s="668"/>
      <c r="G25" s="668"/>
      <c r="H25" s="681">
        <v>0</v>
      </c>
      <c r="I25" s="668">
        <v>1</v>
      </c>
      <c r="J25" s="668">
        <v>120.61</v>
      </c>
      <c r="K25" s="681">
        <v>1</v>
      </c>
      <c r="L25" s="668">
        <v>1</v>
      </c>
      <c r="M25" s="669">
        <v>120.61</v>
      </c>
    </row>
    <row r="26" spans="1:13" ht="14.4" customHeight="1" x14ac:dyDescent="0.3">
      <c r="A26" s="664" t="s">
        <v>2790</v>
      </c>
      <c r="B26" s="665" t="s">
        <v>2585</v>
      </c>
      <c r="C26" s="665" t="s">
        <v>1510</v>
      </c>
      <c r="D26" s="665" t="s">
        <v>2588</v>
      </c>
      <c r="E26" s="665" t="s">
        <v>2589</v>
      </c>
      <c r="F26" s="668"/>
      <c r="G26" s="668"/>
      <c r="H26" s="681">
        <v>0</v>
      </c>
      <c r="I26" s="668">
        <v>4</v>
      </c>
      <c r="J26" s="668">
        <v>738.96</v>
      </c>
      <c r="K26" s="681">
        <v>1</v>
      </c>
      <c r="L26" s="668">
        <v>4</v>
      </c>
      <c r="M26" s="669">
        <v>738.96</v>
      </c>
    </row>
    <row r="27" spans="1:13" ht="14.4" customHeight="1" x14ac:dyDescent="0.3">
      <c r="A27" s="664" t="s">
        <v>2790</v>
      </c>
      <c r="B27" s="665" t="s">
        <v>2590</v>
      </c>
      <c r="C27" s="665" t="s">
        <v>2883</v>
      </c>
      <c r="D27" s="665" t="s">
        <v>1449</v>
      </c>
      <c r="E27" s="665" t="s">
        <v>2594</v>
      </c>
      <c r="F27" s="668"/>
      <c r="G27" s="668"/>
      <c r="H27" s="681">
        <v>0</v>
      </c>
      <c r="I27" s="668">
        <v>1</v>
      </c>
      <c r="J27" s="668">
        <v>736.33</v>
      </c>
      <c r="K27" s="681">
        <v>1</v>
      </c>
      <c r="L27" s="668">
        <v>1</v>
      </c>
      <c r="M27" s="669">
        <v>736.33</v>
      </c>
    </row>
    <row r="28" spans="1:13" ht="14.4" customHeight="1" x14ac:dyDescent="0.3">
      <c r="A28" s="664" t="s">
        <v>2790</v>
      </c>
      <c r="B28" s="665" t="s">
        <v>2590</v>
      </c>
      <c r="C28" s="665" t="s">
        <v>2884</v>
      </c>
      <c r="D28" s="665" t="s">
        <v>1482</v>
      </c>
      <c r="E28" s="665" t="s">
        <v>2591</v>
      </c>
      <c r="F28" s="668"/>
      <c r="G28" s="668"/>
      <c r="H28" s="681">
        <v>0</v>
      </c>
      <c r="I28" s="668">
        <v>1</v>
      </c>
      <c r="J28" s="668">
        <v>1385.62</v>
      </c>
      <c r="K28" s="681">
        <v>1</v>
      </c>
      <c r="L28" s="668">
        <v>1</v>
      </c>
      <c r="M28" s="669">
        <v>1385.62</v>
      </c>
    </row>
    <row r="29" spans="1:13" ht="14.4" customHeight="1" x14ac:dyDescent="0.3">
      <c r="A29" s="664" t="s">
        <v>2790</v>
      </c>
      <c r="B29" s="665" t="s">
        <v>2590</v>
      </c>
      <c r="C29" s="665" t="s">
        <v>1481</v>
      </c>
      <c r="D29" s="665" t="s">
        <v>1482</v>
      </c>
      <c r="E29" s="665" t="s">
        <v>2598</v>
      </c>
      <c r="F29" s="668"/>
      <c r="G29" s="668"/>
      <c r="H29" s="681">
        <v>0</v>
      </c>
      <c r="I29" s="668">
        <v>4</v>
      </c>
      <c r="J29" s="668">
        <v>7389.96</v>
      </c>
      <c r="K29" s="681">
        <v>1</v>
      </c>
      <c r="L29" s="668">
        <v>4</v>
      </c>
      <c r="M29" s="669">
        <v>7389.96</v>
      </c>
    </row>
    <row r="30" spans="1:13" ht="14.4" customHeight="1" x14ac:dyDescent="0.3">
      <c r="A30" s="664" t="s">
        <v>2790</v>
      </c>
      <c r="B30" s="665" t="s">
        <v>2590</v>
      </c>
      <c r="C30" s="665" t="s">
        <v>1673</v>
      </c>
      <c r="D30" s="665" t="s">
        <v>1482</v>
      </c>
      <c r="E30" s="665" t="s">
        <v>2592</v>
      </c>
      <c r="F30" s="668"/>
      <c r="G30" s="668"/>
      <c r="H30" s="681">
        <v>0</v>
      </c>
      <c r="I30" s="668">
        <v>2</v>
      </c>
      <c r="J30" s="668">
        <v>4618.72</v>
      </c>
      <c r="K30" s="681">
        <v>1</v>
      </c>
      <c r="L30" s="668">
        <v>2</v>
      </c>
      <c r="M30" s="669">
        <v>4618.72</v>
      </c>
    </row>
    <row r="31" spans="1:13" ht="14.4" customHeight="1" x14ac:dyDescent="0.3">
      <c r="A31" s="664" t="s">
        <v>2790</v>
      </c>
      <c r="B31" s="665" t="s">
        <v>2590</v>
      </c>
      <c r="C31" s="665" t="s">
        <v>1672</v>
      </c>
      <c r="D31" s="665" t="s">
        <v>1449</v>
      </c>
      <c r="E31" s="665" t="s">
        <v>2594</v>
      </c>
      <c r="F31" s="668"/>
      <c r="G31" s="668"/>
      <c r="H31" s="681">
        <v>0</v>
      </c>
      <c r="I31" s="668">
        <v>2</v>
      </c>
      <c r="J31" s="668">
        <v>1630.2</v>
      </c>
      <c r="K31" s="681">
        <v>1</v>
      </c>
      <c r="L31" s="668">
        <v>2</v>
      </c>
      <c r="M31" s="669">
        <v>1630.2</v>
      </c>
    </row>
    <row r="32" spans="1:13" ht="14.4" customHeight="1" x14ac:dyDescent="0.3">
      <c r="A32" s="664" t="s">
        <v>2790</v>
      </c>
      <c r="B32" s="665" t="s">
        <v>2599</v>
      </c>
      <c r="C32" s="665" t="s">
        <v>1641</v>
      </c>
      <c r="D32" s="665" t="s">
        <v>1642</v>
      </c>
      <c r="E32" s="665" t="s">
        <v>2600</v>
      </c>
      <c r="F32" s="668"/>
      <c r="G32" s="668"/>
      <c r="H32" s="681">
        <v>0</v>
      </c>
      <c r="I32" s="668">
        <v>8</v>
      </c>
      <c r="J32" s="668">
        <v>747.44</v>
      </c>
      <c r="K32" s="681">
        <v>1</v>
      </c>
      <c r="L32" s="668">
        <v>8</v>
      </c>
      <c r="M32" s="669">
        <v>747.44</v>
      </c>
    </row>
    <row r="33" spans="1:13" ht="14.4" customHeight="1" x14ac:dyDescent="0.3">
      <c r="A33" s="664" t="s">
        <v>2790</v>
      </c>
      <c r="B33" s="665" t="s">
        <v>2602</v>
      </c>
      <c r="C33" s="665" t="s">
        <v>1423</v>
      </c>
      <c r="D33" s="665" t="s">
        <v>1424</v>
      </c>
      <c r="E33" s="665" t="s">
        <v>2604</v>
      </c>
      <c r="F33" s="668"/>
      <c r="G33" s="668"/>
      <c r="H33" s="681">
        <v>0</v>
      </c>
      <c r="I33" s="668">
        <v>10</v>
      </c>
      <c r="J33" s="668">
        <v>720</v>
      </c>
      <c r="K33" s="681">
        <v>1</v>
      </c>
      <c r="L33" s="668">
        <v>10</v>
      </c>
      <c r="M33" s="669">
        <v>720</v>
      </c>
    </row>
    <row r="34" spans="1:13" ht="14.4" customHeight="1" x14ac:dyDescent="0.3">
      <c r="A34" s="664" t="s">
        <v>2790</v>
      </c>
      <c r="B34" s="665" t="s">
        <v>4280</v>
      </c>
      <c r="C34" s="665" t="s">
        <v>3684</v>
      </c>
      <c r="D34" s="665" t="s">
        <v>3319</v>
      </c>
      <c r="E34" s="665" t="s">
        <v>3685</v>
      </c>
      <c r="F34" s="668">
        <v>1</v>
      </c>
      <c r="G34" s="668">
        <v>459.3</v>
      </c>
      <c r="H34" s="681">
        <v>1</v>
      </c>
      <c r="I34" s="668"/>
      <c r="J34" s="668"/>
      <c r="K34" s="681">
        <v>0</v>
      </c>
      <c r="L34" s="668">
        <v>1</v>
      </c>
      <c r="M34" s="669">
        <v>459.3</v>
      </c>
    </row>
    <row r="35" spans="1:13" ht="14.4" customHeight="1" x14ac:dyDescent="0.3">
      <c r="A35" s="664" t="s">
        <v>2790</v>
      </c>
      <c r="B35" s="665" t="s">
        <v>2608</v>
      </c>
      <c r="C35" s="665" t="s">
        <v>1463</v>
      </c>
      <c r="D35" s="665" t="s">
        <v>1464</v>
      </c>
      <c r="E35" s="665" t="s">
        <v>2609</v>
      </c>
      <c r="F35" s="668"/>
      <c r="G35" s="668"/>
      <c r="H35" s="681">
        <v>0</v>
      </c>
      <c r="I35" s="668">
        <v>5</v>
      </c>
      <c r="J35" s="668">
        <v>327.70000000000005</v>
      </c>
      <c r="K35" s="681">
        <v>1</v>
      </c>
      <c r="L35" s="668">
        <v>5</v>
      </c>
      <c r="M35" s="669">
        <v>327.70000000000005</v>
      </c>
    </row>
    <row r="36" spans="1:13" ht="14.4" customHeight="1" x14ac:dyDescent="0.3">
      <c r="A36" s="664" t="s">
        <v>2790</v>
      </c>
      <c r="B36" s="665" t="s">
        <v>2608</v>
      </c>
      <c r="C36" s="665" t="s">
        <v>3610</v>
      </c>
      <c r="D36" s="665" t="s">
        <v>1464</v>
      </c>
      <c r="E36" s="665" t="s">
        <v>3611</v>
      </c>
      <c r="F36" s="668"/>
      <c r="G36" s="668"/>
      <c r="H36" s="681">
        <v>0</v>
      </c>
      <c r="I36" s="668">
        <v>1</v>
      </c>
      <c r="J36" s="668">
        <v>229.38</v>
      </c>
      <c r="K36" s="681">
        <v>1</v>
      </c>
      <c r="L36" s="668">
        <v>1</v>
      </c>
      <c r="M36" s="669">
        <v>229.38</v>
      </c>
    </row>
    <row r="37" spans="1:13" ht="14.4" customHeight="1" x14ac:dyDescent="0.3">
      <c r="A37" s="664" t="s">
        <v>2790</v>
      </c>
      <c r="B37" s="665" t="s">
        <v>2610</v>
      </c>
      <c r="C37" s="665" t="s">
        <v>1655</v>
      </c>
      <c r="D37" s="665" t="s">
        <v>1457</v>
      </c>
      <c r="E37" s="665" t="s">
        <v>2620</v>
      </c>
      <c r="F37" s="668"/>
      <c r="G37" s="668"/>
      <c r="H37" s="681">
        <v>0</v>
      </c>
      <c r="I37" s="668">
        <v>2</v>
      </c>
      <c r="J37" s="668">
        <v>210.64</v>
      </c>
      <c r="K37" s="681">
        <v>1</v>
      </c>
      <c r="L37" s="668">
        <v>2</v>
      </c>
      <c r="M37" s="669">
        <v>210.64</v>
      </c>
    </row>
    <row r="38" spans="1:13" ht="14.4" customHeight="1" x14ac:dyDescent="0.3">
      <c r="A38" s="664" t="s">
        <v>2790</v>
      </c>
      <c r="B38" s="665" t="s">
        <v>2610</v>
      </c>
      <c r="C38" s="665" t="s">
        <v>3612</v>
      </c>
      <c r="D38" s="665" t="s">
        <v>3613</v>
      </c>
      <c r="E38" s="665" t="s">
        <v>3275</v>
      </c>
      <c r="F38" s="668">
        <v>10</v>
      </c>
      <c r="G38" s="668">
        <v>327.60000000000002</v>
      </c>
      <c r="H38" s="681">
        <v>1</v>
      </c>
      <c r="I38" s="668"/>
      <c r="J38" s="668"/>
      <c r="K38" s="681">
        <v>0</v>
      </c>
      <c r="L38" s="668">
        <v>10</v>
      </c>
      <c r="M38" s="669">
        <v>327.60000000000002</v>
      </c>
    </row>
    <row r="39" spans="1:13" ht="14.4" customHeight="1" x14ac:dyDescent="0.3">
      <c r="A39" s="664" t="s">
        <v>2790</v>
      </c>
      <c r="B39" s="665" t="s">
        <v>2610</v>
      </c>
      <c r="C39" s="665" t="s">
        <v>1456</v>
      </c>
      <c r="D39" s="665" t="s">
        <v>1457</v>
      </c>
      <c r="E39" s="665" t="s">
        <v>2611</v>
      </c>
      <c r="F39" s="668"/>
      <c r="G39" s="668"/>
      <c r="H39" s="681">
        <v>0</v>
      </c>
      <c r="I39" s="668">
        <v>12</v>
      </c>
      <c r="J39" s="668">
        <v>421.32000000000005</v>
      </c>
      <c r="K39" s="681">
        <v>1</v>
      </c>
      <c r="L39" s="668">
        <v>12</v>
      </c>
      <c r="M39" s="669">
        <v>421.32000000000005</v>
      </c>
    </row>
    <row r="40" spans="1:13" ht="14.4" customHeight="1" x14ac:dyDescent="0.3">
      <c r="A40" s="664" t="s">
        <v>2790</v>
      </c>
      <c r="B40" s="665" t="s">
        <v>2610</v>
      </c>
      <c r="C40" s="665" t="s">
        <v>2809</v>
      </c>
      <c r="D40" s="665" t="s">
        <v>2810</v>
      </c>
      <c r="E40" s="665" t="s">
        <v>2718</v>
      </c>
      <c r="F40" s="668"/>
      <c r="G40" s="668"/>
      <c r="H40" s="681">
        <v>0</v>
      </c>
      <c r="I40" s="668">
        <v>4</v>
      </c>
      <c r="J40" s="668">
        <v>280.92</v>
      </c>
      <c r="K40" s="681">
        <v>1</v>
      </c>
      <c r="L40" s="668">
        <v>4</v>
      </c>
      <c r="M40" s="669">
        <v>280.92</v>
      </c>
    </row>
    <row r="41" spans="1:13" ht="14.4" customHeight="1" x14ac:dyDescent="0.3">
      <c r="A41" s="664" t="s">
        <v>2790</v>
      </c>
      <c r="B41" s="665" t="s">
        <v>2610</v>
      </c>
      <c r="C41" s="665" t="s">
        <v>2983</v>
      </c>
      <c r="D41" s="665" t="s">
        <v>2984</v>
      </c>
      <c r="E41" s="665" t="s">
        <v>2611</v>
      </c>
      <c r="F41" s="668">
        <v>1</v>
      </c>
      <c r="G41" s="668">
        <v>35.11</v>
      </c>
      <c r="H41" s="681">
        <v>1</v>
      </c>
      <c r="I41" s="668"/>
      <c r="J41" s="668"/>
      <c r="K41" s="681">
        <v>0</v>
      </c>
      <c r="L41" s="668">
        <v>1</v>
      </c>
      <c r="M41" s="669">
        <v>35.11</v>
      </c>
    </row>
    <row r="42" spans="1:13" ht="14.4" customHeight="1" x14ac:dyDescent="0.3">
      <c r="A42" s="664" t="s">
        <v>2790</v>
      </c>
      <c r="B42" s="665" t="s">
        <v>2612</v>
      </c>
      <c r="C42" s="665" t="s">
        <v>3662</v>
      </c>
      <c r="D42" s="665" t="s">
        <v>3663</v>
      </c>
      <c r="E42" s="665" t="s">
        <v>2905</v>
      </c>
      <c r="F42" s="668"/>
      <c r="G42" s="668"/>
      <c r="H42" s="681">
        <v>0</v>
      </c>
      <c r="I42" s="668">
        <v>2</v>
      </c>
      <c r="J42" s="668">
        <v>234.06</v>
      </c>
      <c r="K42" s="681">
        <v>1</v>
      </c>
      <c r="L42" s="668">
        <v>2</v>
      </c>
      <c r="M42" s="669">
        <v>234.06</v>
      </c>
    </row>
    <row r="43" spans="1:13" ht="14.4" customHeight="1" x14ac:dyDescent="0.3">
      <c r="A43" s="664" t="s">
        <v>2790</v>
      </c>
      <c r="B43" s="665" t="s">
        <v>2614</v>
      </c>
      <c r="C43" s="665" t="s">
        <v>1581</v>
      </c>
      <c r="D43" s="665" t="s">
        <v>1582</v>
      </c>
      <c r="E43" s="665" t="s">
        <v>2615</v>
      </c>
      <c r="F43" s="668"/>
      <c r="G43" s="668"/>
      <c r="H43" s="681">
        <v>0</v>
      </c>
      <c r="I43" s="668">
        <v>11</v>
      </c>
      <c r="J43" s="668">
        <v>341.99</v>
      </c>
      <c r="K43" s="681">
        <v>1</v>
      </c>
      <c r="L43" s="668">
        <v>11</v>
      </c>
      <c r="M43" s="669">
        <v>341.99</v>
      </c>
    </row>
    <row r="44" spans="1:13" ht="14.4" customHeight="1" x14ac:dyDescent="0.3">
      <c r="A44" s="664" t="s">
        <v>2790</v>
      </c>
      <c r="B44" s="665" t="s">
        <v>2614</v>
      </c>
      <c r="C44" s="665" t="s">
        <v>1607</v>
      </c>
      <c r="D44" s="665" t="s">
        <v>1582</v>
      </c>
      <c r="E44" s="665" t="s">
        <v>2616</v>
      </c>
      <c r="F44" s="668"/>
      <c r="G44" s="668"/>
      <c r="H44" s="681">
        <v>0</v>
      </c>
      <c r="I44" s="668">
        <v>3</v>
      </c>
      <c r="J44" s="668">
        <v>310.92</v>
      </c>
      <c r="K44" s="681">
        <v>1</v>
      </c>
      <c r="L44" s="668">
        <v>3</v>
      </c>
      <c r="M44" s="669">
        <v>310.92</v>
      </c>
    </row>
    <row r="45" spans="1:13" ht="14.4" customHeight="1" x14ac:dyDescent="0.3">
      <c r="A45" s="664" t="s">
        <v>2790</v>
      </c>
      <c r="B45" s="665" t="s">
        <v>2614</v>
      </c>
      <c r="C45" s="665" t="s">
        <v>2886</v>
      </c>
      <c r="D45" s="665" t="s">
        <v>1582</v>
      </c>
      <c r="E45" s="665" t="s">
        <v>2887</v>
      </c>
      <c r="F45" s="668">
        <v>1</v>
      </c>
      <c r="G45" s="668">
        <v>0</v>
      </c>
      <c r="H45" s="681"/>
      <c r="I45" s="668"/>
      <c r="J45" s="668"/>
      <c r="K45" s="681"/>
      <c r="L45" s="668">
        <v>1</v>
      </c>
      <c r="M45" s="669">
        <v>0</v>
      </c>
    </row>
    <row r="46" spans="1:13" ht="14.4" customHeight="1" x14ac:dyDescent="0.3">
      <c r="A46" s="664" t="s">
        <v>2790</v>
      </c>
      <c r="B46" s="665" t="s">
        <v>2617</v>
      </c>
      <c r="C46" s="665" t="s">
        <v>1617</v>
      </c>
      <c r="D46" s="665" t="s">
        <v>1618</v>
      </c>
      <c r="E46" s="665" t="s">
        <v>2618</v>
      </c>
      <c r="F46" s="668"/>
      <c r="G46" s="668"/>
      <c r="H46" s="681">
        <v>0</v>
      </c>
      <c r="I46" s="668">
        <v>1</v>
      </c>
      <c r="J46" s="668">
        <v>251.52</v>
      </c>
      <c r="K46" s="681">
        <v>1</v>
      </c>
      <c r="L46" s="668">
        <v>1</v>
      </c>
      <c r="M46" s="669">
        <v>251.52</v>
      </c>
    </row>
    <row r="47" spans="1:13" ht="14.4" customHeight="1" x14ac:dyDescent="0.3">
      <c r="A47" s="664" t="s">
        <v>2790</v>
      </c>
      <c r="B47" s="665" t="s">
        <v>2617</v>
      </c>
      <c r="C47" s="665" t="s">
        <v>3732</v>
      </c>
      <c r="D47" s="665" t="s">
        <v>1618</v>
      </c>
      <c r="E47" s="665" t="s">
        <v>3733</v>
      </c>
      <c r="F47" s="668"/>
      <c r="G47" s="668"/>
      <c r="H47" s="681">
        <v>0</v>
      </c>
      <c r="I47" s="668">
        <v>1</v>
      </c>
      <c r="J47" s="668">
        <v>503.02</v>
      </c>
      <c r="K47" s="681">
        <v>1</v>
      </c>
      <c r="L47" s="668">
        <v>1</v>
      </c>
      <c r="M47" s="669">
        <v>503.02</v>
      </c>
    </row>
    <row r="48" spans="1:13" ht="14.4" customHeight="1" x14ac:dyDescent="0.3">
      <c r="A48" s="664" t="s">
        <v>2790</v>
      </c>
      <c r="B48" s="665" t="s">
        <v>2619</v>
      </c>
      <c r="C48" s="665" t="s">
        <v>2831</v>
      </c>
      <c r="D48" s="665" t="s">
        <v>1515</v>
      </c>
      <c r="E48" s="665" t="s">
        <v>2611</v>
      </c>
      <c r="F48" s="668"/>
      <c r="G48" s="668"/>
      <c r="H48" s="681">
        <v>0</v>
      </c>
      <c r="I48" s="668">
        <v>1</v>
      </c>
      <c r="J48" s="668">
        <v>48.27</v>
      </c>
      <c r="K48" s="681">
        <v>1</v>
      </c>
      <c r="L48" s="668">
        <v>1</v>
      </c>
      <c r="M48" s="669">
        <v>48.27</v>
      </c>
    </row>
    <row r="49" spans="1:13" ht="14.4" customHeight="1" x14ac:dyDescent="0.3">
      <c r="A49" s="664" t="s">
        <v>2790</v>
      </c>
      <c r="B49" s="665" t="s">
        <v>2619</v>
      </c>
      <c r="C49" s="665" t="s">
        <v>1514</v>
      </c>
      <c r="D49" s="665" t="s">
        <v>1515</v>
      </c>
      <c r="E49" s="665" t="s">
        <v>2620</v>
      </c>
      <c r="F49" s="668"/>
      <c r="G49" s="668"/>
      <c r="H49" s="681">
        <v>0</v>
      </c>
      <c r="I49" s="668">
        <v>5</v>
      </c>
      <c r="J49" s="668">
        <v>724.05</v>
      </c>
      <c r="K49" s="681">
        <v>1</v>
      </c>
      <c r="L49" s="668">
        <v>5</v>
      </c>
      <c r="M49" s="669">
        <v>724.05</v>
      </c>
    </row>
    <row r="50" spans="1:13" ht="14.4" customHeight="1" x14ac:dyDescent="0.3">
      <c r="A50" s="664" t="s">
        <v>2790</v>
      </c>
      <c r="B50" s="665" t="s">
        <v>2619</v>
      </c>
      <c r="C50" s="665" t="s">
        <v>1590</v>
      </c>
      <c r="D50" s="665" t="s">
        <v>1591</v>
      </c>
      <c r="E50" s="665" t="s">
        <v>2621</v>
      </c>
      <c r="F50" s="668"/>
      <c r="G50" s="668"/>
      <c r="H50" s="681">
        <v>0</v>
      </c>
      <c r="I50" s="668">
        <v>3</v>
      </c>
      <c r="J50" s="668">
        <v>868.86</v>
      </c>
      <c r="K50" s="681">
        <v>1</v>
      </c>
      <c r="L50" s="668">
        <v>3</v>
      </c>
      <c r="M50" s="669">
        <v>868.86</v>
      </c>
    </row>
    <row r="51" spans="1:13" ht="14.4" customHeight="1" x14ac:dyDescent="0.3">
      <c r="A51" s="664" t="s">
        <v>2790</v>
      </c>
      <c r="B51" s="665" t="s">
        <v>2619</v>
      </c>
      <c r="C51" s="665" t="s">
        <v>3699</v>
      </c>
      <c r="D51" s="665" t="s">
        <v>3700</v>
      </c>
      <c r="E51" s="665" t="s">
        <v>3701</v>
      </c>
      <c r="F51" s="668"/>
      <c r="G51" s="668"/>
      <c r="H51" s="681">
        <v>0</v>
      </c>
      <c r="I51" s="668">
        <v>1</v>
      </c>
      <c r="J51" s="668">
        <v>321.79000000000002</v>
      </c>
      <c r="K51" s="681">
        <v>1</v>
      </c>
      <c r="L51" s="668">
        <v>1</v>
      </c>
      <c r="M51" s="669">
        <v>321.79000000000002</v>
      </c>
    </row>
    <row r="52" spans="1:13" ht="14.4" customHeight="1" x14ac:dyDescent="0.3">
      <c r="A52" s="664" t="s">
        <v>2790</v>
      </c>
      <c r="B52" s="665" t="s">
        <v>2622</v>
      </c>
      <c r="C52" s="665" t="s">
        <v>1438</v>
      </c>
      <c r="D52" s="665" t="s">
        <v>2623</v>
      </c>
      <c r="E52" s="665" t="s">
        <v>2624</v>
      </c>
      <c r="F52" s="668"/>
      <c r="G52" s="668"/>
      <c r="H52" s="681">
        <v>0</v>
      </c>
      <c r="I52" s="668">
        <v>21</v>
      </c>
      <c r="J52" s="668">
        <v>2027.13</v>
      </c>
      <c r="K52" s="681">
        <v>1</v>
      </c>
      <c r="L52" s="668">
        <v>21</v>
      </c>
      <c r="M52" s="669">
        <v>2027.13</v>
      </c>
    </row>
    <row r="53" spans="1:13" ht="14.4" customHeight="1" x14ac:dyDescent="0.3">
      <c r="A53" s="664" t="s">
        <v>2790</v>
      </c>
      <c r="B53" s="665" t="s">
        <v>2622</v>
      </c>
      <c r="C53" s="665" t="s">
        <v>2897</v>
      </c>
      <c r="D53" s="665" t="s">
        <v>1413</v>
      </c>
      <c r="E53" s="665" t="s">
        <v>2898</v>
      </c>
      <c r="F53" s="668"/>
      <c r="G53" s="668"/>
      <c r="H53" s="681"/>
      <c r="I53" s="668">
        <v>2</v>
      </c>
      <c r="J53" s="668">
        <v>0</v>
      </c>
      <c r="K53" s="681"/>
      <c r="L53" s="668">
        <v>2</v>
      </c>
      <c r="M53" s="669">
        <v>0</v>
      </c>
    </row>
    <row r="54" spans="1:13" ht="14.4" customHeight="1" x14ac:dyDescent="0.3">
      <c r="A54" s="664" t="s">
        <v>2790</v>
      </c>
      <c r="B54" s="665" t="s">
        <v>2622</v>
      </c>
      <c r="C54" s="665" t="s">
        <v>2899</v>
      </c>
      <c r="D54" s="665" t="s">
        <v>1416</v>
      </c>
      <c r="E54" s="665" t="s">
        <v>2900</v>
      </c>
      <c r="F54" s="668"/>
      <c r="G54" s="668"/>
      <c r="H54" s="681"/>
      <c r="I54" s="668">
        <v>4</v>
      </c>
      <c r="J54" s="668">
        <v>0</v>
      </c>
      <c r="K54" s="681"/>
      <c r="L54" s="668">
        <v>4</v>
      </c>
      <c r="M54" s="669">
        <v>0</v>
      </c>
    </row>
    <row r="55" spans="1:13" ht="14.4" customHeight="1" x14ac:dyDescent="0.3">
      <c r="A55" s="664" t="s">
        <v>2790</v>
      </c>
      <c r="B55" s="665" t="s">
        <v>2622</v>
      </c>
      <c r="C55" s="665" t="s">
        <v>1470</v>
      </c>
      <c r="D55" s="665" t="s">
        <v>2627</v>
      </c>
      <c r="E55" s="665" t="s">
        <v>2628</v>
      </c>
      <c r="F55" s="668"/>
      <c r="G55" s="668"/>
      <c r="H55" s="681">
        <v>0</v>
      </c>
      <c r="I55" s="668">
        <v>8</v>
      </c>
      <c r="J55" s="668">
        <v>386.16</v>
      </c>
      <c r="K55" s="681">
        <v>1</v>
      </c>
      <c r="L55" s="668">
        <v>8</v>
      </c>
      <c r="M55" s="669">
        <v>386.16</v>
      </c>
    </row>
    <row r="56" spans="1:13" ht="14.4" customHeight="1" x14ac:dyDescent="0.3">
      <c r="A56" s="664" t="s">
        <v>2790</v>
      </c>
      <c r="B56" s="665" t="s">
        <v>2629</v>
      </c>
      <c r="C56" s="665" t="s">
        <v>3702</v>
      </c>
      <c r="D56" s="665" t="s">
        <v>2630</v>
      </c>
      <c r="E56" s="665" t="s">
        <v>3703</v>
      </c>
      <c r="F56" s="668"/>
      <c r="G56" s="668"/>
      <c r="H56" s="681">
        <v>0</v>
      </c>
      <c r="I56" s="668">
        <v>2</v>
      </c>
      <c r="J56" s="668">
        <v>524.46</v>
      </c>
      <c r="K56" s="681">
        <v>1</v>
      </c>
      <c r="L56" s="668">
        <v>2</v>
      </c>
      <c r="M56" s="669">
        <v>524.46</v>
      </c>
    </row>
    <row r="57" spans="1:13" ht="14.4" customHeight="1" x14ac:dyDescent="0.3">
      <c r="A57" s="664" t="s">
        <v>2790</v>
      </c>
      <c r="B57" s="665" t="s">
        <v>2629</v>
      </c>
      <c r="C57" s="665" t="s">
        <v>2833</v>
      </c>
      <c r="D57" s="665" t="s">
        <v>2834</v>
      </c>
      <c r="E57" s="665" t="s">
        <v>2835</v>
      </c>
      <c r="F57" s="668"/>
      <c r="G57" s="668"/>
      <c r="H57" s="681">
        <v>0</v>
      </c>
      <c r="I57" s="668">
        <v>1</v>
      </c>
      <c r="J57" s="668">
        <v>194.54</v>
      </c>
      <c r="K57" s="681">
        <v>1</v>
      </c>
      <c r="L57" s="668">
        <v>1</v>
      </c>
      <c r="M57" s="669">
        <v>194.54</v>
      </c>
    </row>
    <row r="58" spans="1:13" ht="14.4" customHeight="1" x14ac:dyDescent="0.3">
      <c r="A58" s="664" t="s">
        <v>2790</v>
      </c>
      <c r="B58" s="665" t="s">
        <v>2629</v>
      </c>
      <c r="C58" s="665" t="s">
        <v>3704</v>
      </c>
      <c r="D58" s="665" t="s">
        <v>2834</v>
      </c>
      <c r="E58" s="665" t="s">
        <v>3705</v>
      </c>
      <c r="F58" s="668"/>
      <c r="G58" s="668"/>
      <c r="H58" s="681">
        <v>0</v>
      </c>
      <c r="I58" s="668">
        <v>1</v>
      </c>
      <c r="J58" s="668">
        <v>583.62</v>
      </c>
      <c r="K58" s="681">
        <v>1</v>
      </c>
      <c r="L58" s="668">
        <v>1</v>
      </c>
      <c r="M58" s="669">
        <v>583.62</v>
      </c>
    </row>
    <row r="59" spans="1:13" ht="14.4" customHeight="1" x14ac:dyDescent="0.3">
      <c r="A59" s="664" t="s">
        <v>2790</v>
      </c>
      <c r="B59" s="665" t="s">
        <v>4281</v>
      </c>
      <c r="C59" s="665" t="s">
        <v>3712</v>
      </c>
      <c r="D59" s="665" t="s">
        <v>3713</v>
      </c>
      <c r="E59" s="665" t="s">
        <v>3714</v>
      </c>
      <c r="F59" s="668"/>
      <c r="G59" s="668"/>
      <c r="H59" s="681">
        <v>0</v>
      </c>
      <c r="I59" s="668">
        <v>1</v>
      </c>
      <c r="J59" s="668">
        <v>341.53</v>
      </c>
      <c r="K59" s="681">
        <v>1</v>
      </c>
      <c r="L59" s="668">
        <v>1</v>
      </c>
      <c r="M59" s="669">
        <v>341.53</v>
      </c>
    </row>
    <row r="60" spans="1:13" ht="14.4" customHeight="1" x14ac:dyDescent="0.3">
      <c r="A60" s="664" t="s">
        <v>2790</v>
      </c>
      <c r="B60" s="665" t="s">
        <v>4282</v>
      </c>
      <c r="C60" s="665" t="s">
        <v>3648</v>
      </c>
      <c r="D60" s="665" t="s">
        <v>3649</v>
      </c>
      <c r="E60" s="665" t="s">
        <v>3650</v>
      </c>
      <c r="F60" s="668"/>
      <c r="G60" s="668"/>
      <c r="H60" s="681">
        <v>0</v>
      </c>
      <c r="I60" s="668">
        <v>1</v>
      </c>
      <c r="J60" s="668">
        <v>138.27000000000001</v>
      </c>
      <c r="K60" s="681">
        <v>1</v>
      </c>
      <c r="L60" s="668">
        <v>1</v>
      </c>
      <c r="M60" s="669">
        <v>138.27000000000001</v>
      </c>
    </row>
    <row r="61" spans="1:13" ht="14.4" customHeight="1" x14ac:dyDescent="0.3">
      <c r="A61" s="664" t="s">
        <v>2790</v>
      </c>
      <c r="B61" s="665" t="s">
        <v>2636</v>
      </c>
      <c r="C61" s="665" t="s">
        <v>3671</v>
      </c>
      <c r="D61" s="665" t="s">
        <v>3672</v>
      </c>
      <c r="E61" s="665" t="s">
        <v>3673</v>
      </c>
      <c r="F61" s="668"/>
      <c r="G61" s="668"/>
      <c r="H61" s="681">
        <v>0</v>
      </c>
      <c r="I61" s="668">
        <v>1</v>
      </c>
      <c r="J61" s="668">
        <v>280.38</v>
      </c>
      <c r="K61" s="681">
        <v>1</v>
      </c>
      <c r="L61" s="668">
        <v>1</v>
      </c>
      <c r="M61" s="669">
        <v>280.38</v>
      </c>
    </row>
    <row r="62" spans="1:13" ht="14.4" customHeight="1" x14ac:dyDescent="0.3">
      <c r="A62" s="664" t="s">
        <v>2790</v>
      </c>
      <c r="B62" s="665" t="s">
        <v>2636</v>
      </c>
      <c r="C62" s="665" t="s">
        <v>3674</v>
      </c>
      <c r="D62" s="665" t="s">
        <v>1638</v>
      </c>
      <c r="E62" s="665" t="s">
        <v>3675</v>
      </c>
      <c r="F62" s="668"/>
      <c r="G62" s="668"/>
      <c r="H62" s="681"/>
      <c r="I62" s="668">
        <v>1</v>
      </c>
      <c r="J62" s="668">
        <v>0</v>
      </c>
      <c r="K62" s="681"/>
      <c r="L62" s="668">
        <v>1</v>
      </c>
      <c r="M62" s="669">
        <v>0</v>
      </c>
    </row>
    <row r="63" spans="1:13" ht="14.4" customHeight="1" x14ac:dyDescent="0.3">
      <c r="A63" s="664" t="s">
        <v>2790</v>
      </c>
      <c r="B63" s="665" t="s">
        <v>2638</v>
      </c>
      <c r="C63" s="665" t="s">
        <v>1554</v>
      </c>
      <c r="D63" s="665" t="s">
        <v>1555</v>
      </c>
      <c r="E63" s="665" t="s">
        <v>2639</v>
      </c>
      <c r="F63" s="668"/>
      <c r="G63" s="668"/>
      <c r="H63" s="681">
        <v>0</v>
      </c>
      <c r="I63" s="668">
        <v>1</v>
      </c>
      <c r="J63" s="668">
        <v>93.46</v>
      </c>
      <c r="K63" s="681">
        <v>1</v>
      </c>
      <c r="L63" s="668">
        <v>1</v>
      </c>
      <c r="M63" s="669">
        <v>93.46</v>
      </c>
    </row>
    <row r="64" spans="1:13" ht="14.4" customHeight="1" x14ac:dyDescent="0.3">
      <c r="A64" s="664" t="s">
        <v>2790</v>
      </c>
      <c r="B64" s="665" t="s">
        <v>2638</v>
      </c>
      <c r="C64" s="665" t="s">
        <v>3579</v>
      </c>
      <c r="D64" s="665" t="s">
        <v>1555</v>
      </c>
      <c r="E64" s="665" t="s">
        <v>3530</v>
      </c>
      <c r="F64" s="668"/>
      <c r="G64" s="668"/>
      <c r="H64" s="681">
        <v>0</v>
      </c>
      <c r="I64" s="668">
        <v>1</v>
      </c>
      <c r="J64" s="668">
        <v>366.53</v>
      </c>
      <c r="K64" s="681">
        <v>1</v>
      </c>
      <c r="L64" s="668">
        <v>1</v>
      </c>
      <c r="M64" s="669">
        <v>366.53</v>
      </c>
    </row>
    <row r="65" spans="1:13" ht="14.4" customHeight="1" x14ac:dyDescent="0.3">
      <c r="A65" s="664" t="s">
        <v>2790</v>
      </c>
      <c r="B65" s="665" t="s">
        <v>4283</v>
      </c>
      <c r="C65" s="665" t="s">
        <v>3677</v>
      </c>
      <c r="D65" s="665" t="s">
        <v>3678</v>
      </c>
      <c r="E65" s="665" t="s">
        <v>3679</v>
      </c>
      <c r="F65" s="668"/>
      <c r="G65" s="668"/>
      <c r="H65" s="681">
        <v>0</v>
      </c>
      <c r="I65" s="668">
        <v>1</v>
      </c>
      <c r="J65" s="668">
        <v>77.790000000000006</v>
      </c>
      <c r="K65" s="681">
        <v>1</v>
      </c>
      <c r="L65" s="668">
        <v>1</v>
      </c>
      <c r="M65" s="669">
        <v>77.790000000000006</v>
      </c>
    </row>
    <row r="66" spans="1:13" ht="14.4" customHeight="1" x14ac:dyDescent="0.3">
      <c r="A66" s="664" t="s">
        <v>2790</v>
      </c>
      <c r="B66" s="665" t="s">
        <v>4284</v>
      </c>
      <c r="C66" s="665" t="s">
        <v>3723</v>
      </c>
      <c r="D66" s="665" t="s">
        <v>3724</v>
      </c>
      <c r="E66" s="665" t="s">
        <v>3725</v>
      </c>
      <c r="F66" s="668"/>
      <c r="G66" s="668"/>
      <c r="H66" s="681">
        <v>0</v>
      </c>
      <c r="I66" s="668">
        <v>3</v>
      </c>
      <c r="J66" s="668">
        <v>294.33</v>
      </c>
      <c r="K66" s="681">
        <v>1</v>
      </c>
      <c r="L66" s="668">
        <v>3</v>
      </c>
      <c r="M66" s="669">
        <v>294.33</v>
      </c>
    </row>
    <row r="67" spans="1:13" ht="14.4" customHeight="1" x14ac:dyDescent="0.3">
      <c r="A67" s="664" t="s">
        <v>2790</v>
      </c>
      <c r="B67" s="665" t="s">
        <v>2640</v>
      </c>
      <c r="C67" s="665" t="s">
        <v>2852</v>
      </c>
      <c r="D67" s="665" t="s">
        <v>2853</v>
      </c>
      <c r="E67" s="665" t="s">
        <v>2854</v>
      </c>
      <c r="F67" s="668"/>
      <c r="G67" s="668"/>
      <c r="H67" s="681">
        <v>0</v>
      </c>
      <c r="I67" s="668">
        <v>2</v>
      </c>
      <c r="J67" s="668">
        <v>557.28</v>
      </c>
      <c r="K67" s="681">
        <v>1</v>
      </c>
      <c r="L67" s="668">
        <v>2</v>
      </c>
      <c r="M67" s="669">
        <v>557.28</v>
      </c>
    </row>
    <row r="68" spans="1:13" ht="14.4" customHeight="1" x14ac:dyDescent="0.3">
      <c r="A68" s="664" t="s">
        <v>2790</v>
      </c>
      <c r="B68" s="665" t="s">
        <v>2640</v>
      </c>
      <c r="C68" s="665" t="s">
        <v>1502</v>
      </c>
      <c r="D68" s="665" t="s">
        <v>1507</v>
      </c>
      <c r="E68" s="665" t="s">
        <v>2642</v>
      </c>
      <c r="F68" s="668"/>
      <c r="G68" s="668"/>
      <c r="H68" s="681">
        <v>0</v>
      </c>
      <c r="I68" s="668">
        <v>1</v>
      </c>
      <c r="J68" s="668">
        <v>117.73</v>
      </c>
      <c r="K68" s="681">
        <v>1</v>
      </c>
      <c r="L68" s="668">
        <v>1</v>
      </c>
      <c r="M68" s="669">
        <v>117.73</v>
      </c>
    </row>
    <row r="69" spans="1:13" ht="14.4" customHeight="1" x14ac:dyDescent="0.3">
      <c r="A69" s="664" t="s">
        <v>2790</v>
      </c>
      <c r="B69" s="665" t="s">
        <v>2640</v>
      </c>
      <c r="C69" s="665" t="s">
        <v>1506</v>
      </c>
      <c r="D69" s="665" t="s">
        <v>1507</v>
      </c>
      <c r="E69" s="665" t="s">
        <v>2643</v>
      </c>
      <c r="F69" s="668"/>
      <c r="G69" s="668"/>
      <c r="H69" s="681">
        <v>0</v>
      </c>
      <c r="I69" s="668">
        <v>5</v>
      </c>
      <c r="J69" s="668">
        <v>1962.1</v>
      </c>
      <c r="K69" s="681">
        <v>1</v>
      </c>
      <c r="L69" s="668">
        <v>5</v>
      </c>
      <c r="M69" s="669">
        <v>1962.1</v>
      </c>
    </row>
    <row r="70" spans="1:13" ht="14.4" customHeight="1" x14ac:dyDescent="0.3">
      <c r="A70" s="664" t="s">
        <v>2790</v>
      </c>
      <c r="B70" s="665" t="s">
        <v>2640</v>
      </c>
      <c r="C70" s="665" t="s">
        <v>1562</v>
      </c>
      <c r="D70" s="665" t="s">
        <v>1567</v>
      </c>
      <c r="E70" s="665" t="s">
        <v>2644</v>
      </c>
      <c r="F70" s="668"/>
      <c r="G70" s="668"/>
      <c r="H70" s="681">
        <v>0</v>
      </c>
      <c r="I70" s="668">
        <v>8</v>
      </c>
      <c r="J70" s="668">
        <v>1449.04</v>
      </c>
      <c r="K70" s="681">
        <v>1</v>
      </c>
      <c r="L70" s="668">
        <v>8</v>
      </c>
      <c r="M70" s="669">
        <v>1449.04</v>
      </c>
    </row>
    <row r="71" spans="1:13" ht="14.4" customHeight="1" x14ac:dyDescent="0.3">
      <c r="A71" s="664" t="s">
        <v>2790</v>
      </c>
      <c r="B71" s="665" t="s">
        <v>2640</v>
      </c>
      <c r="C71" s="665" t="s">
        <v>1566</v>
      </c>
      <c r="D71" s="665" t="s">
        <v>1567</v>
      </c>
      <c r="E71" s="665" t="s">
        <v>2645</v>
      </c>
      <c r="F71" s="668"/>
      <c r="G71" s="668"/>
      <c r="H71" s="681">
        <v>0</v>
      </c>
      <c r="I71" s="668">
        <v>3</v>
      </c>
      <c r="J71" s="668">
        <v>1811.19</v>
      </c>
      <c r="K71" s="681">
        <v>1</v>
      </c>
      <c r="L71" s="668">
        <v>3</v>
      </c>
      <c r="M71" s="669">
        <v>1811.19</v>
      </c>
    </row>
    <row r="72" spans="1:13" ht="14.4" customHeight="1" x14ac:dyDescent="0.3">
      <c r="A72" s="664" t="s">
        <v>2790</v>
      </c>
      <c r="B72" s="665" t="s">
        <v>2646</v>
      </c>
      <c r="C72" s="665" t="s">
        <v>1524</v>
      </c>
      <c r="D72" s="665" t="s">
        <v>1525</v>
      </c>
      <c r="E72" s="665" t="s">
        <v>3718</v>
      </c>
      <c r="F72" s="668"/>
      <c r="G72" s="668"/>
      <c r="H72" s="681">
        <v>0</v>
      </c>
      <c r="I72" s="668">
        <v>2</v>
      </c>
      <c r="J72" s="668">
        <v>1086.72</v>
      </c>
      <c r="K72" s="681">
        <v>1</v>
      </c>
      <c r="L72" s="668">
        <v>2</v>
      </c>
      <c r="M72" s="669">
        <v>1086.72</v>
      </c>
    </row>
    <row r="73" spans="1:13" ht="14.4" customHeight="1" x14ac:dyDescent="0.3">
      <c r="A73" s="664" t="s">
        <v>2790</v>
      </c>
      <c r="B73" s="665" t="s">
        <v>4285</v>
      </c>
      <c r="C73" s="665" t="s">
        <v>3604</v>
      </c>
      <c r="D73" s="665" t="s">
        <v>3605</v>
      </c>
      <c r="E73" s="665" t="s">
        <v>3606</v>
      </c>
      <c r="F73" s="668"/>
      <c r="G73" s="668"/>
      <c r="H73" s="681"/>
      <c r="I73" s="668">
        <v>1</v>
      </c>
      <c r="J73" s="668">
        <v>0</v>
      </c>
      <c r="K73" s="681"/>
      <c r="L73" s="668">
        <v>1</v>
      </c>
      <c r="M73" s="669">
        <v>0</v>
      </c>
    </row>
    <row r="74" spans="1:13" ht="14.4" customHeight="1" x14ac:dyDescent="0.3">
      <c r="A74" s="664" t="s">
        <v>2790</v>
      </c>
      <c r="B74" s="665" t="s">
        <v>4285</v>
      </c>
      <c r="C74" s="665" t="s">
        <v>3607</v>
      </c>
      <c r="D74" s="665" t="s">
        <v>3608</v>
      </c>
      <c r="E74" s="665" t="s">
        <v>3609</v>
      </c>
      <c r="F74" s="668"/>
      <c r="G74" s="668"/>
      <c r="H74" s="681"/>
      <c r="I74" s="668">
        <v>2</v>
      </c>
      <c r="J74" s="668">
        <v>0</v>
      </c>
      <c r="K74" s="681"/>
      <c r="L74" s="668">
        <v>2</v>
      </c>
      <c r="M74" s="669">
        <v>0</v>
      </c>
    </row>
    <row r="75" spans="1:13" ht="14.4" customHeight="1" x14ac:dyDescent="0.3">
      <c r="A75" s="664" t="s">
        <v>2790</v>
      </c>
      <c r="B75" s="665" t="s">
        <v>2648</v>
      </c>
      <c r="C75" s="665" t="s">
        <v>1430</v>
      </c>
      <c r="D75" s="665" t="s">
        <v>1431</v>
      </c>
      <c r="E75" s="665" t="s">
        <v>2649</v>
      </c>
      <c r="F75" s="668"/>
      <c r="G75" s="668"/>
      <c r="H75" s="681">
        <v>0</v>
      </c>
      <c r="I75" s="668">
        <v>1</v>
      </c>
      <c r="J75" s="668">
        <v>131.54</v>
      </c>
      <c r="K75" s="681">
        <v>1</v>
      </c>
      <c r="L75" s="668">
        <v>1</v>
      </c>
      <c r="M75" s="669">
        <v>131.54</v>
      </c>
    </row>
    <row r="76" spans="1:13" ht="14.4" customHeight="1" x14ac:dyDescent="0.3">
      <c r="A76" s="664" t="s">
        <v>2790</v>
      </c>
      <c r="B76" s="665" t="s">
        <v>2648</v>
      </c>
      <c r="C76" s="665" t="s">
        <v>2913</v>
      </c>
      <c r="D76" s="665" t="s">
        <v>2914</v>
      </c>
      <c r="E76" s="665" t="s">
        <v>2915</v>
      </c>
      <c r="F76" s="668">
        <v>1</v>
      </c>
      <c r="G76" s="668">
        <v>131.54</v>
      </c>
      <c r="H76" s="681">
        <v>1</v>
      </c>
      <c r="I76" s="668"/>
      <c r="J76" s="668"/>
      <c r="K76" s="681">
        <v>0</v>
      </c>
      <c r="L76" s="668">
        <v>1</v>
      </c>
      <c r="M76" s="669">
        <v>131.54</v>
      </c>
    </row>
    <row r="77" spans="1:13" ht="14.4" customHeight="1" x14ac:dyDescent="0.3">
      <c r="A77" s="664" t="s">
        <v>2790</v>
      </c>
      <c r="B77" s="665" t="s">
        <v>2656</v>
      </c>
      <c r="C77" s="665" t="s">
        <v>1682</v>
      </c>
      <c r="D77" s="665" t="s">
        <v>1683</v>
      </c>
      <c r="E77" s="665" t="s">
        <v>2658</v>
      </c>
      <c r="F77" s="668"/>
      <c r="G77" s="668"/>
      <c r="H77" s="681">
        <v>0</v>
      </c>
      <c r="I77" s="668">
        <v>3</v>
      </c>
      <c r="J77" s="668">
        <v>237.09</v>
      </c>
      <c r="K77" s="681">
        <v>1</v>
      </c>
      <c r="L77" s="668">
        <v>3</v>
      </c>
      <c r="M77" s="669">
        <v>237.09</v>
      </c>
    </row>
    <row r="78" spans="1:13" ht="14.4" customHeight="1" x14ac:dyDescent="0.3">
      <c r="A78" s="664" t="s">
        <v>2790</v>
      </c>
      <c r="B78" s="665" t="s">
        <v>2656</v>
      </c>
      <c r="C78" s="665" t="s">
        <v>2285</v>
      </c>
      <c r="D78" s="665" t="s">
        <v>2286</v>
      </c>
      <c r="E78" s="665" t="s">
        <v>2740</v>
      </c>
      <c r="F78" s="668"/>
      <c r="G78" s="668"/>
      <c r="H78" s="681">
        <v>0</v>
      </c>
      <c r="I78" s="668">
        <v>1</v>
      </c>
      <c r="J78" s="668">
        <v>59.27</v>
      </c>
      <c r="K78" s="681">
        <v>1</v>
      </c>
      <c r="L78" s="668">
        <v>1</v>
      </c>
      <c r="M78" s="669">
        <v>59.27</v>
      </c>
    </row>
    <row r="79" spans="1:13" ht="14.4" customHeight="1" x14ac:dyDescent="0.3">
      <c r="A79" s="664" t="s">
        <v>2790</v>
      </c>
      <c r="B79" s="665" t="s">
        <v>2709</v>
      </c>
      <c r="C79" s="665" t="s">
        <v>1499</v>
      </c>
      <c r="D79" s="665" t="s">
        <v>2710</v>
      </c>
      <c r="E79" s="665" t="s">
        <v>2711</v>
      </c>
      <c r="F79" s="668"/>
      <c r="G79" s="668"/>
      <c r="H79" s="681">
        <v>0</v>
      </c>
      <c r="I79" s="668">
        <v>3</v>
      </c>
      <c r="J79" s="668">
        <v>14.100000000000001</v>
      </c>
      <c r="K79" s="681">
        <v>1</v>
      </c>
      <c r="L79" s="668">
        <v>3</v>
      </c>
      <c r="M79" s="669">
        <v>14.100000000000001</v>
      </c>
    </row>
    <row r="80" spans="1:13" ht="14.4" customHeight="1" x14ac:dyDescent="0.3">
      <c r="A80" s="664" t="s">
        <v>2790</v>
      </c>
      <c r="B80" s="665" t="s">
        <v>2709</v>
      </c>
      <c r="C80" s="665" t="s">
        <v>3589</v>
      </c>
      <c r="D80" s="665" t="s">
        <v>3590</v>
      </c>
      <c r="E80" s="665" t="s">
        <v>2711</v>
      </c>
      <c r="F80" s="668">
        <v>12</v>
      </c>
      <c r="G80" s="668">
        <v>56.400000000000006</v>
      </c>
      <c r="H80" s="681">
        <v>1</v>
      </c>
      <c r="I80" s="668"/>
      <c r="J80" s="668"/>
      <c r="K80" s="681">
        <v>0</v>
      </c>
      <c r="L80" s="668">
        <v>12</v>
      </c>
      <c r="M80" s="669">
        <v>56.400000000000006</v>
      </c>
    </row>
    <row r="81" spans="1:13" ht="14.4" customHeight="1" x14ac:dyDescent="0.3">
      <c r="A81" s="664" t="s">
        <v>2790</v>
      </c>
      <c r="B81" s="665" t="s">
        <v>2717</v>
      </c>
      <c r="C81" s="665" t="s">
        <v>1596</v>
      </c>
      <c r="D81" s="665" t="s">
        <v>1597</v>
      </c>
      <c r="E81" s="665" t="s">
        <v>2642</v>
      </c>
      <c r="F81" s="668"/>
      <c r="G81" s="668"/>
      <c r="H81" s="681">
        <v>0</v>
      </c>
      <c r="I81" s="668">
        <v>3</v>
      </c>
      <c r="J81" s="668">
        <v>255.48</v>
      </c>
      <c r="K81" s="681">
        <v>1</v>
      </c>
      <c r="L81" s="668">
        <v>3</v>
      </c>
      <c r="M81" s="669">
        <v>255.48</v>
      </c>
    </row>
    <row r="82" spans="1:13" ht="14.4" customHeight="1" x14ac:dyDescent="0.3">
      <c r="A82" s="664" t="s">
        <v>2790</v>
      </c>
      <c r="B82" s="665" t="s">
        <v>2719</v>
      </c>
      <c r="C82" s="665" t="s">
        <v>3720</v>
      </c>
      <c r="D82" s="665" t="s">
        <v>3721</v>
      </c>
      <c r="E82" s="665" t="s">
        <v>3722</v>
      </c>
      <c r="F82" s="668"/>
      <c r="G82" s="668"/>
      <c r="H82" s="681">
        <v>0</v>
      </c>
      <c r="I82" s="668">
        <v>1</v>
      </c>
      <c r="J82" s="668">
        <v>123.2</v>
      </c>
      <c r="K82" s="681">
        <v>1</v>
      </c>
      <c r="L82" s="668">
        <v>1</v>
      </c>
      <c r="M82" s="669">
        <v>123.2</v>
      </c>
    </row>
    <row r="83" spans="1:13" ht="14.4" customHeight="1" x14ac:dyDescent="0.3">
      <c r="A83" s="664" t="s">
        <v>2790</v>
      </c>
      <c r="B83" s="665" t="s">
        <v>4286</v>
      </c>
      <c r="C83" s="665" t="s">
        <v>3668</v>
      </c>
      <c r="D83" s="665" t="s">
        <v>3669</v>
      </c>
      <c r="E83" s="665" t="s">
        <v>3670</v>
      </c>
      <c r="F83" s="668"/>
      <c r="G83" s="668"/>
      <c r="H83" s="681">
        <v>0</v>
      </c>
      <c r="I83" s="668">
        <v>2</v>
      </c>
      <c r="J83" s="668">
        <v>414.9</v>
      </c>
      <c r="K83" s="681">
        <v>1</v>
      </c>
      <c r="L83" s="668">
        <v>2</v>
      </c>
      <c r="M83" s="669">
        <v>414.9</v>
      </c>
    </row>
    <row r="84" spans="1:13" ht="14.4" customHeight="1" x14ac:dyDescent="0.3">
      <c r="A84" s="664" t="s">
        <v>2790</v>
      </c>
      <c r="B84" s="665" t="s">
        <v>4287</v>
      </c>
      <c r="C84" s="665" t="s">
        <v>3431</v>
      </c>
      <c r="D84" s="665" t="s">
        <v>3432</v>
      </c>
      <c r="E84" s="665" t="s">
        <v>3433</v>
      </c>
      <c r="F84" s="668"/>
      <c r="G84" s="668"/>
      <c r="H84" s="681">
        <v>0</v>
      </c>
      <c r="I84" s="668">
        <v>5</v>
      </c>
      <c r="J84" s="668">
        <v>9477.6400000000012</v>
      </c>
      <c r="K84" s="681">
        <v>1</v>
      </c>
      <c r="L84" s="668">
        <v>5</v>
      </c>
      <c r="M84" s="669">
        <v>9477.6400000000012</v>
      </c>
    </row>
    <row r="85" spans="1:13" ht="14.4" customHeight="1" x14ac:dyDescent="0.3">
      <c r="A85" s="664" t="s">
        <v>2790</v>
      </c>
      <c r="B85" s="665" t="s">
        <v>4287</v>
      </c>
      <c r="C85" s="665" t="s">
        <v>2926</v>
      </c>
      <c r="D85" s="665" t="s">
        <v>2927</v>
      </c>
      <c r="E85" s="665" t="s">
        <v>2928</v>
      </c>
      <c r="F85" s="668"/>
      <c r="G85" s="668"/>
      <c r="H85" s="681">
        <v>0</v>
      </c>
      <c r="I85" s="668">
        <v>2</v>
      </c>
      <c r="J85" s="668">
        <v>4753.8599999999997</v>
      </c>
      <c r="K85" s="681">
        <v>1</v>
      </c>
      <c r="L85" s="668">
        <v>2</v>
      </c>
      <c r="M85" s="669">
        <v>4753.8599999999997</v>
      </c>
    </row>
    <row r="86" spans="1:13" ht="14.4" customHeight="1" x14ac:dyDescent="0.3">
      <c r="A86" s="664" t="s">
        <v>2791</v>
      </c>
      <c r="B86" s="665" t="s">
        <v>2566</v>
      </c>
      <c r="C86" s="665" t="s">
        <v>3100</v>
      </c>
      <c r="D86" s="665" t="s">
        <v>1686</v>
      </c>
      <c r="E86" s="665" t="s">
        <v>3101</v>
      </c>
      <c r="F86" s="668"/>
      <c r="G86" s="668"/>
      <c r="H86" s="681">
        <v>0</v>
      </c>
      <c r="I86" s="668">
        <v>1</v>
      </c>
      <c r="J86" s="668">
        <v>28.81</v>
      </c>
      <c r="K86" s="681">
        <v>1</v>
      </c>
      <c r="L86" s="668">
        <v>1</v>
      </c>
      <c r="M86" s="669">
        <v>28.81</v>
      </c>
    </row>
    <row r="87" spans="1:13" ht="14.4" customHeight="1" x14ac:dyDescent="0.3">
      <c r="A87" s="664" t="s">
        <v>2791</v>
      </c>
      <c r="B87" s="665" t="s">
        <v>2566</v>
      </c>
      <c r="C87" s="665" t="s">
        <v>2893</v>
      </c>
      <c r="D87" s="665" t="s">
        <v>1460</v>
      </c>
      <c r="E87" s="665" t="s">
        <v>2894</v>
      </c>
      <c r="F87" s="668"/>
      <c r="G87" s="668"/>
      <c r="H87" s="681"/>
      <c r="I87" s="668">
        <v>2</v>
      </c>
      <c r="J87" s="668">
        <v>0</v>
      </c>
      <c r="K87" s="681"/>
      <c r="L87" s="668">
        <v>2</v>
      </c>
      <c r="M87" s="669">
        <v>0</v>
      </c>
    </row>
    <row r="88" spans="1:13" ht="14.4" customHeight="1" x14ac:dyDescent="0.3">
      <c r="A88" s="664" t="s">
        <v>2791</v>
      </c>
      <c r="B88" s="665" t="s">
        <v>2580</v>
      </c>
      <c r="C88" s="665" t="s">
        <v>3569</v>
      </c>
      <c r="D88" s="665" t="s">
        <v>3570</v>
      </c>
      <c r="E88" s="665" t="s">
        <v>3571</v>
      </c>
      <c r="F88" s="668">
        <v>1</v>
      </c>
      <c r="G88" s="668">
        <v>0</v>
      </c>
      <c r="H88" s="681"/>
      <c r="I88" s="668"/>
      <c r="J88" s="668"/>
      <c r="K88" s="681"/>
      <c r="L88" s="668">
        <v>1</v>
      </c>
      <c r="M88" s="669">
        <v>0</v>
      </c>
    </row>
    <row r="89" spans="1:13" ht="14.4" customHeight="1" x14ac:dyDescent="0.3">
      <c r="A89" s="664" t="s">
        <v>2791</v>
      </c>
      <c r="B89" s="665" t="s">
        <v>2585</v>
      </c>
      <c r="C89" s="665" t="s">
        <v>3154</v>
      </c>
      <c r="D89" s="665" t="s">
        <v>3155</v>
      </c>
      <c r="E89" s="665" t="s">
        <v>3156</v>
      </c>
      <c r="F89" s="668"/>
      <c r="G89" s="668"/>
      <c r="H89" s="681"/>
      <c r="I89" s="668">
        <v>1</v>
      </c>
      <c r="J89" s="668">
        <v>0</v>
      </c>
      <c r="K89" s="681"/>
      <c r="L89" s="668">
        <v>1</v>
      </c>
      <c r="M89" s="669">
        <v>0</v>
      </c>
    </row>
    <row r="90" spans="1:13" ht="14.4" customHeight="1" x14ac:dyDescent="0.3">
      <c r="A90" s="664" t="s">
        <v>2791</v>
      </c>
      <c r="B90" s="665" t="s">
        <v>2585</v>
      </c>
      <c r="C90" s="665" t="s">
        <v>1570</v>
      </c>
      <c r="D90" s="665" t="s">
        <v>2586</v>
      </c>
      <c r="E90" s="665" t="s">
        <v>2587</v>
      </c>
      <c r="F90" s="668"/>
      <c r="G90" s="668"/>
      <c r="H90" s="681">
        <v>0</v>
      </c>
      <c r="I90" s="668">
        <v>4</v>
      </c>
      <c r="J90" s="668">
        <v>482.44</v>
      </c>
      <c r="K90" s="681">
        <v>1</v>
      </c>
      <c r="L90" s="668">
        <v>4</v>
      </c>
      <c r="M90" s="669">
        <v>482.44</v>
      </c>
    </row>
    <row r="91" spans="1:13" ht="14.4" customHeight="1" x14ac:dyDescent="0.3">
      <c r="A91" s="664" t="s">
        <v>2791</v>
      </c>
      <c r="B91" s="665" t="s">
        <v>2585</v>
      </c>
      <c r="C91" s="665" t="s">
        <v>1510</v>
      </c>
      <c r="D91" s="665" t="s">
        <v>2588</v>
      </c>
      <c r="E91" s="665" t="s">
        <v>2589</v>
      </c>
      <c r="F91" s="668"/>
      <c r="G91" s="668"/>
      <c r="H91" s="681">
        <v>0</v>
      </c>
      <c r="I91" s="668">
        <v>5</v>
      </c>
      <c r="J91" s="668">
        <v>923.7</v>
      </c>
      <c r="K91" s="681">
        <v>1</v>
      </c>
      <c r="L91" s="668">
        <v>5</v>
      </c>
      <c r="M91" s="669">
        <v>923.7</v>
      </c>
    </row>
    <row r="92" spans="1:13" ht="14.4" customHeight="1" x14ac:dyDescent="0.3">
      <c r="A92" s="664" t="s">
        <v>2791</v>
      </c>
      <c r="B92" s="665" t="s">
        <v>2590</v>
      </c>
      <c r="C92" s="665" t="s">
        <v>2883</v>
      </c>
      <c r="D92" s="665" t="s">
        <v>1449</v>
      </c>
      <c r="E92" s="665" t="s">
        <v>2594</v>
      </c>
      <c r="F92" s="668"/>
      <c r="G92" s="668"/>
      <c r="H92" s="681">
        <v>0</v>
      </c>
      <c r="I92" s="668">
        <v>1</v>
      </c>
      <c r="J92" s="668">
        <v>815.1</v>
      </c>
      <c r="K92" s="681">
        <v>1</v>
      </c>
      <c r="L92" s="668">
        <v>1</v>
      </c>
      <c r="M92" s="669">
        <v>815.1</v>
      </c>
    </row>
    <row r="93" spans="1:13" ht="14.4" customHeight="1" x14ac:dyDescent="0.3">
      <c r="A93" s="664" t="s">
        <v>2791</v>
      </c>
      <c r="B93" s="665" t="s">
        <v>2590</v>
      </c>
      <c r="C93" s="665" t="s">
        <v>2884</v>
      </c>
      <c r="D93" s="665" t="s">
        <v>1482</v>
      </c>
      <c r="E93" s="665" t="s">
        <v>2591</v>
      </c>
      <c r="F93" s="668"/>
      <c r="G93" s="668"/>
      <c r="H93" s="681">
        <v>0</v>
      </c>
      <c r="I93" s="668">
        <v>1</v>
      </c>
      <c r="J93" s="668">
        <v>1385.62</v>
      </c>
      <c r="K93" s="681">
        <v>1</v>
      </c>
      <c r="L93" s="668">
        <v>1</v>
      </c>
      <c r="M93" s="669">
        <v>1385.62</v>
      </c>
    </row>
    <row r="94" spans="1:13" ht="14.4" customHeight="1" x14ac:dyDescent="0.3">
      <c r="A94" s="664" t="s">
        <v>2791</v>
      </c>
      <c r="B94" s="665" t="s">
        <v>2590</v>
      </c>
      <c r="C94" s="665" t="s">
        <v>1481</v>
      </c>
      <c r="D94" s="665" t="s">
        <v>1482</v>
      </c>
      <c r="E94" s="665" t="s">
        <v>2598</v>
      </c>
      <c r="F94" s="668"/>
      <c r="G94" s="668"/>
      <c r="H94" s="681">
        <v>0</v>
      </c>
      <c r="I94" s="668">
        <v>2</v>
      </c>
      <c r="J94" s="668">
        <v>3694.98</v>
      </c>
      <c r="K94" s="681">
        <v>1</v>
      </c>
      <c r="L94" s="668">
        <v>2</v>
      </c>
      <c r="M94" s="669">
        <v>3694.98</v>
      </c>
    </row>
    <row r="95" spans="1:13" ht="14.4" customHeight="1" x14ac:dyDescent="0.3">
      <c r="A95" s="664" t="s">
        <v>2791</v>
      </c>
      <c r="B95" s="665" t="s">
        <v>2599</v>
      </c>
      <c r="C95" s="665" t="s">
        <v>1641</v>
      </c>
      <c r="D95" s="665" t="s">
        <v>1642</v>
      </c>
      <c r="E95" s="665" t="s">
        <v>2600</v>
      </c>
      <c r="F95" s="668"/>
      <c r="G95" s="668"/>
      <c r="H95" s="681">
        <v>0</v>
      </c>
      <c r="I95" s="668">
        <v>5</v>
      </c>
      <c r="J95" s="668">
        <v>467.15000000000003</v>
      </c>
      <c r="K95" s="681">
        <v>1</v>
      </c>
      <c r="L95" s="668">
        <v>5</v>
      </c>
      <c r="M95" s="669">
        <v>467.15000000000003</v>
      </c>
    </row>
    <row r="96" spans="1:13" ht="14.4" customHeight="1" x14ac:dyDescent="0.3">
      <c r="A96" s="664" t="s">
        <v>2791</v>
      </c>
      <c r="B96" s="665" t="s">
        <v>2599</v>
      </c>
      <c r="C96" s="665" t="s">
        <v>3280</v>
      </c>
      <c r="D96" s="665" t="s">
        <v>3279</v>
      </c>
      <c r="E96" s="665" t="s">
        <v>3036</v>
      </c>
      <c r="F96" s="668">
        <v>1</v>
      </c>
      <c r="G96" s="668">
        <v>0</v>
      </c>
      <c r="H96" s="681"/>
      <c r="I96" s="668"/>
      <c r="J96" s="668"/>
      <c r="K96" s="681"/>
      <c r="L96" s="668">
        <v>1</v>
      </c>
      <c r="M96" s="669">
        <v>0</v>
      </c>
    </row>
    <row r="97" spans="1:13" ht="14.4" customHeight="1" x14ac:dyDescent="0.3">
      <c r="A97" s="664" t="s">
        <v>2791</v>
      </c>
      <c r="B97" s="665" t="s">
        <v>2599</v>
      </c>
      <c r="C97" s="665" t="s">
        <v>1662</v>
      </c>
      <c r="D97" s="665" t="s">
        <v>1642</v>
      </c>
      <c r="E97" s="665" t="s">
        <v>2601</v>
      </c>
      <c r="F97" s="668"/>
      <c r="G97" s="668"/>
      <c r="H97" s="681">
        <v>0</v>
      </c>
      <c r="I97" s="668">
        <v>3</v>
      </c>
      <c r="J97" s="668">
        <v>560.61</v>
      </c>
      <c r="K97" s="681">
        <v>1</v>
      </c>
      <c r="L97" s="668">
        <v>3</v>
      </c>
      <c r="M97" s="669">
        <v>560.61</v>
      </c>
    </row>
    <row r="98" spans="1:13" ht="14.4" customHeight="1" x14ac:dyDescent="0.3">
      <c r="A98" s="664" t="s">
        <v>2791</v>
      </c>
      <c r="B98" s="665" t="s">
        <v>2599</v>
      </c>
      <c r="C98" s="665" t="s">
        <v>3552</v>
      </c>
      <c r="D98" s="665" t="s">
        <v>3553</v>
      </c>
      <c r="E98" s="665" t="s">
        <v>2600</v>
      </c>
      <c r="F98" s="668">
        <v>1</v>
      </c>
      <c r="G98" s="668">
        <v>0</v>
      </c>
      <c r="H98" s="681"/>
      <c r="I98" s="668"/>
      <c r="J98" s="668"/>
      <c r="K98" s="681"/>
      <c r="L98" s="668">
        <v>1</v>
      </c>
      <c r="M98" s="669">
        <v>0</v>
      </c>
    </row>
    <row r="99" spans="1:13" ht="14.4" customHeight="1" x14ac:dyDescent="0.3">
      <c r="A99" s="664" t="s">
        <v>2791</v>
      </c>
      <c r="B99" s="665" t="s">
        <v>2602</v>
      </c>
      <c r="C99" s="665" t="s">
        <v>1423</v>
      </c>
      <c r="D99" s="665" t="s">
        <v>1424</v>
      </c>
      <c r="E99" s="665" t="s">
        <v>2604</v>
      </c>
      <c r="F99" s="668"/>
      <c r="G99" s="668"/>
      <c r="H99" s="681">
        <v>0</v>
      </c>
      <c r="I99" s="668">
        <v>7</v>
      </c>
      <c r="J99" s="668">
        <v>504</v>
      </c>
      <c r="K99" s="681">
        <v>1</v>
      </c>
      <c r="L99" s="668">
        <v>7</v>
      </c>
      <c r="M99" s="669">
        <v>504</v>
      </c>
    </row>
    <row r="100" spans="1:13" ht="14.4" customHeight="1" x14ac:dyDescent="0.3">
      <c r="A100" s="664" t="s">
        <v>2791</v>
      </c>
      <c r="B100" s="665" t="s">
        <v>2610</v>
      </c>
      <c r="C100" s="665" t="s">
        <v>1655</v>
      </c>
      <c r="D100" s="665" t="s">
        <v>1457</v>
      </c>
      <c r="E100" s="665" t="s">
        <v>2620</v>
      </c>
      <c r="F100" s="668"/>
      <c r="G100" s="668"/>
      <c r="H100" s="681">
        <v>0</v>
      </c>
      <c r="I100" s="668">
        <v>2</v>
      </c>
      <c r="J100" s="668">
        <v>210.64</v>
      </c>
      <c r="K100" s="681">
        <v>1</v>
      </c>
      <c r="L100" s="668">
        <v>2</v>
      </c>
      <c r="M100" s="669">
        <v>210.64</v>
      </c>
    </row>
    <row r="101" spans="1:13" ht="14.4" customHeight="1" x14ac:dyDescent="0.3">
      <c r="A101" s="664" t="s">
        <v>2791</v>
      </c>
      <c r="B101" s="665" t="s">
        <v>2610</v>
      </c>
      <c r="C101" s="665" t="s">
        <v>2806</v>
      </c>
      <c r="D101" s="665" t="s">
        <v>2807</v>
      </c>
      <c r="E101" s="665" t="s">
        <v>2808</v>
      </c>
      <c r="F101" s="668">
        <v>1</v>
      </c>
      <c r="G101" s="668">
        <v>16.38</v>
      </c>
      <c r="H101" s="681">
        <v>1</v>
      </c>
      <c r="I101" s="668"/>
      <c r="J101" s="668"/>
      <c r="K101" s="681">
        <v>0</v>
      </c>
      <c r="L101" s="668">
        <v>1</v>
      </c>
      <c r="M101" s="669">
        <v>16.38</v>
      </c>
    </row>
    <row r="102" spans="1:13" ht="14.4" customHeight="1" x14ac:dyDescent="0.3">
      <c r="A102" s="664" t="s">
        <v>2791</v>
      </c>
      <c r="B102" s="665" t="s">
        <v>2610</v>
      </c>
      <c r="C102" s="665" t="s">
        <v>3202</v>
      </c>
      <c r="D102" s="665" t="s">
        <v>2807</v>
      </c>
      <c r="E102" s="665" t="s">
        <v>3203</v>
      </c>
      <c r="F102" s="668">
        <v>1</v>
      </c>
      <c r="G102" s="668">
        <v>0</v>
      </c>
      <c r="H102" s="681"/>
      <c r="I102" s="668"/>
      <c r="J102" s="668"/>
      <c r="K102" s="681"/>
      <c r="L102" s="668">
        <v>1</v>
      </c>
      <c r="M102" s="669">
        <v>0</v>
      </c>
    </row>
    <row r="103" spans="1:13" ht="14.4" customHeight="1" x14ac:dyDescent="0.3">
      <c r="A103" s="664" t="s">
        <v>2791</v>
      </c>
      <c r="B103" s="665" t="s">
        <v>2610</v>
      </c>
      <c r="C103" s="665" t="s">
        <v>1456</v>
      </c>
      <c r="D103" s="665" t="s">
        <v>1457</v>
      </c>
      <c r="E103" s="665" t="s">
        <v>2611</v>
      </c>
      <c r="F103" s="668"/>
      <c r="G103" s="668"/>
      <c r="H103" s="681">
        <v>0</v>
      </c>
      <c r="I103" s="668">
        <v>11</v>
      </c>
      <c r="J103" s="668">
        <v>386.21</v>
      </c>
      <c r="K103" s="681">
        <v>1</v>
      </c>
      <c r="L103" s="668">
        <v>11</v>
      </c>
      <c r="M103" s="669">
        <v>386.21</v>
      </c>
    </row>
    <row r="104" spans="1:13" ht="14.4" customHeight="1" x14ac:dyDescent="0.3">
      <c r="A104" s="664" t="s">
        <v>2791</v>
      </c>
      <c r="B104" s="665" t="s">
        <v>2610</v>
      </c>
      <c r="C104" s="665" t="s">
        <v>2809</v>
      </c>
      <c r="D104" s="665" t="s">
        <v>2810</v>
      </c>
      <c r="E104" s="665" t="s">
        <v>2718</v>
      </c>
      <c r="F104" s="668"/>
      <c r="G104" s="668"/>
      <c r="H104" s="681">
        <v>0</v>
      </c>
      <c r="I104" s="668">
        <v>3</v>
      </c>
      <c r="J104" s="668">
        <v>210.69</v>
      </c>
      <c r="K104" s="681">
        <v>1</v>
      </c>
      <c r="L104" s="668">
        <v>3</v>
      </c>
      <c r="M104" s="669">
        <v>210.69</v>
      </c>
    </row>
    <row r="105" spans="1:13" ht="14.4" customHeight="1" x14ac:dyDescent="0.3">
      <c r="A105" s="664" t="s">
        <v>2791</v>
      </c>
      <c r="B105" s="665" t="s">
        <v>2619</v>
      </c>
      <c r="C105" s="665" t="s">
        <v>2831</v>
      </c>
      <c r="D105" s="665" t="s">
        <v>1515</v>
      </c>
      <c r="E105" s="665" t="s">
        <v>2611</v>
      </c>
      <c r="F105" s="668"/>
      <c r="G105" s="668"/>
      <c r="H105" s="681">
        <v>0</v>
      </c>
      <c r="I105" s="668">
        <v>3</v>
      </c>
      <c r="J105" s="668">
        <v>144.81</v>
      </c>
      <c r="K105" s="681">
        <v>1</v>
      </c>
      <c r="L105" s="668">
        <v>3</v>
      </c>
      <c r="M105" s="669">
        <v>144.81</v>
      </c>
    </row>
    <row r="106" spans="1:13" ht="14.4" customHeight="1" x14ac:dyDescent="0.3">
      <c r="A106" s="664" t="s">
        <v>2791</v>
      </c>
      <c r="B106" s="665" t="s">
        <v>2619</v>
      </c>
      <c r="C106" s="665" t="s">
        <v>1514</v>
      </c>
      <c r="D106" s="665" t="s">
        <v>1515</v>
      </c>
      <c r="E106" s="665" t="s">
        <v>2620</v>
      </c>
      <c r="F106" s="668"/>
      <c r="G106" s="668"/>
      <c r="H106" s="681">
        <v>0</v>
      </c>
      <c r="I106" s="668">
        <v>1</v>
      </c>
      <c r="J106" s="668">
        <v>144.81</v>
      </c>
      <c r="K106" s="681">
        <v>1</v>
      </c>
      <c r="L106" s="668">
        <v>1</v>
      </c>
      <c r="M106" s="669">
        <v>144.81</v>
      </c>
    </row>
    <row r="107" spans="1:13" ht="14.4" customHeight="1" x14ac:dyDescent="0.3">
      <c r="A107" s="664" t="s">
        <v>2791</v>
      </c>
      <c r="B107" s="665" t="s">
        <v>2619</v>
      </c>
      <c r="C107" s="665" t="s">
        <v>1590</v>
      </c>
      <c r="D107" s="665" t="s">
        <v>1591</v>
      </c>
      <c r="E107" s="665" t="s">
        <v>2621</v>
      </c>
      <c r="F107" s="668"/>
      <c r="G107" s="668"/>
      <c r="H107" s="681">
        <v>0</v>
      </c>
      <c r="I107" s="668">
        <v>1</v>
      </c>
      <c r="J107" s="668">
        <v>289.62</v>
      </c>
      <c r="K107" s="681">
        <v>1</v>
      </c>
      <c r="L107" s="668">
        <v>1</v>
      </c>
      <c r="M107" s="669">
        <v>289.62</v>
      </c>
    </row>
    <row r="108" spans="1:13" ht="14.4" customHeight="1" x14ac:dyDescent="0.3">
      <c r="A108" s="664" t="s">
        <v>2791</v>
      </c>
      <c r="B108" s="665" t="s">
        <v>2622</v>
      </c>
      <c r="C108" s="665" t="s">
        <v>1438</v>
      </c>
      <c r="D108" s="665" t="s">
        <v>2623</v>
      </c>
      <c r="E108" s="665" t="s">
        <v>2624</v>
      </c>
      <c r="F108" s="668"/>
      <c r="G108" s="668"/>
      <c r="H108" s="681">
        <v>0</v>
      </c>
      <c r="I108" s="668">
        <v>1</v>
      </c>
      <c r="J108" s="668">
        <v>96.53</v>
      </c>
      <c r="K108" s="681">
        <v>1</v>
      </c>
      <c r="L108" s="668">
        <v>1</v>
      </c>
      <c r="M108" s="669">
        <v>96.53</v>
      </c>
    </row>
    <row r="109" spans="1:13" ht="14.4" customHeight="1" x14ac:dyDescent="0.3">
      <c r="A109" s="664" t="s">
        <v>2791</v>
      </c>
      <c r="B109" s="665" t="s">
        <v>2622</v>
      </c>
      <c r="C109" s="665" t="s">
        <v>2897</v>
      </c>
      <c r="D109" s="665" t="s">
        <v>1413</v>
      </c>
      <c r="E109" s="665" t="s">
        <v>2898</v>
      </c>
      <c r="F109" s="668"/>
      <c r="G109" s="668"/>
      <c r="H109" s="681"/>
      <c r="I109" s="668">
        <v>1</v>
      </c>
      <c r="J109" s="668">
        <v>0</v>
      </c>
      <c r="K109" s="681"/>
      <c r="L109" s="668">
        <v>1</v>
      </c>
      <c r="M109" s="669">
        <v>0</v>
      </c>
    </row>
    <row r="110" spans="1:13" ht="14.4" customHeight="1" x14ac:dyDescent="0.3">
      <c r="A110" s="664" t="s">
        <v>2791</v>
      </c>
      <c r="B110" s="665" t="s">
        <v>2622</v>
      </c>
      <c r="C110" s="665" t="s">
        <v>2899</v>
      </c>
      <c r="D110" s="665" t="s">
        <v>1416</v>
      </c>
      <c r="E110" s="665" t="s">
        <v>2900</v>
      </c>
      <c r="F110" s="668"/>
      <c r="G110" s="668"/>
      <c r="H110" s="681"/>
      <c r="I110" s="668">
        <v>2</v>
      </c>
      <c r="J110" s="668">
        <v>0</v>
      </c>
      <c r="K110" s="681"/>
      <c r="L110" s="668">
        <v>2</v>
      </c>
      <c r="M110" s="669">
        <v>0</v>
      </c>
    </row>
    <row r="111" spans="1:13" ht="14.4" customHeight="1" x14ac:dyDescent="0.3">
      <c r="A111" s="664" t="s">
        <v>2791</v>
      </c>
      <c r="B111" s="665" t="s">
        <v>2622</v>
      </c>
      <c r="C111" s="665" t="s">
        <v>3574</v>
      </c>
      <c r="D111" s="665" t="s">
        <v>1416</v>
      </c>
      <c r="E111" s="665" t="s">
        <v>3575</v>
      </c>
      <c r="F111" s="668"/>
      <c r="G111" s="668"/>
      <c r="H111" s="681"/>
      <c r="I111" s="668">
        <v>2</v>
      </c>
      <c r="J111" s="668">
        <v>0</v>
      </c>
      <c r="K111" s="681"/>
      <c r="L111" s="668">
        <v>2</v>
      </c>
      <c r="M111" s="669">
        <v>0</v>
      </c>
    </row>
    <row r="112" spans="1:13" ht="14.4" customHeight="1" x14ac:dyDescent="0.3">
      <c r="A112" s="664" t="s">
        <v>2791</v>
      </c>
      <c r="B112" s="665" t="s">
        <v>2622</v>
      </c>
      <c r="C112" s="665" t="s">
        <v>1470</v>
      </c>
      <c r="D112" s="665" t="s">
        <v>2627</v>
      </c>
      <c r="E112" s="665" t="s">
        <v>2628</v>
      </c>
      <c r="F112" s="668"/>
      <c r="G112" s="668"/>
      <c r="H112" s="681">
        <v>0</v>
      </c>
      <c r="I112" s="668">
        <v>2</v>
      </c>
      <c r="J112" s="668">
        <v>96.54</v>
      </c>
      <c r="K112" s="681">
        <v>1</v>
      </c>
      <c r="L112" s="668">
        <v>2</v>
      </c>
      <c r="M112" s="669">
        <v>96.54</v>
      </c>
    </row>
    <row r="113" spans="1:13" ht="14.4" customHeight="1" x14ac:dyDescent="0.3">
      <c r="A113" s="664" t="s">
        <v>2791</v>
      </c>
      <c r="B113" s="665" t="s">
        <v>2632</v>
      </c>
      <c r="C113" s="665" t="s">
        <v>3527</v>
      </c>
      <c r="D113" s="665" t="s">
        <v>1614</v>
      </c>
      <c r="E113" s="665" t="s">
        <v>3528</v>
      </c>
      <c r="F113" s="668"/>
      <c r="G113" s="668"/>
      <c r="H113" s="681">
        <v>0</v>
      </c>
      <c r="I113" s="668">
        <v>2</v>
      </c>
      <c r="J113" s="668">
        <v>469.82</v>
      </c>
      <c r="K113" s="681">
        <v>1</v>
      </c>
      <c r="L113" s="668">
        <v>2</v>
      </c>
      <c r="M113" s="669">
        <v>469.82</v>
      </c>
    </row>
    <row r="114" spans="1:13" ht="14.4" customHeight="1" x14ac:dyDescent="0.3">
      <c r="A114" s="664" t="s">
        <v>2791</v>
      </c>
      <c r="B114" s="665" t="s">
        <v>2632</v>
      </c>
      <c r="C114" s="665" t="s">
        <v>1613</v>
      </c>
      <c r="D114" s="665" t="s">
        <v>1614</v>
      </c>
      <c r="E114" s="665" t="s">
        <v>2635</v>
      </c>
      <c r="F114" s="668"/>
      <c r="G114" s="668"/>
      <c r="H114" s="681">
        <v>0</v>
      </c>
      <c r="I114" s="668">
        <v>1</v>
      </c>
      <c r="J114" s="668">
        <v>704.73</v>
      </c>
      <c r="K114" s="681">
        <v>1</v>
      </c>
      <c r="L114" s="668">
        <v>1</v>
      </c>
      <c r="M114" s="669">
        <v>704.73</v>
      </c>
    </row>
    <row r="115" spans="1:13" ht="14.4" customHeight="1" x14ac:dyDescent="0.3">
      <c r="A115" s="664" t="s">
        <v>2791</v>
      </c>
      <c r="B115" s="665" t="s">
        <v>2638</v>
      </c>
      <c r="C115" s="665" t="s">
        <v>3579</v>
      </c>
      <c r="D115" s="665" t="s">
        <v>1555</v>
      </c>
      <c r="E115" s="665" t="s">
        <v>3530</v>
      </c>
      <c r="F115" s="668"/>
      <c r="G115" s="668"/>
      <c r="H115" s="681">
        <v>0</v>
      </c>
      <c r="I115" s="668">
        <v>1</v>
      </c>
      <c r="J115" s="668">
        <v>311.52999999999997</v>
      </c>
      <c r="K115" s="681">
        <v>1</v>
      </c>
      <c r="L115" s="668">
        <v>1</v>
      </c>
      <c r="M115" s="669">
        <v>311.52999999999997</v>
      </c>
    </row>
    <row r="116" spans="1:13" ht="14.4" customHeight="1" x14ac:dyDescent="0.3">
      <c r="A116" s="664" t="s">
        <v>2791</v>
      </c>
      <c r="B116" s="665" t="s">
        <v>4284</v>
      </c>
      <c r="C116" s="665" t="s">
        <v>3577</v>
      </c>
      <c r="D116" s="665" t="s">
        <v>3578</v>
      </c>
      <c r="E116" s="665" t="s">
        <v>2973</v>
      </c>
      <c r="F116" s="668">
        <v>1</v>
      </c>
      <c r="G116" s="668">
        <v>109.88</v>
      </c>
      <c r="H116" s="681">
        <v>1</v>
      </c>
      <c r="I116" s="668"/>
      <c r="J116" s="668"/>
      <c r="K116" s="681">
        <v>0</v>
      </c>
      <c r="L116" s="668">
        <v>1</v>
      </c>
      <c r="M116" s="669">
        <v>109.88</v>
      </c>
    </row>
    <row r="117" spans="1:13" ht="14.4" customHeight="1" x14ac:dyDescent="0.3">
      <c r="A117" s="664" t="s">
        <v>2791</v>
      </c>
      <c r="B117" s="665" t="s">
        <v>2640</v>
      </c>
      <c r="C117" s="665" t="s">
        <v>2852</v>
      </c>
      <c r="D117" s="665" t="s">
        <v>2853</v>
      </c>
      <c r="E117" s="665" t="s">
        <v>2854</v>
      </c>
      <c r="F117" s="668"/>
      <c r="G117" s="668"/>
      <c r="H117" s="681">
        <v>0</v>
      </c>
      <c r="I117" s="668">
        <v>3</v>
      </c>
      <c r="J117" s="668">
        <v>835.92</v>
      </c>
      <c r="K117" s="681">
        <v>1</v>
      </c>
      <c r="L117" s="668">
        <v>3</v>
      </c>
      <c r="M117" s="669">
        <v>835.92</v>
      </c>
    </row>
    <row r="118" spans="1:13" ht="14.4" customHeight="1" x14ac:dyDescent="0.3">
      <c r="A118" s="664" t="s">
        <v>2791</v>
      </c>
      <c r="B118" s="665" t="s">
        <v>2640</v>
      </c>
      <c r="C118" s="665" t="s">
        <v>1506</v>
      </c>
      <c r="D118" s="665" t="s">
        <v>1507</v>
      </c>
      <c r="E118" s="665" t="s">
        <v>2643</v>
      </c>
      <c r="F118" s="668"/>
      <c r="G118" s="668"/>
      <c r="H118" s="681">
        <v>0</v>
      </c>
      <c r="I118" s="668">
        <v>1</v>
      </c>
      <c r="J118" s="668">
        <v>392.42</v>
      </c>
      <c r="K118" s="681">
        <v>1</v>
      </c>
      <c r="L118" s="668">
        <v>1</v>
      </c>
      <c r="M118" s="669">
        <v>392.42</v>
      </c>
    </row>
    <row r="119" spans="1:13" ht="14.4" customHeight="1" x14ac:dyDescent="0.3">
      <c r="A119" s="664" t="s">
        <v>2791</v>
      </c>
      <c r="B119" s="665" t="s">
        <v>2640</v>
      </c>
      <c r="C119" s="665" t="s">
        <v>1562</v>
      </c>
      <c r="D119" s="665" t="s">
        <v>1567</v>
      </c>
      <c r="E119" s="665" t="s">
        <v>2644</v>
      </c>
      <c r="F119" s="668"/>
      <c r="G119" s="668"/>
      <c r="H119" s="681">
        <v>0</v>
      </c>
      <c r="I119" s="668">
        <v>5</v>
      </c>
      <c r="J119" s="668">
        <v>905.65</v>
      </c>
      <c r="K119" s="681">
        <v>1</v>
      </c>
      <c r="L119" s="668">
        <v>5</v>
      </c>
      <c r="M119" s="669">
        <v>905.65</v>
      </c>
    </row>
    <row r="120" spans="1:13" ht="14.4" customHeight="1" x14ac:dyDescent="0.3">
      <c r="A120" s="664" t="s">
        <v>2791</v>
      </c>
      <c r="B120" s="665" t="s">
        <v>2640</v>
      </c>
      <c r="C120" s="665" t="s">
        <v>1566</v>
      </c>
      <c r="D120" s="665" t="s">
        <v>1567</v>
      </c>
      <c r="E120" s="665" t="s">
        <v>2645</v>
      </c>
      <c r="F120" s="668"/>
      <c r="G120" s="668"/>
      <c r="H120" s="681">
        <v>0</v>
      </c>
      <c r="I120" s="668">
        <v>6</v>
      </c>
      <c r="J120" s="668">
        <v>3622.38</v>
      </c>
      <c r="K120" s="681">
        <v>1</v>
      </c>
      <c r="L120" s="668">
        <v>6</v>
      </c>
      <c r="M120" s="669">
        <v>3622.38</v>
      </c>
    </row>
    <row r="121" spans="1:13" ht="14.4" customHeight="1" x14ac:dyDescent="0.3">
      <c r="A121" s="664" t="s">
        <v>2791</v>
      </c>
      <c r="B121" s="665" t="s">
        <v>2640</v>
      </c>
      <c r="C121" s="665" t="s">
        <v>3533</v>
      </c>
      <c r="D121" s="665" t="s">
        <v>3534</v>
      </c>
      <c r="E121" s="665" t="s">
        <v>3535</v>
      </c>
      <c r="F121" s="668">
        <v>1</v>
      </c>
      <c r="G121" s="668">
        <v>0</v>
      </c>
      <c r="H121" s="681"/>
      <c r="I121" s="668"/>
      <c r="J121" s="668"/>
      <c r="K121" s="681"/>
      <c r="L121" s="668">
        <v>1</v>
      </c>
      <c r="M121" s="669">
        <v>0</v>
      </c>
    </row>
    <row r="122" spans="1:13" ht="14.4" customHeight="1" x14ac:dyDescent="0.3">
      <c r="A122" s="664" t="s">
        <v>2791</v>
      </c>
      <c r="B122" s="665" t="s">
        <v>2640</v>
      </c>
      <c r="C122" s="665" t="s">
        <v>3536</v>
      </c>
      <c r="D122" s="665" t="s">
        <v>3537</v>
      </c>
      <c r="E122" s="665" t="s">
        <v>2973</v>
      </c>
      <c r="F122" s="668">
        <v>1</v>
      </c>
      <c r="G122" s="668">
        <v>0</v>
      </c>
      <c r="H122" s="681"/>
      <c r="I122" s="668"/>
      <c r="J122" s="668"/>
      <c r="K122" s="681"/>
      <c r="L122" s="668">
        <v>1</v>
      </c>
      <c r="M122" s="669">
        <v>0</v>
      </c>
    </row>
    <row r="123" spans="1:13" ht="14.4" customHeight="1" x14ac:dyDescent="0.3">
      <c r="A123" s="664" t="s">
        <v>2791</v>
      </c>
      <c r="B123" s="665" t="s">
        <v>4288</v>
      </c>
      <c r="C123" s="665" t="s">
        <v>3582</v>
      </c>
      <c r="D123" s="665" t="s">
        <v>3406</v>
      </c>
      <c r="E123" s="665" t="s">
        <v>3583</v>
      </c>
      <c r="F123" s="668"/>
      <c r="G123" s="668"/>
      <c r="H123" s="681">
        <v>0</v>
      </c>
      <c r="I123" s="668">
        <v>1</v>
      </c>
      <c r="J123" s="668">
        <v>1488.83</v>
      </c>
      <c r="K123" s="681">
        <v>1</v>
      </c>
      <c r="L123" s="668">
        <v>1</v>
      </c>
      <c r="M123" s="669">
        <v>1488.83</v>
      </c>
    </row>
    <row r="124" spans="1:13" ht="14.4" customHeight="1" x14ac:dyDescent="0.3">
      <c r="A124" s="664" t="s">
        <v>2792</v>
      </c>
      <c r="B124" s="665" t="s">
        <v>2585</v>
      </c>
      <c r="C124" s="665" t="s">
        <v>1570</v>
      </c>
      <c r="D124" s="665" t="s">
        <v>2586</v>
      </c>
      <c r="E124" s="665" t="s">
        <v>2587</v>
      </c>
      <c r="F124" s="668"/>
      <c r="G124" s="668"/>
      <c r="H124" s="681">
        <v>0</v>
      </c>
      <c r="I124" s="668">
        <v>1</v>
      </c>
      <c r="J124" s="668">
        <v>120.61</v>
      </c>
      <c r="K124" s="681">
        <v>1</v>
      </c>
      <c r="L124" s="668">
        <v>1</v>
      </c>
      <c r="M124" s="669">
        <v>120.61</v>
      </c>
    </row>
    <row r="125" spans="1:13" ht="14.4" customHeight="1" x14ac:dyDescent="0.3">
      <c r="A125" s="664" t="s">
        <v>2792</v>
      </c>
      <c r="B125" s="665" t="s">
        <v>2602</v>
      </c>
      <c r="C125" s="665" t="s">
        <v>1423</v>
      </c>
      <c r="D125" s="665" t="s">
        <v>1424</v>
      </c>
      <c r="E125" s="665" t="s">
        <v>2604</v>
      </c>
      <c r="F125" s="668"/>
      <c r="G125" s="668"/>
      <c r="H125" s="681">
        <v>0</v>
      </c>
      <c r="I125" s="668">
        <v>4</v>
      </c>
      <c r="J125" s="668">
        <v>288</v>
      </c>
      <c r="K125" s="681">
        <v>1</v>
      </c>
      <c r="L125" s="668">
        <v>4</v>
      </c>
      <c r="M125" s="669">
        <v>288</v>
      </c>
    </row>
    <row r="126" spans="1:13" ht="14.4" customHeight="1" x14ac:dyDescent="0.3">
      <c r="A126" s="664" t="s">
        <v>2792</v>
      </c>
      <c r="B126" s="665" t="s">
        <v>2610</v>
      </c>
      <c r="C126" s="665" t="s">
        <v>2931</v>
      </c>
      <c r="D126" s="665" t="s">
        <v>2810</v>
      </c>
      <c r="E126" s="665" t="s">
        <v>2621</v>
      </c>
      <c r="F126" s="668"/>
      <c r="G126" s="668"/>
      <c r="H126" s="681">
        <v>0</v>
      </c>
      <c r="I126" s="668">
        <v>1</v>
      </c>
      <c r="J126" s="668">
        <v>210.66</v>
      </c>
      <c r="K126" s="681">
        <v>1</v>
      </c>
      <c r="L126" s="668">
        <v>1</v>
      </c>
      <c r="M126" s="669">
        <v>210.66</v>
      </c>
    </row>
    <row r="127" spans="1:13" ht="14.4" customHeight="1" x14ac:dyDescent="0.3">
      <c r="A127" s="664" t="s">
        <v>2792</v>
      </c>
      <c r="B127" s="665" t="s">
        <v>2610</v>
      </c>
      <c r="C127" s="665" t="s">
        <v>1456</v>
      </c>
      <c r="D127" s="665" t="s">
        <v>1457</v>
      </c>
      <c r="E127" s="665" t="s">
        <v>2611</v>
      </c>
      <c r="F127" s="668"/>
      <c r="G127" s="668"/>
      <c r="H127" s="681">
        <v>0</v>
      </c>
      <c r="I127" s="668">
        <v>4</v>
      </c>
      <c r="J127" s="668">
        <v>140.44</v>
      </c>
      <c r="K127" s="681">
        <v>1</v>
      </c>
      <c r="L127" s="668">
        <v>4</v>
      </c>
      <c r="M127" s="669">
        <v>140.44</v>
      </c>
    </row>
    <row r="128" spans="1:13" ht="14.4" customHeight="1" x14ac:dyDescent="0.3">
      <c r="A128" s="664" t="s">
        <v>2792</v>
      </c>
      <c r="B128" s="665" t="s">
        <v>2614</v>
      </c>
      <c r="C128" s="665" t="s">
        <v>1581</v>
      </c>
      <c r="D128" s="665" t="s">
        <v>1582</v>
      </c>
      <c r="E128" s="665" t="s">
        <v>2615</v>
      </c>
      <c r="F128" s="668"/>
      <c r="G128" s="668"/>
      <c r="H128" s="681">
        <v>0</v>
      </c>
      <c r="I128" s="668">
        <v>2</v>
      </c>
      <c r="J128" s="668">
        <v>62.18</v>
      </c>
      <c r="K128" s="681">
        <v>1</v>
      </c>
      <c r="L128" s="668">
        <v>2</v>
      </c>
      <c r="M128" s="669">
        <v>62.18</v>
      </c>
    </row>
    <row r="129" spans="1:13" ht="14.4" customHeight="1" x14ac:dyDescent="0.3">
      <c r="A129" s="664" t="s">
        <v>2792</v>
      </c>
      <c r="B129" s="665" t="s">
        <v>2622</v>
      </c>
      <c r="C129" s="665" t="s">
        <v>1470</v>
      </c>
      <c r="D129" s="665" t="s">
        <v>2627</v>
      </c>
      <c r="E129" s="665" t="s">
        <v>2628</v>
      </c>
      <c r="F129" s="668"/>
      <c r="G129" s="668"/>
      <c r="H129" s="681">
        <v>0</v>
      </c>
      <c r="I129" s="668">
        <v>2</v>
      </c>
      <c r="J129" s="668">
        <v>96.54</v>
      </c>
      <c r="K129" s="681">
        <v>1</v>
      </c>
      <c r="L129" s="668">
        <v>2</v>
      </c>
      <c r="M129" s="669">
        <v>96.54</v>
      </c>
    </row>
    <row r="130" spans="1:13" ht="14.4" customHeight="1" x14ac:dyDescent="0.3">
      <c r="A130" s="664" t="s">
        <v>2792</v>
      </c>
      <c r="B130" s="665" t="s">
        <v>2656</v>
      </c>
      <c r="C130" s="665" t="s">
        <v>3778</v>
      </c>
      <c r="D130" s="665" t="s">
        <v>3779</v>
      </c>
      <c r="E130" s="665" t="s">
        <v>3780</v>
      </c>
      <c r="F130" s="668"/>
      <c r="G130" s="668"/>
      <c r="H130" s="681">
        <v>0</v>
      </c>
      <c r="I130" s="668">
        <v>3</v>
      </c>
      <c r="J130" s="668">
        <v>355.62</v>
      </c>
      <c r="K130" s="681">
        <v>1</v>
      </c>
      <c r="L130" s="668">
        <v>3</v>
      </c>
      <c r="M130" s="669">
        <v>355.62</v>
      </c>
    </row>
    <row r="131" spans="1:13" ht="14.4" customHeight="1" x14ac:dyDescent="0.3">
      <c r="A131" s="664" t="s">
        <v>2792</v>
      </c>
      <c r="B131" s="665" t="s">
        <v>4289</v>
      </c>
      <c r="C131" s="665" t="s">
        <v>3786</v>
      </c>
      <c r="D131" s="665" t="s">
        <v>3787</v>
      </c>
      <c r="E131" s="665" t="s">
        <v>3788</v>
      </c>
      <c r="F131" s="668"/>
      <c r="G131" s="668"/>
      <c r="H131" s="681">
        <v>0</v>
      </c>
      <c r="I131" s="668">
        <v>1</v>
      </c>
      <c r="J131" s="668">
        <v>99.66</v>
      </c>
      <c r="K131" s="681">
        <v>1</v>
      </c>
      <c r="L131" s="668">
        <v>1</v>
      </c>
      <c r="M131" s="669">
        <v>99.66</v>
      </c>
    </row>
    <row r="132" spans="1:13" ht="14.4" customHeight="1" x14ac:dyDescent="0.3">
      <c r="A132" s="664" t="s">
        <v>2793</v>
      </c>
      <c r="B132" s="665" t="s">
        <v>2566</v>
      </c>
      <c r="C132" s="665" t="s">
        <v>3100</v>
      </c>
      <c r="D132" s="665" t="s">
        <v>1686</v>
      </c>
      <c r="E132" s="665" t="s">
        <v>3101</v>
      </c>
      <c r="F132" s="668"/>
      <c r="G132" s="668"/>
      <c r="H132" s="681">
        <v>0</v>
      </c>
      <c r="I132" s="668">
        <v>1</v>
      </c>
      <c r="J132" s="668">
        <v>28.81</v>
      </c>
      <c r="K132" s="681">
        <v>1</v>
      </c>
      <c r="L132" s="668">
        <v>1</v>
      </c>
      <c r="M132" s="669">
        <v>28.81</v>
      </c>
    </row>
    <row r="133" spans="1:13" ht="14.4" customHeight="1" x14ac:dyDescent="0.3">
      <c r="A133" s="664" t="s">
        <v>2793</v>
      </c>
      <c r="B133" s="665" t="s">
        <v>2566</v>
      </c>
      <c r="C133" s="665" t="s">
        <v>2893</v>
      </c>
      <c r="D133" s="665" t="s">
        <v>1460</v>
      </c>
      <c r="E133" s="665" t="s">
        <v>2894</v>
      </c>
      <c r="F133" s="668"/>
      <c r="G133" s="668"/>
      <c r="H133" s="681"/>
      <c r="I133" s="668">
        <v>1</v>
      </c>
      <c r="J133" s="668">
        <v>0</v>
      </c>
      <c r="K133" s="681"/>
      <c r="L133" s="668">
        <v>1</v>
      </c>
      <c r="M133" s="669">
        <v>0</v>
      </c>
    </row>
    <row r="134" spans="1:13" ht="14.4" customHeight="1" x14ac:dyDescent="0.3">
      <c r="A134" s="664" t="s">
        <v>2793</v>
      </c>
      <c r="B134" s="665" t="s">
        <v>2566</v>
      </c>
      <c r="C134" s="665" t="s">
        <v>3102</v>
      </c>
      <c r="D134" s="665" t="s">
        <v>3103</v>
      </c>
      <c r="E134" s="665" t="s">
        <v>3104</v>
      </c>
      <c r="F134" s="668">
        <v>1</v>
      </c>
      <c r="G134" s="668">
        <v>0</v>
      </c>
      <c r="H134" s="681"/>
      <c r="I134" s="668"/>
      <c r="J134" s="668"/>
      <c r="K134" s="681"/>
      <c r="L134" s="668">
        <v>1</v>
      </c>
      <c r="M134" s="669">
        <v>0</v>
      </c>
    </row>
    <row r="135" spans="1:13" ht="14.4" customHeight="1" x14ac:dyDescent="0.3">
      <c r="A135" s="664" t="s">
        <v>2793</v>
      </c>
      <c r="B135" s="665" t="s">
        <v>2570</v>
      </c>
      <c r="C135" s="665" t="s">
        <v>1441</v>
      </c>
      <c r="D135" s="665" t="s">
        <v>2571</v>
      </c>
      <c r="E135" s="665" t="s">
        <v>3043</v>
      </c>
      <c r="F135" s="668"/>
      <c r="G135" s="668"/>
      <c r="H135" s="681">
        <v>0</v>
      </c>
      <c r="I135" s="668">
        <v>1</v>
      </c>
      <c r="J135" s="668">
        <v>57.64</v>
      </c>
      <c r="K135" s="681">
        <v>1</v>
      </c>
      <c r="L135" s="668">
        <v>1</v>
      </c>
      <c r="M135" s="669">
        <v>57.64</v>
      </c>
    </row>
    <row r="136" spans="1:13" ht="14.4" customHeight="1" x14ac:dyDescent="0.3">
      <c r="A136" s="664" t="s">
        <v>2793</v>
      </c>
      <c r="B136" s="665" t="s">
        <v>2580</v>
      </c>
      <c r="C136" s="665" t="s">
        <v>3068</v>
      </c>
      <c r="D136" s="665" t="s">
        <v>3069</v>
      </c>
      <c r="E136" s="665" t="s">
        <v>3070</v>
      </c>
      <c r="F136" s="668">
        <v>2</v>
      </c>
      <c r="G136" s="668">
        <v>86.42</v>
      </c>
      <c r="H136" s="681">
        <v>1</v>
      </c>
      <c r="I136" s="668"/>
      <c r="J136" s="668"/>
      <c r="K136" s="681">
        <v>0</v>
      </c>
      <c r="L136" s="668">
        <v>2</v>
      </c>
      <c r="M136" s="669">
        <v>86.42</v>
      </c>
    </row>
    <row r="137" spans="1:13" ht="14.4" customHeight="1" x14ac:dyDescent="0.3">
      <c r="A137" s="664" t="s">
        <v>2793</v>
      </c>
      <c r="B137" s="665" t="s">
        <v>2580</v>
      </c>
      <c r="C137" s="665" t="s">
        <v>3071</v>
      </c>
      <c r="D137" s="665" t="s">
        <v>3072</v>
      </c>
      <c r="E137" s="665" t="s">
        <v>3073</v>
      </c>
      <c r="F137" s="668">
        <v>1</v>
      </c>
      <c r="G137" s="668">
        <v>0</v>
      </c>
      <c r="H137" s="681"/>
      <c r="I137" s="668"/>
      <c r="J137" s="668"/>
      <c r="K137" s="681"/>
      <c r="L137" s="668">
        <v>1</v>
      </c>
      <c r="M137" s="669">
        <v>0</v>
      </c>
    </row>
    <row r="138" spans="1:13" ht="14.4" customHeight="1" x14ac:dyDescent="0.3">
      <c r="A138" s="664" t="s">
        <v>2793</v>
      </c>
      <c r="B138" s="665" t="s">
        <v>2580</v>
      </c>
      <c r="C138" s="665" t="s">
        <v>1648</v>
      </c>
      <c r="D138" s="665" t="s">
        <v>1649</v>
      </c>
      <c r="E138" s="665" t="s">
        <v>2581</v>
      </c>
      <c r="F138" s="668"/>
      <c r="G138" s="668"/>
      <c r="H138" s="681">
        <v>0</v>
      </c>
      <c r="I138" s="668">
        <v>1</v>
      </c>
      <c r="J138" s="668">
        <v>86.41</v>
      </c>
      <c r="K138" s="681">
        <v>1</v>
      </c>
      <c r="L138" s="668">
        <v>1</v>
      </c>
      <c r="M138" s="669">
        <v>86.41</v>
      </c>
    </row>
    <row r="139" spans="1:13" ht="14.4" customHeight="1" x14ac:dyDescent="0.3">
      <c r="A139" s="664" t="s">
        <v>2793</v>
      </c>
      <c r="B139" s="665" t="s">
        <v>2580</v>
      </c>
      <c r="C139" s="665" t="s">
        <v>1466</v>
      </c>
      <c r="D139" s="665" t="s">
        <v>1467</v>
      </c>
      <c r="E139" s="665" t="s">
        <v>2582</v>
      </c>
      <c r="F139" s="668"/>
      <c r="G139" s="668"/>
      <c r="H139" s="681">
        <v>0</v>
      </c>
      <c r="I139" s="668">
        <v>1</v>
      </c>
      <c r="J139" s="668">
        <v>43.21</v>
      </c>
      <c r="K139" s="681">
        <v>1</v>
      </c>
      <c r="L139" s="668">
        <v>1</v>
      </c>
      <c r="M139" s="669">
        <v>43.21</v>
      </c>
    </row>
    <row r="140" spans="1:13" ht="14.4" customHeight="1" x14ac:dyDescent="0.3">
      <c r="A140" s="664" t="s">
        <v>2793</v>
      </c>
      <c r="B140" s="665" t="s">
        <v>2580</v>
      </c>
      <c r="C140" s="665" t="s">
        <v>3076</v>
      </c>
      <c r="D140" s="665" t="s">
        <v>3077</v>
      </c>
      <c r="E140" s="665" t="s">
        <v>3078</v>
      </c>
      <c r="F140" s="668">
        <v>1</v>
      </c>
      <c r="G140" s="668">
        <v>0</v>
      </c>
      <c r="H140" s="681"/>
      <c r="I140" s="668"/>
      <c r="J140" s="668"/>
      <c r="K140" s="681"/>
      <c r="L140" s="668">
        <v>1</v>
      </c>
      <c r="M140" s="669">
        <v>0</v>
      </c>
    </row>
    <row r="141" spans="1:13" ht="14.4" customHeight="1" x14ac:dyDescent="0.3">
      <c r="A141" s="664" t="s">
        <v>2793</v>
      </c>
      <c r="B141" s="665" t="s">
        <v>2583</v>
      </c>
      <c r="C141" s="665" t="s">
        <v>3010</v>
      </c>
      <c r="D141" s="665" t="s">
        <v>3011</v>
      </c>
      <c r="E141" s="665" t="s">
        <v>2989</v>
      </c>
      <c r="F141" s="668"/>
      <c r="G141" s="668"/>
      <c r="H141" s="681">
        <v>0</v>
      </c>
      <c r="I141" s="668">
        <v>2</v>
      </c>
      <c r="J141" s="668">
        <v>92.5</v>
      </c>
      <c r="K141" s="681">
        <v>1</v>
      </c>
      <c r="L141" s="668">
        <v>2</v>
      </c>
      <c r="M141" s="669">
        <v>92.5</v>
      </c>
    </row>
    <row r="142" spans="1:13" ht="14.4" customHeight="1" x14ac:dyDescent="0.3">
      <c r="A142" s="664" t="s">
        <v>2793</v>
      </c>
      <c r="B142" s="665" t="s">
        <v>2583</v>
      </c>
      <c r="C142" s="665" t="s">
        <v>3012</v>
      </c>
      <c r="D142" s="665" t="s">
        <v>3013</v>
      </c>
      <c r="E142" s="665" t="s">
        <v>3014</v>
      </c>
      <c r="F142" s="668">
        <v>1</v>
      </c>
      <c r="G142" s="668">
        <v>0</v>
      </c>
      <c r="H142" s="681"/>
      <c r="I142" s="668"/>
      <c r="J142" s="668"/>
      <c r="K142" s="681"/>
      <c r="L142" s="668">
        <v>1</v>
      </c>
      <c r="M142" s="669">
        <v>0</v>
      </c>
    </row>
    <row r="143" spans="1:13" ht="14.4" customHeight="1" x14ac:dyDescent="0.3">
      <c r="A143" s="664" t="s">
        <v>2793</v>
      </c>
      <c r="B143" s="665" t="s">
        <v>2585</v>
      </c>
      <c r="C143" s="665" t="s">
        <v>3154</v>
      </c>
      <c r="D143" s="665" t="s">
        <v>3155</v>
      </c>
      <c r="E143" s="665" t="s">
        <v>3156</v>
      </c>
      <c r="F143" s="668"/>
      <c r="G143" s="668"/>
      <c r="H143" s="681"/>
      <c r="I143" s="668">
        <v>3</v>
      </c>
      <c r="J143" s="668">
        <v>0</v>
      </c>
      <c r="K143" s="681"/>
      <c r="L143" s="668">
        <v>3</v>
      </c>
      <c r="M143" s="669">
        <v>0</v>
      </c>
    </row>
    <row r="144" spans="1:13" ht="14.4" customHeight="1" x14ac:dyDescent="0.3">
      <c r="A144" s="664" t="s">
        <v>2793</v>
      </c>
      <c r="B144" s="665" t="s">
        <v>2585</v>
      </c>
      <c r="C144" s="665" t="s">
        <v>1570</v>
      </c>
      <c r="D144" s="665" t="s">
        <v>2586</v>
      </c>
      <c r="E144" s="665" t="s">
        <v>2587</v>
      </c>
      <c r="F144" s="668"/>
      <c r="G144" s="668"/>
      <c r="H144" s="681">
        <v>0</v>
      </c>
      <c r="I144" s="668">
        <v>4</v>
      </c>
      <c r="J144" s="668">
        <v>482.44</v>
      </c>
      <c r="K144" s="681">
        <v>1</v>
      </c>
      <c r="L144" s="668">
        <v>4</v>
      </c>
      <c r="M144" s="669">
        <v>482.44</v>
      </c>
    </row>
    <row r="145" spans="1:13" ht="14.4" customHeight="1" x14ac:dyDescent="0.3">
      <c r="A145" s="664" t="s">
        <v>2793</v>
      </c>
      <c r="B145" s="665" t="s">
        <v>2585</v>
      </c>
      <c r="C145" s="665" t="s">
        <v>1510</v>
      </c>
      <c r="D145" s="665" t="s">
        <v>2588</v>
      </c>
      <c r="E145" s="665" t="s">
        <v>2589</v>
      </c>
      <c r="F145" s="668"/>
      <c r="G145" s="668"/>
      <c r="H145" s="681">
        <v>0</v>
      </c>
      <c r="I145" s="668">
        <v>8</v>
      </c>
      <c r="J145" s="668">
        <v>1477.92</v>
      </c>
      <c r="K145" s="681">
        <v>1</v>
      </c>
      <c r="L145" s="668">
        <v>8</v>
      </c>
      <c r="M145" s="669">
        <v>1477.92</v>
      </c>
    </row>
    <row r="146" spans="1:13" ht="14.4" customHeight="1" x14ac:dyDescent="0.3">
      <c r="A146" s="664" t="s">
        <v>2793</v>
      </c>
      <c r="B146" s="665" t="s">
        <v>2590</v>
      </c>
      <c r="C146" s="665" t="s">
        <v>2883</v>
      </c>
      <c r="D146" s="665" t="s">
        <v>1449</v>
      </c>
      <c r="E146" s="665" t="s">
        <v>2594</v>
      </c>
      <c r="F146" s="668"/>
      <c r="G146" s="668"/>
      <c r="H146" s="681">
        <v>0</v>
      </c>
      <c r="I146" s="668">
        <v>1</v>
      </c>
      <c r="J146" s="668">
        <v>815.1</v>
      </c>
      <c r="K146" s="681">
        <v>1</v>
      </c>
      <c r="L146" s="668">
        <v>1</v>
      </c>
      <c r="M146" s="669">
        <v>815.1</v>
      </c>
    </row>
    <row r="147" spans="1:13" ht="14.4" customHeight="1" x14ac:dyDescent="0.3">
      <c r="A147" s="664" t="s">
        <v>2793</v>
      </c>
      <c r="B147" s="665" t="s">
        <v>2590</v>
      </c>
      <c r="C147" s="665" t="s">
        <v>3089</v>
      </c>
      <c r="D147" s="665" t="s">
        <v>1449</v>
      </c>
      <c r="E147" s="665" t="s">
        <v>3090</v>
      </c>
      <c r="F147" s="668"/>
      <c r="G147" s="668"/>
      <c r="H147" s="681"/>
      <c r="I147" s="668">
        <v>3</v>
      </c>
      <c r="J147" s="668">
        <v>0</v>
      </c>
      <c r="K147" s="681"/>
      <c r="L147" s="668">
        <v>3</v>
      </c>
      <c r="M147" s="669">
        <v>0</v>
      </c>
    </row>
    <row r="148" spans="1:13" ht="14.4" customHeight="1" x14ac:dyDescent="0.3">
      <c r="A148" s="664" t="s">
        <v>2793</v>
      </c>
      <c r="B148" s="665" t="s">
        <v>2590</v>
      </c>
      <c r="C148" s="665" t="s">
        <v>1448</v>
      </c>
      <c r="D148" s="665" t="s">
        <v>1449</v>
      </c>
      <c r="E148" s="665" t="s">
        <v>2597</v>
      </c>
      <c r="F148" s="668"/>
      <c r="G148" s="668"/>
      <c r="H148" s="681">
        <v>0</v>
      </c>
      <c r="I148" s="668">
        <v>2</v>
      </c>
      <c r="J148" s="668">
        <v>1847.48</v>
      </c>
      <c r="K148" s="681">
        <v>1</v>
      </c>
      <c r="L148" s="668">
        <v>2</v>
      </c>
      <c r="M148" s="669">
        <v>1847.48</v>
      </c>
    </row>
    <row r="149" spans="1:13" ht="14.4" customHeight="1" x14ac:dyDescent="0.3">
      <c r="A149" s="664" t="s">
        <v>2793</v>
      </c>
      <c r="B149" s="665" t="s">
        <v>2590</v>
      </c>
      <c r="C149" s="665" t="s">
        <v>3091</v>
      </c>
      <c r="D149" s="665" t="s">
        <v>1449</v>
      </c>
      <c r="E149" s="665" t="s">
        <v>2595</v>
      </c>
      <c r="F149" s="668"/>
      <c r="G149" s="668"/>
      <c r="H149" s="681">
        <v>0</v>
      </c>
      <c r="I149" s="668">
        <v>1</v>
      </c>
      <c r="J149" s="668">
        <v>1154.68</v>
      </c>
      <c r="K149" s="681">
        <v>1</v>
      </c>
      <c r="L149" s="668">
        <v>1</v>
      </c>
      <c r="M149" s="669">
        <v>1154.68</v>
      </c>
    </row>
    <row r="150" spans="1:13" ht="14.4" customHeight="1" x14ac:dyDescent="0.3">
      <c r="A150" s="664" t="s">
        <v>2793</v>
      </c>
      <c r="B150" s="665" t="s">
        <v>2590</v>
      </c>
      <c r="C150" s="665" t="s">
        <v>3092</v>
      </c>
      <c r="D150" s="665" t="s">
        <v>1482</v>
      </c>
      <c r="E150" s="665" t="s">
        <v>3093</v>
      </c>
      <c r="F150" s="668"/>
      <c r="G150" s="668"/>
      <c r="H150" s="681">
        <v>0</v>
      </c>
      <c r="I150" s="668">
        <v>5</v>
      </c>
      <c r="J150" s="668">
        <v>1847.5</v>
      </c>
      <c r="K150" s="681">
        <v>1</v>
      </c>
      <c r="L150" s="668">
        <v>5</v>
      </c>
      <c r="M150" s="669">
        <v>1847.5</v>
      </c>
    </row>
    <row r="151" spans="1:13" ht="14.4" customHeight="1" x14ac:dyDescent="0.3">
      <c r="A151" s="664" t="s">
        <v>2793</v>
      </c>
      <c r="B151" s="665" t="s">
        <v>2599</v>
      </c>
      <c r="C151" s="665" t="s">
        <v>1641</v>
      </c>
      <c r="D151" s="665" t="s">
        <v>1642</v>
      </c>
      <c r="E151" s="665" t="s">
        <v>2600</v>
      </c>
      <c r="F151" s="668"/>
      <c r="G151" s="668"/>
      <c r="H151" s="681">
        <v>0</v>
      </c>
      <c r="I151" s="668">
        <v>12</v>
      </c>
      <c r="J151" s="668">
        <v>1121.1600000000001</v>
      </c>
      <c r="K151" s="681">
        <v>1</v>
      </c>
      <c r="L151" s="668">
        <v>12</v>
      </c>
      <c r="M151" s="669">
        <v>1121.1600000000001</v>
      </c>
    </row>
    <row r="152" spans="1:13" ht="14.4" customHeight="1" x14ac:dyDescent="0.3">
      <c r="A152" s="664" t="s">
        <v>2793</v>
      </c>
      <c r="B152" s="665" t="s">
        <v>2599</v>
      </c>
      <c r="C152" s="665" t="s">
        <v>3034</v>
      </c>
      <c r="D152" s="665" t="s">
        <v>3035</v>
      </c>
      <c r="E152" s="665" t="s">
        <v>3036</v>
      </c>
      <c r="F152" s="668">
        <v>1</v>
      </c>
      <c r="G152" s="668">
        <v>0</v>
      </c>
      <c r="H152" s="681"/>
      <c r="I152" s="668"/>
      <c r="J152" s="668"/>
      <c r="K152" s="681"/>
      <c r="L152" s="668">
        <v>1</v>
      </c>
      <c r="M152" s="669">
        <v>0</v>
      </c>
    </row>
    <row r="153" spans="1:13" ht="14.4" customHeight="1" x14ac:dyDescent="0.3">
      <c r="A153" s="664" t="s">
        <v>2793</v>
      </c>
      <c r="B153" s="665" t="s">
        <v>2599</v>
      </c>
      <c r="C153" s="665" t="s">
        <v>1662</v>
      </c>
      <c r="D153" s="665" t="s">
        <v>1642</v>
      </c>
      <c r="E153" s="665" t="s">
        <v>2601</v>
      </c>
      <c r="F153" s="668"/>
      <c r="G153" s="668"/>
      <c r="H153" s="681">
        <v>0</v>
      </c>
      <c r="I153" s="668">
        <v>2</v>
      </c>
      <c r="J153" s="668">
        <v>373.74</v>
      </c>
      <c r="K153" s="681">
        <v>1</v>
      </c>
      <c r="L153" s="668">
        <v>2</v>
      </c>
      <c r="M153" s="669">
        <v>373.74</v>
      </c>
    </row>
    <row r="154" spans="1:13" ht="14.4" customHeight="1" x14ac:dyDescent="0.3">
      <c r="A154" s="664" t="s">
        <v>2793</v>
      </c>
      <c r="B154" s="665" t="s">
        <v>2602</v>
      </c>
      <c r="C154" s="665" t="s">
        <v>1423</v>
      </c>
      <c r="D154" s="665" t="s">
        <v>1424</v>
      </c>
      <c r="E154" s="665" t="s">
        <v>2604</v>
      </c>
      <c r="F154" s="668"/>
      <c r="G154" s="668"/>
      <c r="H154" s="681">
        <v>0</v>
      </c>
      <c r="I154" s="668">
        <v>6</v>
      </c>
      <c r="J154" s="668">
        <v>432</v>
      </c>
      <c r="K154" s="681">
        <v>1</v>
      </c>
      <c r="L154" s="668">
        <v>6</v>
      </c>
      <c r="M154" s="669">
        <v>432</v>
      </c>
    </row>
    <row r="155" spans="1:13" ht="14.4" customHeight="1" x14ac:dyDescent="0.3">
      <c r="A155" s="664" t="s">
        <v>2793</v>
      </c>
      <c r="B155" s="665" t="s">
        <v>2602</v>
      </c>
      <c r="C155" s="665" t="s">
        <v>1427</v>
      </c>
      <c r="D155" s="665" t="s">
        <v>1424</v>
      </c>
      <c r="E155" s="665" t="s">
        <v>2605</v>
      </c>
      <c r="F155" s="668"/>
      <c r="G155" s="668"/>
      <c r="H155" s="681">
        <v>0</v>
      </c>
      <c r="I155" s="668">
        <v>1</v>
      </c>
      <c r="J155" s="668">
        <v>144.01</v>
      </c>
      <c r="K155" s="681">
        <v>1</v>
      </c>
      <c r="L155" s="668">
        <v>1</v>
      </c>
      <c r="M155" s="669">
        <v>144.01</v>
      </c>
    </row>
    <row r="156" spans="1:13" ht="14.4" customHeight="1" x14ac:dyDescent="0.3">
      <c r="A156" s="664" t="s">
        <v>2793</v>
      </c>
      <c r="B156" s="665" t="s">
        <v>2602</v>
      </c>
      <c r="C156" s="665" t="s">
        <v>2952</v>
      </c>
      <c r="D156" s="665" t="s">
        <v>2953</v>
      </c>
      <c r="E156" s="665" t="s">
        <v>2604</v>
      </c>
      <c r="F156" s="668">
        <v>1</v>
      </c>
      <c r="G156" s="668">
        <v>72</v>
      </c>
      <c r="H156" s="681">
        <v>1</v>
      </c>
      <c r="I156" s="668"/>
      <c r="J156" s="668"/>
      <c r="K156" s="681">
        <v>0</v>
      </c>
      <c r="L156" s="668">
        <v>1</v>
      </c>
      <c r="M156" s="669">
        <v>72</v>
      </c>
    </row>
    <row r="157" spans="1:13" ht="14.4" customHeight="1" x14ac:dyDescent="0.3">
      <c r="A157" s="664" t="s">
        <v>2793</v>
      </c>
      <c r="B157" s="665" t="s">
        <v>2602</v>
      </c>
      <c r="C157" s="665" t="s">
        <v>2951</v>
      </c>
      <c r="D157" s="665" t="s">
        <v>1424</v>
      </c>
      <c r="E157" s="665" t="s">
        <v>2605</v>
      </c>
      <c r="F157" s="668"/>
      <c r="G157" s="668"/>
      <c r="H157" s="681"/>
      <c r="I157" s="668">
        <v>1</v>
      </c>
      <c r="J157" s="668">
        <v>0</v>
      </c>
      <c r="K157" s="681"/>
      <c r="L157" s="668">
        <v>1</v>
      </c>
      <c r="M157" s="669">
        <v>0</v>
      </c>
    </row>
    <row r="158" spans="1:13" ht="14.4" customHeight="1" x14ac:dyDescent="0.3">
      <c r="A158" s="664" t="s">
        <v>2793</v>
      </c>
      <c r="B158" s="665" t="s">
        <v>2608</v>
      </c>
      <c r="C158" s="665" t="s">
        <v>1463</v>
      </c>
      <c r="D158" s="665" t="s">
        <v>1464</v>
      </c>
      <c r="E158" s="665" t="s">
        <v>2609</v>
      </c>
      <c r="F158" s="668"/>
      <c r="G158" s="668"/>
      <c r="H158" s="681">
        <v>0</v>
      </c>
      <c r="I158" s="668">
        <v>1</v>
      </c>
      <c r="J158" s="668">
        <v>65.540000000000006</v>
      </c>
      <c r="K158" s="681">
        <v>1</v>
      </c>
      <c r="L158" s="668">
        <v>1</v>
      </c>
      <c r="M158" s="669">
        <v>65.540000000000006</v>
      </c>
    </row>
    <row r="159" spans="1:13" ht="14.4" customHeight="1" x14ac:dyDescent="0.3">
      <c r="A159" s="664" t="s">
        <v>2793</v>
      </c>
      <c r="B159" s="665" t="s">
        <v>2610</v>
      </c>
      <c r="C159" s="665" t="s">
        <v>2981</v>
      </c>
      <c r="D159" s="665" t="s">
        <v>2982</v>
      </c>
      <c r="E159" s="665" t="s">
        <v>2611</v>
      </c>
      <c r="F159" s="668">
        <v>1</v>
      </c>
      <c r="G159" s="668">
        <v>35.11</v>
      </c>
      <c r="H159" s="681">
        <v>1</v>
      </c>
      <c r="I159" s="668"/>
      <c r="J159" s="668"/>
      <c r="K159" s="681">
        <v>0</v>
      </c>
      <c r="L159" s="668">
        <v>1</v>
      </c>
      <c r="M159" s="669">
        <v>35.11</v>
      </c>
    </row>
    <row r="160" spans="1:13" ht="14.4" customHeight="1" x14ac:dyDescent="0.3">
      <c r="A160" s="664" t="s">
        <v>2793</v>
      </c>
      <c r="B160" s="665" t="s">
        <v>2610</v>
      </c>
      <c r="C160" s="665" t="s">
        <v>1655</v>
      </c>
      <c r="D160" s="665" t="s">
        <v>1457</v>
      </c>
      <c r="E160" s="665" t="s">
        <v>2620</v>
      </c>
      <c r="F160" s="668"/>
      <c r="G160" s="668"/>
      <c r="H160" s="681">
        <v>0</v>
      </c>
      <c r="I160" s="668">
        <v>2</v>
      </c>
      <c r="J160" s="668">
        <v>210.64</v>
      </c>
      <c r="K160" s="681">
        <v>1</v>
      </c>
      <c r="L160" s="668">
        <v>2</v>
      </c>
      <c r="M160" s="669">
        <v>210.64</v>
      </c>
    </row>
    <row r="161" spans="1:13" ht="14.4" customHeight="1" x14ac:dyDescent="0.3">
      <c r="A161" s="664" t="s">
        <v>2793</v>
      </c>
      <c r="B161" s="665" t="s">
        <v>2610</v>
      </c>
      <c r="C161" s="665" t="s">
        <v>2806</v>
      </c>
      <c r="D161" s="665" t="s">
        <v>2807</v>
      </c>
      <c r="E161" s="665" t="s">
        <v>2808</v>
      </c>
      <c r="F161" s="668">
        <v>3</v>
      </c>
      <c r="G161" s="668">
        <v>49.14</v>
      </c>
      <c r="H161" s="681">
        <v>1</v>
      </c>
      <c r="I161" s="668"/>
      <c r="J161" s="668"/>
      <c r="K161" s="681">
        <v>0</v>
      </c>
      <c r="L161" s="668">
        <v>3</v>
      </c>
      <c r="M161" s="669">
        <v>49.14</v>
      </c>
    </row>
    <row r="162" spans="1:13" ht="14.4" customHeight="1" x14ac:dyDescent="0.3">
      <c r="A162" s="664" t="s">
        <v>2793</v>
      </c>
      <c r="B162" s="665" t="s">
        <v>2610</v>
      </c>
      <c r="C162" s="665" t="s">
        <v>1456</v>
      </c>
      <c r="D162" s="665" t="s">
        <v>1457</v>
      </c>
      <c r="E162" s="665" t="s">
        <v>2611</v>
      </c>
      <c r="F162" s="668"/>
      <c r="G162" s="668"/>
      <c r="H162" s="681">
        <v>0</v>
      </c>
      <c r="I162" s="668">
        <v>7</v>
      </c>
      <c r="J162" s="668">
        <v>245.77</v>
      </c>
      <c r="K162" s="681">
        <v>1</v>
      </c>
      <c r="L162" s="668">
        <v>7</v>
      </c>
      <c r="M162" s="669">
        <v>245.77</v>
      </c>
    </row>
    <row r="163" spans="1:13" ht="14.4" customHeight="1" x14ac:dyDescent="0.3">
      <c r="A163" s="664" t="s">
        <v>2793</v>
      </c>
      <c r="B163" s="665" t="s">
        <v>2610</v>
      </c>
      <c r="C163" s="665" t="s">
        <v>2809</v>
      </c>
      <c r="D163" s="665" t="s">
        <v>2810</v>
      </c>
      <c r="E163" s="665" t="s">
        <v>2718</v>
      </c>
      <c r="F163" s="668"/>
      <c r="G163" s="668"/>
      <c r="H163" s="681">
        <v>0</v>
      </c>
      <c r="I163" s="668">
        <v>2</v>
      </c>
      <c r="J163" s="668">
        <v>140.46</v>
      </c>
      <c r="K163" s="681">
        <v>1</v>
      </c>
      <c r="L163" s="668">
        <v>2</v>
      </c>
      <c r="M163" s="669">
        <v>140.46</v>
      </c>
    </row>
    <row r="164" spans="1:13" ht="14.4" customHeight="1" x14ac:dyDescent="0.3">
      <c r="A164" s="664" t="s">
        <v>2793</v>
      </c>
      <c r="B164" s="665" t="s">
        <v>2610</v>
      </c>
      <c r="C164" s="665" t="s">
        <v>2983</v>
      </c>
      <c r="D164" s="665" t="s">
        <v>2984</v>
      </c>
      <c r="E164" s="665" t="s">
        <v>2611</v>
      </c>
      <c r="F164" s="668">
        <v>1</v>
      </c>
      <c r="G164" s="668">
        <v>35.11</v>
      </c>
      <c r="H164" s="681">
        <v>1</v>
      </c>
      <c r="I164" s="668"/>
      <c r="J164" s="668"/>
      <c r="K164" s="681">
        <v>0</v>
      </c>
      <c r="L164" s="668">
        <v>1</v>
      </c>
      <c r="M164" s="669">
        <v>35.11</v>
      </c>
    </row>
    <row r="165" spans="1:13" ht="14.4" customHeight="1" x14ac:dyDescent="0.3">
      <c r="A165" s="664" t="s">
        <v>2793</v>
      </c>
      <c r="B165" s="665" t="s">
        <v>2610</v>
      </c>
      <c r="C165" s="665" t="s">
        <v>2985</v>
      </c>
      <c r="D165" s="665" t="s">
        <v>2986</v>
      </c>
      <c r="E165" s="665" t="s">
        <v>2987</v>
      </c>
      <c r="F165" s="668">
        <v>1</v>
      </c>
      <c r="G165" s="668">
        <v>17.559999999999999</v>
      </c>
      <c r="H165" s="681">
        <v>1</v>
      </c>
      <c r="I165" s="668"/>
      <c r="J165" s="668"/>
      <c r="K165" s="681">
        <v>0</v>
      </c>
      <c r="L165" s="668">
        <v>1</v>
      </c>
      <c r="M165" s="669">
        <v>17.559999999999999</v>
      </c>
    </row>
    <row r="166" spans="1:13" ht="14.4" customHeight="1" x14ac:dyDescent="0.3">
      <c r="A166" s="664" t="s">
        <v>2793</v>
      </c>
      <c r="B166" s="665" t="s">
        <v>2612</v>
      </c>
      <c r="C166" s="665" t="s">
        <v>3027</v>
      </c>
      <c r="D166" s="665" t="s">
        <v>3028</v>
      </c>
      <c r="E166" s="665" t="s">
        <v>2613</v>
      </c>
      <c r="F166" s="668">
        <v>1</v>
      </c>
      <c r="G166" s="668">
        <v>8.7899999999999991</v>
      </c>
      <c r="H166" s="681">
        <v>1</v>
      </c>
      <c r="I166" s="668"/>
      <c r="J166" s="668"/>
      <c r="K166" s="681">
        <v>0</v>
      </c>
      <c r="L166" s="668">
        <v>1</v>
      </c>
      <c r="M166" s="669">
        <v>8.7899999999999991</v>
      </c>
    </row>
    <row r="167" spans="1:13" ht="14.4" customHeight="1" x14ac:dyDescent="0.3">
      <c r="A167" s="664" t="s">
        <v>2793</v>
      </c>
      <c r="B167" s="665" t="s">
        <v>2612</v>
      </c>
      <c r="C167" s="665" t="s">
        <v>3029</v>
      </c>
      <c r="D167" s="665" t="s">
        <v>3030</v>
      </c>
      <c r="E167" s="665" t="s">
        <v>3031</v>
      </c>
      <c r="F167" s="668">
        <v>1</v>
      </c>
      <c r="G167" s="668">
        <v>0</v>
      </c>
      <c r="H167" s="681"/>
      <c r="I167" s="668"/>
      <c r="J167" s="668"/>
      <c r="K167" s="681"/>
      <c r="L167" s="668">
        <v>1</v>
      </c>
      <c r="M167" s="669">
        <v>0</v>
      </c>
    </row>
    <row r="168" spans="1:13" ht="14.4" customHeight="1" x14ac:dyDescent="0.3">
      <c r="A168" s="664" t="s">
        <v>2793</v>
      </c>
      <c r="B168" s="665" t="s">
        <v>2617</v>
      </c>
      <c r="C168" s="665" t="s">
        <v>3151</v>
      </c>
      <c r="D168" s="665" t="s">
        <v>3152</v>
      </c>
      <c r="E168" s="665" t="s">
        <v>3153</v>
      </c>
      <c r="F168" s="668">
        <v>1</v>
      </c>
      <c r="G168" s="668">
        <v>0</v>
      </c>
      <c r="H168" s="681"/>
      <c r="I168" s="668"/>
      <c r="J168" s="668"/>
      <c r="K168" s="681"/>
      <c r="L168" s="668">
        <v>1</v>
      </c>
      <c r="M168" s="669">
        <v>0</v>
      </c>
    </row>
    <row r="169" spans="1:13" ht="14.4" customHeight="1" x14ac:dyDescent="0.3">
      <c r="A169" s="664" t="s">
        <v>2793</v>
      </c>
      <c r="B169" s="665" t="s">
        <v>2619</v>
      </c>
      <c r="C169" s="665" t="s">
        <v>2831</v>
      </c>
      <c r="D169" s="665" t="s">
        <v>1515</v>
      </c>
      <c r="E169" s="665" t="s">
        <v>2611</v>
      </c>
      <c r="F169" s="668"/>
      <c r="G169" s="668"/>
      <c r="H169" s="681">
        <v>0</v>
      </c>
      <c r="I169" s="668">
        <v>12</v>
      </c>
      <c r="J169" s="668">
        <v>579.24</v>
      </c>
      <c r="K169" s="681">
        <v>1</v>
      </c>
      <c r="L169" s="668">
        <v>12</v>
      </c>
      <c r="M169" s="669">
        <v>579.24</v>
      </c>
    </row>
    <row r="170" spans="1:13" ht="14.4" customHeight="1" x14ac:dyDescent="0.3">
      <c r="A170" s="664" t="s">
        <v>2793</v>
      </c>
      <c r="B170" s="665" t="s">
        <v>2619</v>
      </c>
      <c r="C170" s="665" t="s">
        <v>3105</v>
      </c>
      <c r="D170" s="665" t="s">
        <v>1591</v>
      </c>
      <c r="E170" s="665" t="s">
        <v>2718</v>
      </c>
      <c r="F170" s="668"/>
      <c r="G170" s="668"/>
      <c r="H170" s="681">
        <v>0</v>
      </c>
      <c r="I170" s="668">
        <v>4</v>
      </c>
      <c r="J170" s="668">
        <v>386.12</v>
      </c>
      <c r="K170" s="681">
        <v>1</v>
      </c>
      <c r="L170" s="668">
        <v>4</v>
      </c>
      <c r="M170" s="669">
        <v>386.12</v>
      </c>
    </row>
    <row r="171" spans="1:13" ht="14.4" customHeight="1" x14ac:dyDescent="0.3">
      <c r="A171" s="664" t="s">
        <v>2793</v>
      </c>
      <c r="B171" s="665" t="s">
        <v>2619</v>
      </c>
      <c r="C171" s="665" t="s">
        <v>1590</v>
      </c>
      <c r="D171" s="665" t="s">
        <v>1591</v>
      </c>
      <c r="E171" s="665" t="s">
        <v>2621</v>
      </c>
      <c r="F171" s="668"/>
      <c r="G171" s="668"/>
      <c r="H171" s="681">
        <v>0</v>
      </c>
      <c r="I171" s="668">
        <v>2</v>
      </c>
      <c r="J171" s="668">
        <v>579.24</v>
      </c>
      <c r="K171" s="681">
        <v>1</v>
      </c>
      <c r="L171" s="668">
        <v>2</v>
      </c>
      <c r="M171" s="669">
        <v>579.24</v>
      </c>
    </row>
    <row r="172" spans="1:13" ht="14.4" customHeight="1" x14ac:dyDescent="0.3">
      <c r="A172" s="664" t="s">
        <v>2793</v>
      </c>
      <c r="B172" s="665" t="s">
        <v>2622</v>
      </c>
      <c r="C172" s="665" t="s">
        <v>1438</v>
      </c>
      <c r="D172" s="665" t="s">
        <v>2623</v>
      </c>
      <c r="E172" s="665" t="s">
        <v>2624</v>
      </c>
      <c r="F172" s="668"/>
      <c r="G172" s="668"/>
      <c r="H172" s="681">
        <v>0</v>
      </c>
      <c r="I172" s="668">
        <v>1</v>
      </c>
      <c r="J172" s="668">
        <v>96.53</v>
      </c>
      <c r="K172" s="681">
        <v>1</v>
      </c>
      <c r="L172" s="668">
        <v>1</v>
      </c>
      <c r="M172" s="669">
        <v>96.53</v>
      </c>
    </row>
    <row r="173" spans="1:13" ht="14.4" customHeight="1" x14ac:dyDescent="0.3">
      <c r="A173" s="664" t="s">
        <v>2793</v>
      </c>
      <c r="B173" s="665" t="s">
        <v>2622</v>
      </c>
      <c r="C173" s="665" t="s">
        <v>2897</v>
      </c>
      <c r="D173" s="665" t="s">
        <v>1413</v>
      </c>
      <c r="E173" s="665" t="s">
        <v>2898</v>
      </c>
      <c r="F173" s="668"/>
      <c r="G173" s="668"/>
      <c r="H173" s="681"/>
      <c r="I173" s="668">
        <v>2</v>
      </c>
      <c r="J173" s="668">
        <v>0</v>
      </c>
      <c r="K173" s="681"/>
      <c r="L173" s="668">
        <v>2</v>
      </c>
      <c r="M173" s="669">
        <v>0</v>
      </c>
    </row>
    <row r="174" spans="1:13" ht="14.4" customHeight="1" x14ac:dyDescent="0.3">
      <c r="A174" s="664" t="s">
        <v>2793</v>
      </c>
      <c r="B174" s="665" t="s">
        <v>2622</v>
      </c>
      <c r="C174" s="665" t="s">
        <v>2899</v>
      </c>
      <c r="D174" s="665" t="s">
        <v>1416</v>
      </c>
      <c r="E174" s="665" t="s">
        <v>2900</v>
      </c>
      <c r="F174" s="668"/>
      <c r="G174" s="668"/>
      <c r="H174" s="681"/>
      <c r="I174" s="668">
        <v>4</v>
      </c>
      <c r="J174" s="668">
        <v>0</v>
      </c>
      <c r="K174" s="681"/>
      <c r="L174" s="668">
        <v>4</v>
      </c>
      <c r="M174" s="669">
        <v>0</v>
      </c>
    </row>
    <row r="175" spans="1:13" ht="14.4" customHeight="1" x14ac:dyDescent="0.3">
      <c r="A175" s="664" t="s">
        <v>2793</v>
      </c>
      <c r="B175" s="665" t="s">
        <v>2622</v>
      </c>
      <c r="C175" s="665" t="s">
        <v>1470</v>
      </c>
      <c r="D175" s="665" t="s">
        <v>2627</v>
      </c>
      <c r="E175" s="665" t="s">
        <v>2628</v>
      </c>
      <c r="F175" s="668"/>
      <c r="G175" s="668"/>
      <c r="H175" s="681">
        <v>0</v>
      </c>
      <c r="I175" s="668">
        <v>1</v>
      </c>
      <c r="J175" s="668">
        <v>48.27</v>
      </c>
      <c r="K175" s="681">
        <v>1</v>
      </c>
      <c r="L175" s="668">
        <v>1</v>
      </c>
      <c r="M175" s="669">
        <v>48.27</v>
      </c>
    </row>
    <row r="176" spans="1:13" ht="14.4" customHeight="1" x14ac:dyDescent="0.3">
      <c r="A176" s="664" t="s">
        <v>2793</v>
      </c>
      <c r="B176" s="665" t="s">
        <v>2629</v>
      </c>
      <c r="C176" s="665" t="s">
        <v>1518</v>
      </c>
      <c r="D176" s="665" t="s">
        <v>2630</v>
      </c>
      <c r="E176" s="665" t="s">
        <v>2631</v>
      </c>
      <c r="F176" s="668"/>
      <c r="G176" s="668"/>
      <c r="H176" s="681">
        <v>0</v>
      </c>
      <c r="I176" s="668">
        <v>1</v>
      </c>
      <c r="J176" s="668">
        <v>87.41</v>
      </c>
      <c r="K176" s="681">
        <v>1</v>
      </c>
      <c r="L176" s="668">
        <v>1</v>
      </c>
      <c r="M176" s="669">
        <v>87.41</v>
      </c>
    </row>
    <row r="177" spans="1:13" ht="14.4" customHeight="1" x14ac:dyDescent="0.3">
      <c r="A177" s="664" t="s">
        <v>2793</v>
      </c>
      <c r="B177" s="665" t="s">
        <v>2636</v>
      </c>
      <c r="C177" s="665" t="s">
        <v>3061</v>
      </c>
      <c r="D177" s="665" t="s">
        <v>1638</v>
      </c>
      <c r="E177" s="665" t="s">
        <v>3062</v>
      </c>
      <c r="F177" s="668"/>
      <c r="G177" s="668"/>
      <c r="H177" s="681">
        <v>0</v>
      </c>
      <c r="I177" s="668">
        <v>1</v>
      </c>
      <c r="J177" s="668">
        <v>54.98</v>
      </c>
      <c r="K177" s="681">
        <v>1</v>
      </c>
      <c r="L177" s="668">
        <v>1</v>
      </c>
      <c r="M177" s="669">
        <v>54.98</v>
      </c>
    </row>
    <row r="178" spans="1:13" ht="14.4" customHeight="1" x14ac:dyDescent="0.3">
      <c r="A178" s="664" t="s">
        <v>2793</v>
      </c>
      <c r="B178" s="665" t="s">
        <v>2638</v>
      </c>
      <c r="C178" s="665" t="s">
        <v>3124</v>
      </c>
      <c r="D178" s="665" t="s">
        <v>3125</v>
      </c>
      <c r="E178" s="665" t="s">
        <v>2639</v>
      </c>
      <c r="F178" s="668">
        <v>2</v>
      </c>
      <c r="G178" s="668">
        <v>0</v>
      </c>
      <c r="H178" s="681"/>
      <c r="I178" s="668"/>
      <c r="J178" s="668"/>
      <c r="K178" s="681"/>
      <c r="L178" s="668">
        <v>2</v>
      </c>
      <c r="M178" s="669">
        <v>0</v>
      </c>
    </row>
    <row r="179" spans="1:13" ht="14.4" customHeight="1" x14ac:dyDescent="0.3">
      <c r="A179" s="664" t="s">
        <v>2793</v>
      </c>
      <c r="B179" s="665" t="s">
        <v>2640</v>
      </c>
      <c r="C179" s="665" t="s">
        <v>2852</v>
      </c>
      <c r="D179" s="665" t="s">
        <v>2853</v>
      </c>
      <c r="E179" s="665" t="s">
        <v>2854</v>
      </c>
      <c r="F179" s="668"/>
      <c r="G179" s="668"/>
      <c r="H179" s="681">
        <v>0</v>
      </c>
      <c r="I179" s="668">
        <v>1</v>
      </c>
      <c r="J179" s="668">
        <v>278.64</v>
      </c>
      <c r="K179" s="681">
        <v>1</v>
      </c>
      <c r="L179" s="668">
        <v>1</v>
      </c>
      <c r="M179" s="669">
        <v>278.64</v>
      </c>
    </row>
    <row r="180" spans="1:13" ht="14.4" customHeight="1" x14ac:dyDescent="0.3">
      <c r="A180" s="664" t="s">
        <v>2793</v>
      </c>
      <c r="B180" s="665" t="s">
        <v>2640</v>
      </c>
      <c r="C180" s="665" t="s">
        <v>2958</v>
      </c>
      <c r="D180" s="665" t="s">
        <v>2959</v>
      </c>
      <c r="E180" s="665" t="s">
        <v>2960</v>
      </c>
      <c r="F180" s="668"/>
      <c r="G180" s="668"/>
      <c r="H180" s="681">
        <v>0</v>
      </c>
      <c r="I180" s="668">
        <v>1</v>
      </c>
      <c r="J180" s="668">
        <v>58.86</v>
      </c>
      <c r="K180" s="681">
        <v>1</v>
      </c>
      <c r="L180" s="668">
        <v>1</v>
      </c>
      <c r="M180" s="669">
        <v>58.86</v>
      </c>
    </row>
    <row r="181" spans="1:13" ht="14.4" customHeight="1" x14ac:dyDescent="0.3">
      <c r="A181" s="664" t="s">
        <v>2793</v>
      </c>
      <c r="B181" s="665" t="s">
        <v>2640</v>
      </c>
      <c r="C181" s="665" t="s">
        <v>2961</v>
      </c>
      <c r="D181" s="665" t="s">
        <v>2962</v>
      </c>
      <c r="E181" s="665" t="s">
        <v>2963</v>
      </c>
      <c r="F181" s="668"/>
      <c r="G181" s="668"/>
      <c r="H181" s="681">
        <v>0</v>
      </c>
      <c r="I181" s="668">
        <v>2</v>
      </c>
      <c r="J181" s="668">
        <v>362.26</v>
      </c>
      <c r="K181" s="681">
        <v>1</v>
      </c>
      <c r="L181" s="668">
        <v>2</v>
      </c>
      <c r="M181" s="669">
        <v>362.26</v>
      </c>
    </row>
    <row r="182" spans="1:13" ht="14.4" customHeight="1" x14ac:dyDescent="0.3">
      <c r="A182" s="664" t="s">
        <v>2793</v>
      </c>
      <c r="B182" s="665" t="s">
        <v>2640</v>
      </c>
      <c r="C182" s="665" t="s">
        <v>2964</v>
      </c>
      <c r="D182" s="665" t="s">
        <v>2965</v>
      </c>
      <c r="E182" s="665" t="s">
        <v>2642</v>
      </c>
      <c r="F182" s="668">
        <v>1</v>
      </c>
      <c r="G182" s="668">
        <v>117.73</v>
      </c>
      <c r="H182" s="681">
        <v>1</v>
      </c>
      <c r="I182" s="668"/>
      <c r="J182" s="668"/>
      <c r="K182" s="681">
        <v>0</v>
      </c>
      <c r="L182" s="668">
        <v>1</v>
      </c>
      <c r="M182" s="669">
        <v>117.73</v>
      </c>
    </row>
    <row r="183" spans="1:13" ht="14.4" customHeight="1" x14ac:dyDescent="0.3">
      <c r="A183" s="664" t="s">
        <v>2793</v>
      </c>
      <c r="B183" s="665" t="s">
        <v>2640</v>
      </c>
      <c r="C183" s="665" t="s">
        <v>1502</v>
      </c>
      <c r="D183" s="665" t="s">
        <v>1507</v>
      </c>
      <c r="E183" s="665" t="s">
        <v>2642</v>
      </c>
      <c r="F183" s="668"/>
      <c r="G183" s="668"/>
      <c r="H183" s="681">
        <v>0</v>
      </c>
      <c r="I183" s="668">
        <v>3</v>
      </c>
      <c r="J183" s="668">
        <v>353.19</v>
      </c>
      <c r="K183" s="681">
        <v>1</v>
      </c>
      <c r="L183" s="668">
        <v>3</v>
      </c>
      <c r="M183" s="669">
        <v>353.19</v>
      </c>
    </row>
    <row r="184" spans="1:13" ht="14.4" customHeight="1" x14ac:dyDescent="0.3">
      <c r="A184" s="664" t="s">
        <v>2793</v>
      </c>
      <c r="B184" s="665" t="s">
        <v>2640</v>
      </c>
      <c r="C184" s="665" t="s">
        <v>1562</v>
      </c>
      <c r="D184" s="665" t="s">
        <v>1567</v>
      </c>
      <c r="E184" s="665" t="s">
        <v>2644</v>
      </c>
      <c r="F184" s="668"/>
      <c r="G184" s="668"/>
      <c r="H184" s="681">
        <v>0</v>
      </c>
      <c r="I184" s="668">
        <v>13</v>
      </c>
      <c r="J184" s="668">
        <v>2354.6899999999996</v>
      </c>
      <c r="K184" s="681">
        <v>1</v>
      </c>
      <c r="L184" s="668">
        <v>13</v>
      </c>
      <c r="M184" s="669">
        <v>2354.6899999999996</v>
      </c>
    </row>
    <row r="185" spans="1:13" ht="14.4" customHeight="1" x14ac:dyDescent="0.3">
      <c r="A185" s="664" t="s">
        <v>2793</v>
      </c>
      <c r="B185" s="665" t="s">
        <v>2640</v>
      </c>
      <c r="C185" s="665" t="s">
        <v>2966</v>
      </c>
      <c r="D185" s="665" t="s">
        <v>2967</v>
      </c>
      <c r="E185" s="665" t="s">
        <v>2968</v>
      </c>
      <c r="F185" s="668">
        <v>1</v>
      </c>
      <c r="G185" s="668">
        <v>0</v>
      </c>
      <c r="H185" s="681"/>
      <c r="I185" s="668"/>
      <c r="J185" s="668"/>
      <c r="K185" s="681"/>
      <c r="L185" s="668">
        <v>1</v>
      </c>
      <c r="M185" s="669">
        <v>0</v>
      </c>
    </row>
    <row r="186" spans="1:13" ht="14.4" customHeight="1" x14ac:dyDescent="0.3">
      <c r="A186" s="664" t="s">
        <v>2793</v>
      </c>
      <c r="B186" s="665" t="s">
        <v>2640</v>
      </c>
      <c r="C186" s="665" t="s">
        <v>2971</v>
      </c>
      <c r="D186" s="665" t="s">
        <v>2972</v>
      </c>
      <c r="E186" s="665" t="s">
        <v>2973</v>
      </c>
      <c r="F186" s="668">
        <v>1</v>
      </c>
      <c r="G186" s="668">
        <v>0</v>
      </c>
      <c r="H186" s="681"/>
      <c r="I186" s="668"/>
      <c r="J186" s="668"/>
      <c r="K186" s="681"/>
      <c r="L186" s="668">
        <v>1</v>
      </c>
      <c r="M186" s="669">
        <v>0</v>
      </c>
    </row>
    <row r="187" spans="1:13" ht="14.4" customHeight="1" x14ac:dyDescent="0.3">
      <c r="A187" s="664" t="s">
        <v>2793</v>
      </c>
      <c r="B187" s="665" t="s">
        <v>2640</v>
      </c>
      <c r="C187" s="665" t="s">
        <v>2969</v>
      </c>
      <c r="D187" s="665" t="s">
        <v>2970</v>
      </c>
      <c r="E187" s="665" t="s">
        <v>2642</v>
      </c>
      <c r="F187" s="668"/>
      <c r="G187" s="668"/>
      <c r="H187" s="681">
        <v>0</v>
      </c>
      <c r="I187" s="668">
        <v>1</v>
      </c>
      <c r="J187" s="668">
        <v>124.91</v>
      </c>
      <c r="K187" s="681">
        <v>1</v>
      </c>
      <c r="L187" s="668">
        <v>1</v>
      </c>
      <c r="M187" s="669">
        <v>124.91</v>
      </c>
    </row>
    <row r="188" spans="1:13" ht="14.4" customHeight="1" x14ac:dyDescent="0.3">
      <c r="A188" s="664" t="s">
        <v>2793</v>
      </c>
      <c r="B188" s="665" t="s">
        <v>2646</v>
      </c>
      <c r="C188" s="665" t="s">
        <v>3113</v>
      </c>
      <c r="D188" s="665" t="s">
        <v>1525</v>
      </c>
      <c r="E188" s="665" t="s">
        <v>2642</v>
      </c>
      <c r="F188" s="668"/>
      <c r="G188" s="668"/>
      <c r="H188" s="681">
        <v>0</v>
      </c>
      <c r="I188" s="668">
        <v>2</v>
      </c>
      <c r="J188" s="668">
        <v>362.26</v>
      </c>
      <c r="K188" s="681">
        <v>1</v>
      </c>
      <c r="L188" s="668">
        <v>2</v>
      </c>
      <c r="M188" s="669">
        <v>362.26</v>
      </c>
    </row>
    <row r="189" spans="1:13" ht="14.4" customHeight="1" x14ac:dyDescent="0.3">
      <c r="A189" s="664" t="s">
        <v>2793</v>
      </c>
      <c r="B189" s="665" t="s">
        <v>2646</v>
      </c>
      <c r="C189" s="665" t="s">
        <v>3114</v>
      </c>
      <c r="D189" s="665" t="s">
        <v>1578</v>
      </c>
      <c r="E189" s="665" t="s">
        <v>2644</v>
      </c>
      <c r="F189" s="668"/>
      <c r="G189" s="668"/>
      <c r="H189" s="681">
        <v>0</v>
      </c>
      <c r="I189" s="668">
        <v>1</v>
      </c>
      <c r="J189" s="668">
        <v>278.64</v>
      </c>
      <c r="K189" s="681">
        <v>1</v>
      </c>
      <c r="L189" s="668">
        <v>1</v>
      </c>
      <c r="M189" s="669">
        <v>278.64</v>
      </c>
    </row>
    <row r="190" spans="1:13" ht="14.4" customHeight="1" x14ac:dyDescent="0.3">
      <c r="A190" s="664" t="s">
        <v>2793</v>
      </c>
      <c r="B190" s="665" t="s">
        <v>2646</v>
      </c>
      <c r="C190" s="665" t="s">
        <v>3115</v>
      </c>
      <c r="D190" s="665" t="s">
        <v>3116</v>
      </c>
      <c r="E190" s="665" t="s">
        <v>2642</v>
      </c>
      <c r="F190" s="668">
        <v>1</v>
      </c>
      <c r="G190" s="668">
        <v>181.13</v>
      </c>
      <c r="H190" s="681">
        <v>1</v>
      </c>
      <c r="I190" s="668"/>
      <c r="J190" s="668"/>
      <c r="K190" s="681">
        <v>0</v>
      </c>
      <c r="L190" s="668">
        <v>1</v>
      </c>
      <c r="M190" s="669">
        <v>181.13</v>
      </c>
    </row>
    <row r="191" spans="1:13" ht="14.4" customHeight="1" x14ac:dyDescent="0.3">
      <c r="A191" s="664" t="s">
        <v>2793</v>
      </c>
      <c r="B191" s="665" t="s">
        <v>2646</v>
      </c>
      <c r="C191" s="665" t="s">
        <v>3117</v>
      </c>
      <c r="D191" s="665" t="s">
        <v>3118</v>
      </c>
      <c r="E191" s="665" t="s">
        <v>3119</v>
      </c>
      <c r="F191" s="668">
        <v>1</v>
      </c>
      <c r="G191" s="668">
        <v>169.04</v>
      </c>
      <c r="H191" s="681">
        <v>1</v>
      </c>
      <c r="I191" s="668"/>
      <c r="J191" s="668"/>
      <c r="K191" s="681">
        <v>0</v>
      </c>
      <c r="L191" s="668">
        <v>1</v>
      </c>
      <c r="M191" s="669">
        <v>169.04</v>
      </c>
    </row>
    <row r="192" spans="1:13" ht="14.4" customHeight="1" x14ac:dyDescent="0.3">
      <c r="A192" s="664" t="s">
        <v>2793</v>
      </c>
      <c r="B192" s="665" t="s">
        <v>4290</v>
      </c>
      <c r="C192" s="665" t="s">
        <v>3003</v>
      </c>
      <c r="D192" s="665" t="s">
        <v>3004</v>
      </c>
      <c r="E192" s="665" t="s">
        <v>3005</v>
      </c>
      <c r="F192" s="668"/>
      <c r="G192" s="668"/>
      <c r="H192" s="681">
        <v>0</v>
      </c>
      <c r="I192" s="668">
        <v>1</v>
      </c>
      <c r="J192" s="668">
        <v>185.34</v>
      </c>
      <c r="K192" s="681">
        <v>1</v>
      </c>
      <c r="L192" s="668">
        <v>1</v>
      </c>
      <c r="M192" s="669">
        <v>185.34</v>
      </c>
    </row>
    <row r="193" spans="1:13" ht="14.4" customHeight="1" x14ac:dyDescent="0.3">
      <c r="A193" s="664" t="s">
        <v>2793</v>
      </c>
      <c r="B193" s="665" t="s">
        <v>2648</v>
      </c>
      <c r="C193" s="665" t="s">
        <v>2913</v>
      </c>
      <c r="D193" s="665" t="s">
        <v>2914</v>
      </c>
      <c r="E193" s="665" t="s">
        <v>2915</v>
      </c>
      <c r="F193" s="668">
        <v>1</v>
      </c>
      <c r="G193" s="668">
        <v>131.54</v>
      </c>
      <c r="H193" s="681">
        <v>1</v>
      </c>
      <c r="I193" s="668"/>
      <c r="J193" s="668"/>
      <c r="K193" s="681">
        <v>0</v>
      </c>
      <c r="L193" s="668">
        <v>1</v>
      </c>
      <c r="M193" s="669">
        <v>131.54</v>
      </c>
    </row>
    <row r="194" spans="1:13" ht="14.4" customHeight="1" x14ac:dyDescent="0.3">
      <c r="A194" s="664" t="s">
        <v>2793</v>
      </c>
      <c r="B194" s="665" t="s">
        <v>2648</v>
      </c>
      <c r="C194" s="665" t="s">
        <v>3121</v>
      </c>
      <c r="D194" s="665" t="s">
        <v>3122</v>
      </c>
      <c r="E194" s="665" t="s">
        <v>3123</v>
      </c>
      <c r="F194" s="668">
        <v>1</v>
      </c>
      <c r="G194" s="668">
        <v>0</v>
      </c>
      <c r="H194" s="681"/>
      <c r="I194" s="668"/>
      <c r="J194" s="668"/>
      <c r="K194" s="681"/>
      <c r="L194" s="668">
        <v>1</v>
      </c>
      <c r="M194" s="669">
        <v>0</v>
      </c>
    </row>
    <row r="195" spans="1:13" ht="14.4" customHeight="1" x14ac:dyDescent="0.3">
      <c r="A195" s="664" t="s">
        <v>2793</v>
      </c>
      <c r="B195" s="665" t="s">
        <v>2656</v>
      </c>
      <c r="C195" s="665" t="s">
        <v>1682</v>
      </c>
      <c r="D195" s="665" t="s">
        <v>1683</v>
      </c>
      <c r="E195" s="665" t="s">
        <v>2658</v>
      </c>
      <c r="F195" s="668"/>
      <c r="G195" s="668"/>
      <c r="H195" s="681">
        <v>0</v>
      </c>
      <c r="I195" s="668">
        <v>1</v>
      </c>
      <c r="J195" s="668">
        <v>79.03</v>
      </c>
      <c r="K195" s="681">
        <v>1</v>
      </c>
      <c r="L195" s="668">
        <v>1</v>
      </c>
      <c r="M195" s="669">
        <v>79.03</v>
      </c>
    </row>
    <row r="196" spans="1:13" ht="14.4" customHeight="1" x14ac:dyDescent="0.3">
      <c r="A196" s="664" t="s">
        <v>2793</v>
      </c>
      <c r="B196" s="665" t="s">
        <v>2656</v>
      </c>
      <c r="C196" s="665" t="s">
        <v>3049</v>
      </c>
      <c r="D196" s="665" t="s">
        <v>1683</v>
      </c>
      <c r="E196" s="665" t="s">
        <v>3050</v>
      </c>
      <c r="F196" s="668"/>
      <c r="G196" s="668"/>
      <c r="H196" s="681">
        <v>0</v>
      </c>
      <c r="I196" s="668">
        <v>2</v>
      </c>
      <c r="J196" s="668">
        <v>158.06</v>
      </c>
      <c r="K196" s="681">
        <v>1</v>
      </c>
      <c r="L196" s="668">
        <v>2</v>
      </c>
      <c r="M196" s="669">
        <v>158.06</v>
      </c>
    </row>
    <row r="197" spans="1:13" ht="14.4" customHeight="1" x14ac:dyDescent="0.3">
      <c r="A197" s="664" t="s">
        <v>2793</v>
      </c>
      <c r="B197" s="665" t="s">
        <v>2656</v>
      </c>
      <c r="C197" s="665" t="s">
        <v>3051</v>
      </c>
      <c r="D197" s="665" t="s">
        <v>2659</v>
      </c>
      <c r="E197" s="665" t="s">
        <v>3052</v>
      </c>
      <c r="F197" s="668"/>
      <c r="G197" s="668"/>
      <c r="H197" s="681"/>
      <c r="I197" s="668">
        <v>2</v>
      </c>
      <c r="J197" s="668">
        <v>0</v>
      </c>
      <c r="K197" s="681"/>
      <c r="L197" s="668">
        <v>2</v>
      </c>
      <c r="M197" s="669">
        <v>0</v>
      </c>
    </row>
    <row r="198" spans="1:13" ht="14.4" customHeight="1" x14ac:dyDescent="0.3">
      <c r="A198" s="664" t="s">
        <v>2793</v>
      </c>
      <c r="B198" s="665" t="s">
        <v>2656</v>
      </c>
      <c r="C198" s="665" t="s">
        <v>3053</v>
      </c>
      <c r="D198" s="665" t="s">
        <v>3054</v>
      </c>
      <c r="E198" s="665" t="s">
        <v>3055</v>
      </c>
      <c r="F198" s="668">
        <v>2</v>
      </c>
      <c r="G198" s="668">
        <v>158.06</v>
      </c>
      <c r="H198" s="681">
        <v>1</v>
      </c>
      <c r="I198" s="668"/>
      <c r="J198" s="668"/>
      <c r="K198" s="681">
        <v>0</v>
      </c>
      <c r="L198" s="668">
        <v>2</v>
      </c>
      <c r="M198" s="669">
        <v>158.06</v>
      </c>
    </row>
    <row r="199" spans="1:13" ht="14.4" customHeight="1" x14ac:dyDescent="0.3">
      <c r="A199" s="664" t="s">
        <v>2793</v>
      </c>
      <c r="B199" s="665" t="s">
        <v>2656</v>
      </c>
      <c r="C199" s="665" t="s">
        <v>3778</v>
      </c>
      <c r="D199" s="665" t="s">
        <v>3779</v>
      </c>
      <c r="E199" s="665" t="s">
        <v>3780</v>
      </c>
      <c r="F199" s="668"/>
      <c r="G199" s="668"/>
      <c r="H199" s="681">
        <v>0</v>
      </c>
      <c r="I199" s="668">
        <v>1</v>
      </c>
      <c r="J199" s="668">
        <v>118.54</v>
      </c>
      <c r="K199" s="681">
        <v>1</v>
      </c>
      <c r="L199" s="668">
        <v>1</v>
      </c>
      <c r="M199" s="669">
        <v>118.54</v>
      </c>
    </row>
    <row r="200" spans="1:13" ht="14.4" customHeight="1" x14ac:dyDescent="0.3">
      <c r="A200" s="664" t="s">
        <v>2793</v>
      </c>
      <c r="B200" s="665" t="s">
        <v>2656</v>
      </c>
      <c r="C200" s="665" t="s">
        <v>2285</v>
      </c>
      <c r="D200" s="665" t="s">
        <v>2286</v>
      </c>
      <c r="E200" s="665" t="s">
        <v>2740</v>
      </c>
      <c r="F200" s="668"/>
      <c r="G200" s="668"/>
      <c r="H200" s="681">
        <v>0</v>
      </c>
      <c r="I200" s="668">
        <v>2</v>
      </c>
      <c r="J200" s="668">
        <v>118.54</v>
      </c>
      <c r="K200" s="681">
        <v>1</v>
      </c>
      <c r="L200" s="668">
        <v>2</v>
      </c>
      <c r="M200" s="669">
        <v>118.54</v>
      </c>
    </row>
    <row r="201" spans="1:13" ht="14.4" customHeight="1" x14ac:dyDescent="0.3">
      <c r="A201" s="664" t="s">
        <v>2793</v>
      </c>
      <c r="B201" s="665" t="s">
        <v>2671</v>
      </c>
      <c r="C201" s="665" t="s">
        <v>2956</v>
      </c>
      <c r="D201" s="665" t="s">
        <v>1660</v>
      </c>
      <c r="E201" s="665" t="s">
        <v>2957</v>
      </c>
      <c r="F201" s="668">
        <v>1</v>
      </c>
      <c r="G201" s="668">
        <v>0</v>
      </c>
      <c r="H201" s="681"/>
      <c r="I201" s="668"/>
      <c r="J201" s="668"/>
      <c r="K201" s="681"/>
      <c r="L201" s="668">
        <v>1</v>
      </c>
      <c r="M201" s="669">
        <v>0</v>
      </c>
    </row>
    <row r="202" spans="1:13" ht="14.4" customHeight="1" x14ac:dyDescent="0.3">
      <c r="A202" s="664" t="s">
        <v>2793</v>
      </c>
      <c r="B202" s="665" t="s">
        <v>4291</v>
      </c>
      <c r="C202" s="665" t="s">
        <v>2978</v>
      </c>
      <c r="D202" s="665" t="s">
        <v>2979</v>
      </c>
      <c r="E202" s="665" t="s">
        <v>2980</v>
      </c>
      <c r="F202" s="668">
        <v>1</v>
      </c>
      <c r="G202" s="668">
        <v>0</v>
      </c>
      <c r="H202" s="681"/>
      <c r="I202" s="668"/>
      <c r="J202" s="668"/>
      <c r="K202" s="681"/>
      <c r="L202" s="668">
        <v>1</v>
      </c>
      <c r="M202" s="669">
        <v>0</v>
      </c>
    </row>
    <row r="203" spans="1:13" ht="14.4" customHeight="1" x14ac:dyDescent="0.3">
      <c r="A203" s="664" t="s">
        <v>2793</v>
      </c>
      <c r="B203" s="665" t="s">
        <v>2717</v>
      </c>
      <c r="C203" s="665" t="s">
        <v>1596</v>
      </c>
      <c r="D203" s="665" t="s">
        <v>1597</v>
      </c>
      <c r="E203" s="665" t="s">
        <v>2642</v>
      </c>
      <c r="F203" s="668"/>
      <c r="G203" s="668"/>
      <c r="H203" s="681">
        <v>0</v>
      </c>
      <c r="I203" s="668">
        <v>1</v>
      </c>
      <c r="J203" s="668">
        <v>132</v>
      </c>
      <c r="K203" s="681">
        <v>1</v>
      </c>
      <c r="L203" s="668">
        <v>1</v>
      </c>
      <c r="M203" s="669">
        <v>132</v>
      </c>
    </row>
    <row r="204" spans="1:13" ht="14.4" customHeight="1" x14ac:dyDescent="0.3">
      <c r="A204" s="664" t="s">
        <v>2793</v>
      </c>
      <c r="B204" s="665" t="s">
        <v>4292</v>
      </c>
      <c r="C204" s="665" t="s">
        <v>3000</v>
      </c>
      <c r="D204" s="665" t="s">
        <v>3001</v>
      </c>
      <c r="E204" s="665" t="s">
        <v>2718</v>
      </c>
      <c r="F204" s="668"/>
      <c r="G204" s="668"/>
      <c r="H204" s="681">
        <v>0</v>
      </c>
      <c r="I204" s="668">
        <v>1</v>
      </c>
      <c r="J204" s="668">
        <v>132</v>
      </c>
      <c r="K204" s="681">
        <v>1</v>
      </c>
      <c r="L204" s="668">
        <v>1</v>
      </c>
      <c r="M204" s="669">
        <v>132</v>
      </c>
    </row>
    <row r="205" spans="1:13" ht="14.4" customHeight="1" x14ac:dyDescent="0.3">
      <c r="A205" s="664" t="s">
        <v>2793</v>
      </c>
      <c r="B205" s="665" t="s">
        <v>4293</v>
      </c>
      <c r="C205" s="665" t="s">
        <v>2975</v>
      </c>
      <c r="D205" s="665" t="s">
        <v>4294</v>
      </c>
      <c r="E205" s="665"/>
      <c r="F205" s="668">
        <v>1</v>
      </c>
      <c r="G205" s="668">
        <v>0</v>
      </c>
      <c r="H205" s="681"/>
      <c r="I205" s="668"/>
      <c r="J205" s="668"/>
      <c r="K205" s="681"/>
      <c r="L205" s="668">
        <v>1</v>
      </c>
      <c r="M205" s="669">
        <v>0</v>
      </c>
    </row>
    <row r="206" spans="1:13" ht="14.4" customHeight="1" x14ac:dyDescent="0.3">
      <c r="A206" s="664" t="s">
        <v>2793</v>
      </c>
      <c r="B206" s="665" t="s">
        <v>4295</v>
      </c>
      <c r="C206" s="665" t="s">
        <v>3809</v>
      </c>
      <c r="D206" s="665" t="s">
        <v>3810</v>
      </c>
      <c r="E206" s="665" t="s">
        <v>3811</v>
      </c>
      <c r="F206" s="668">
        <v>1</v>
      </c>
      <c r="G206" s="668">
        <v>0</v>
      </c>
      <c r="H206" s="681"/>
      <c r="I206" s="668"/>
      <c r="J206" s="668"/>
      <c r="K206" s="681"/>
      <c r="L206" s="668">
        <v>1</v>
      </c>
      <c r="M206" s="669">
        <v>0</v>
      </c>
    </row>
    <row r="207" spans="1:13" ht="14.4" customHeight="1" x14ac:dyDescent="0.3">
      <c r="A207" s="664" t="s">
        <v>2793</v>
      </c>
      <c r="B207" s="665" t="s">
        <v>2727</v>
      </c>
      <c r="C207" s="665" t="s">
        <v>2991</v>
      </c>
      <c r="D207" s="665" t="s">
        <v>2992</v>
      </c>
      <c r="E207" s="665" t="s">
        <v>2718</v>
      </c>
      <c r="F207" s="668">
        <v>1</v>
      </c>
      <c r="G207" s="668">
        <v>0</v>
      </c>
      <c r="H207" s="681"/>
      <c r="I207" s="668"/>
      <c r="J207" s="668"/>
      <c r="K207" s="681"/>
      <c r="L207" s="668">
        <v>1</v>
      </c>
      <c r="M207" s="669">
        <v>0</v>
      </c>
    </row>
    <row r="208" spans="1:13" ht="14.4" customHeight="1" x14ac:dyDescent="0.3">
      <c r="A208" s="664" t="s">
        <v>2793</v>
      </c>
      <c r="B208" s="665" t="s">
        <v>4286</v>
      </c>
      <c r="C208" s="665" t="s">
        <v>3045</v>
      </c>
      <c r="D208" s="665" t="s">
        <v>3046</v>
      </c>
      <c r="E208" s="665" t="s">
        <v>3047</v>
      </c>
      <c r="F208" s="668">
        <v>1</v>
      </c>
      <c r="G208" s="668">
        <v>0</v>
      </c>
      <c r="H208" s="681"/>
      <c r="I208" s="668"/>
      <c r="J208" s="668"/>
      <c r="K208" s="681"/>
      <c r="L208" s="668">
        <v>1</v>
      </c>
      <c r="M208" s="669">
        <v>0</v>
      </c>
    </row>
    <row r="209" spans="1:13" ht="14.4" customHeight="1" x14ac:dyDescent="0.3">
      <c r="A209" s="664" t="s">
        <v>2794</v>
      </c>
      <c r="B209" s="665" t="s">
        <v>4296</v>
      </c>
      <c r="C209" s="665" t="s">
        <v>3872</v>
      </c>
      <c r="D209" s="665" t="s">
        <v>3873</v>
      </c>
      <c r="E209" s="665" t="s">
        <v>3874</v>
      </c>
      <c r="F209" s="668">
        <v>2</v>
      </c>
      <c r="G209" s="668">
        <v>83.26</v>
      </c>
      <c r="H209" s="681">
        <v>1</v>
      </c>
      <c r="I209" s="668"/>
      <c r="J209" s="668"/>
      <c r="K209" s="681">
        <v>0</v>
      </c>
      <c r="L209" s="668">
        <v>2</v>
      </c>
      <c r="M209" s="669">
        <v>83.26</v>
      </c>
    </row>
    <row r="210" spans="1:13" ht="14.4" customHeight="1" x14ac:dyDescent="0.3">
      <c r="A210" s="664" t="s">
        <v>2794</v>
      </c>
      <c r="B210" s="665" t="s">
        <v>2566</v>
      </c>
      <c r="C210" s="665" t="s">
        <v>3332</v>
      </c>
      <c r="D210" s="665" t="s">
        <v>3333</v>
      </c>
      <c r="E210" s="665" t="s">
        <v>2894</v>
      </c>
      <c r="F210" s="668">
        <v>2</v>
      </c>
      <c r="G210" s="668">
        <v>115.28</v>
      </c>
      <c r="H210" s="681">
        <v>1</v>
      </c>
      <c r="I210" s="668"/>
      <c r="J210" s="668"/>
      <c r="K210" s="681">
        <v>0</v>
      </c>
      <c r="L210" s="668">
        <v>2</v>
      </c>
      <c r="M210" s="669">
        <v>115.28</v>
      </c>
    </row>
    <row r="211" spans="1:13" ht="14.4" customHeight="1" x14ac:dyDescent="0.3">
      <c r="A211" s="664" t="s">
        <v>2794</v>
      </c>
      <c r="B211" s="665" t="s">
        <v>2566</v>
      </c>
      <c r="C211" s="665" t="s">
        <v>3334</v>
      </c>
      <c r="D211" s="665" t="s">
        <v>3333</v>
      </c>
      <c r="E211" s="665" t="s">
        <v>3104</v>
      </c>
      <c r="F211" s="668">
        <v>1</v>
      </c>
      <c r="G211" s="668">
        <v>0</v>
      </c>
      <c r="H211" s="681"/>
      <c r="I211" s="668"/>
      <c r="J211" s="668"/>
      <c r="K211" s="681"/>
      <c r="L211" s="668">
        <v>1</v>
      </c>
      <c r="M211" s="669">
        <v>0</v>
      </c>
    </row>
    <row r="212" spans="1:13" ht="14.4" customHeight="1" x14ac:dyDescent="0.3">
      <c r="A212" s="664" t="s">
        <v>2794</v>
      </c>
      <c r="B212" s="665" t="s">
        <v>2566</v>
      </c>
      <c r="C212" s="665" t="s">
        <v>3100</v>
      </c>
      <c r="D212" s="665" t="s">
        <v>1686</v>
      </c>
      <c r="E212" s="665" t="s">
        <v>3101</v>
      </c>
      <c r="F212" s="668"/>
      <c r="G212" s="668"/>
      <c r="H212" s="681">
        <v>0</v>
      </c>
      <c r="I212" s="668">
        <v>8</v>
      </c>
      <c r="J212" s="668">
        <v>230.48</v>
      </c>
      <c r="K212" s="681">
        <v>1</v>
      </c>
      <c r="L212" s="668">
        <v>8</v>
      </c>
      <c r="M212" s="669">
        <v>230.48</v>
      </c>
    </row>
    <row r="213" spans="1:13" ht="14.4" customHeight="1" x14ac:dyDescent="0.3">
      <c r="A213" s="664" t="s">
        <v>2794</v>
      </c>
      <c r="B213" s="665" t="s">
        <v>2566</v>
      </c>
      <c r="C213" s="665" t="s">
        <v>1459</v>
      </c>
      <c r="D213" s="665" t="s">
        <v>1460</v>
      </c>
      <c r="E213" s="665" t="s">
        <v>2568</v>
      </c>
      <c r="F213" s="668"/>
      <c r="G213" s="668"/>
      <c r="H213" s="681">
        <v>0</v>
      </c>
      <c r="I213" s="668">
        <v>1</v>
      </c>
      <c r="J213" s="668">
        <v>57.64</v>
      </c>
      <c r="K213" s="681">
        <v>1</v>
      </c>
      <c r="L213" s="668">
        <v>1</v>
      </c>
      <c r="M213" s="669">
        <v>57.64</v>
      </c>
    </row>
    <row r="214" spans="1:13" ht="14.4" customHeight="1" x14ac:dyDescent="0.3">
      <c r="A214" s="664" t="s">
        <v>2794</v>
      </c>
      <c r="B214" s="665" t="s">
        <v>2566</v>
      </c>
      <c r="C214" s="665" t="s">
        <v>3335</v>
      </c>
      <c r="D214" s="665" t="s">
        <v>1686</v>
      </c>
      <c r="E214" s="665" t="s">
        <v>3336</v>
      </c>
      <c r="F214" s="668"/>
      <c r="G214" s="668"/>
      <c r="H214" s="681">
        <v>0</v>
      </c>
      <c r="I214" s="668">
        <v>2</v>
      </c>
      <c r="J214" s="668">
        <v>46.84</v>
      </c>
      <c r="K214" s="681">
        <v>1</v>
      </c>
      <c r="L214" s="668">
        <v>2</v>
      </c>
      <c r="M214" s="669">
        <v>46.84</v>
      </c>
    </row>
    <row r="215" spans="1:13" ht="14.4" customHeight="1" x14ac:dyDescent="0.3">
      <c r="A215" s="664" t="s">
        <v>2794</v>
      </c>
      <c r="B215" s="665" t="s">
        <v>2566</v>
      </c>
      <c r="C215" s="665" t="s">
        <v>2893</v>
      </c>
      <c r="D215" s="665" t="s">
        <v>1460</v>
      </c>
      <c r="E215" s="665" t="s">
        <v>2894</v>
      </c>
      <c r="F215" s="668"/>
      <c r="G215" s="668"/>
      <c r="H215" s="681"/>
      <c r="I215" s="668">
        <v>6</v>
      </c>
      <c r="J215" s="668">
        <v>0</v>
      </c>
      <c r="K215" s="681"/>
      <c r="L215" s="668">
        <v>6</v>
      </c>
      <c r="M215" s="669">
        <v>0</v>
      </c>
    </row>
    <row r="216" spans="1:13" ht="14.4" customHeight="1" x14ac:dyDescent="0.3">
      <c r="A216" s="664" t="s">
        <v>2794</v>
      </c>
      <c r="B216" s="665" t="s">
        <v>2566</v>
      </c>
      <c r="C216" s="665" t="s">
        <v>3337</v>
      </c>
      <c r="D216" s="665" t="s">
        <v>1460</v>
      </c>
      <c r="E216" s="665" t="s">
        <v>3338</v>
      </c>
      <c r="F216" s="668"/>
      <c r="G216" s="668"/>
      <c r="H216" s="681">
        <v>0</v>
      </c>
      <c r="I216" s="668">
        <v>1</v>
      </c>
      <c r="J216" s="668">
        <v>100.18</v>
      </c>
      <c r="K216" s="681">
        <v>1</v>
      </c>
      <c r="L216" s="668">
        <v>1</v>
      </c>
      <c r="M216" s="669">
        <v>100.18</v>
      </c>
    </row>
    <row r="217" spans="1:13" ht="14.4" customHeight="1" x14ac:dyDescent="0.3">
      <c r="A217" s="664" t="s">
        <v>2794</v>
      </c>
      <c r="B217" s="665" t="s">
        <v>2570</v>
      </c>
      <c r="C217" s="665" t="s">
        <v>1441</v>
      </c>
      <c r="D217" s="665" t="s">
        <v>2571</v>
      </c>
      <c r="E217" s="665" t="s">
        <v>3043</v>
      </c>
      <c r="F217" s="668"/>
      <c r="G217" s="668"/>
      <c r="H217" s="681">
        <v>0</v>
      </c>
      <c r="I217" s="668">
        <v>1</v>
      </c>
      <c r="J217" s="668">
        <v>57.64</v>
      </c>
      <c r="K217" s="681">
        <v>1</v>
      </c>
      <c r="L217" s="668">
        <v>1</v>
      </c>
      <c r="M217" s="669">
        <v>57.64</v>
      </c>
    </row>
    <row r="218" spans="1:13" ht="14.4" customHeight="1" x14ac:dyDescent="0.3">
      <c r="A218" s="664" t="s">
        <v>2794</v>
      </c>
      <c r="B218" s="665" t="s">
        <v>2577</v>
      </c>
      <c r="C218" s="665" t="s">
        <v>3255</v>
      </c>
      <c r="D218" s="665" t="s">
        <v>3256</v>
      </c>
      <c r="E218" s="665" t="s">
        <v>3257</v>
      </c>
      <c r="F218" s="668"/>
      <c r="G218" s="668"/>
      <c r="H218" s="681">
        <v>0</v>
      </c>
      <c r="I218" s="668">
        <v>1</v>
      </c>
      <c r="J218" s="668">
        <v>896.08</v>
      </c>
      <c r="K218" s="681">
        <v>1</v>
      </c>
      <c r="L218" s="668">
        <v>1</v>
      </c>
      <c r="M218" s="669">
        <v>896.08</v>
      </c>
    </row>
    <row r="219" spans="1:13" ht="14.4" customHeight="1" x14ac:dyDescent="0.3">
      <c r="A219" s="664" t="s">
        <v>2794</v>
      </c>
      <c r="B219" s="665" t="s">
        <v>2580</v>
      </c>
      <c r="C219" s="665" t="s">
        <v>3300</v>
      </c>
      <c r="D219" s="665" t="s">
        <v>1467</v>
      </c>
      <c r="E219" s="665" t="s">
        <v>3301</v>
      </c>
      <c r="F219" s="668">
        <v>1</v>
      </c>
      <c r="G219" s="668">
        <v>0</v>
      </c>
      <c r="H219" s="681"/>
      <c r="I219" s="668"/>
      <c r="J219" s="668"/>
      <c r="K219" s="681"/>
      <c r="L219" s="668">
        <v>1</v>
      </c>
      <c r="M219" s="669">
        <v>0</v>
      </c>
    </row>
    <row r="220" spans="1:13" ht="14.4" customHeight="1" x14ac:dyDescent="0.3">
      <c r="A220" s="664" t="s">
        <v>2794</v>
      </c>
      <c r="B220" s="665" t="s">
        <v>2580</v>
      </c>
      <c r="C220" s="665" t="s">
        <v>3305</v>
      </c>
      <c r="D220" s="665" t="s">
        <v>3306</v>
      </c>
      <c r="E220" s="665" t="s">
        <v>3307</v>
      </c>
      <c r="F220" s="668">
        <v>2</v>
      </c>
      <c r="G220" s="668">
        <v>0</v>
      </c>
      <c r="H220" s="681"/>
      <c r="I220" s="668"/>
      <c r="J220" s="668"/>
      <c r="K220" s="681"/>
      <c r="L220" s="668">
        <v>2</v>
      </c>
      <c r="M220" s="669">
        <v>0</v>
      </c>
    </row>
    <row r="221" spans="1:13" ht="14.4" customHeight="1" x14ac:dyDescent="0.3">
      <c r="A221" s="664" t="s">
        <v>2794</v>
      </c>
      <c r="B221" s="665" t="s">
        <v>2580</v>
      </c>
      <c r="C221" s="665" t="s">
        <v>3299</v>
      </c>
      <c r="D221" s="665" t="s">
        <v>3069</v>
      </c>
      <c r="E221" s="665" t="s">
        <v>3078</v>
      </c>
      <c r="F221" s="668">
        <v>1</v>
      </c>
      <c r="G221" s="668">
        <v>0</v>
      </c>
      <c r="H221" s="681"/>
      <c r="I221" s="668"/>
      <c r="J221" s="668"/>
      <c r="K221" s="681"/>
      <c r="L221" s="668">
        <v>1</v>
      </c>
      <c r="M221" s="669">
        <v>0</v>
      </c>
    </row>
    <row r="222" spans="1:13" ht="14.4" customHeight="1" x14ac:dyDescent="0.3">
      <c r="A222" s="664" t="s">
        <v>2794</v>
      </c>
      <c r="B222" s="665" t="s">
        <v>2580</v>
      </c>
      <c r="C222" s="665" t="s">
        <v>3302</v>
      </c>
      <c r="D222" s="665" t="s">
        <v>3303</v>
      </c>
      <c r="E222" s="665" t="s">
        <v>3304</v>
      </c>
      <c r="F222" s="668">
        <v>1</v>
      </c>
      <c r="G222" s="668">
        <v>43.21</v>
      </c>
      <c r="H222" s="681">
        <v>1</v>
      </c>
      <c r="I222" s="668"/>
      <c r="J222" s="668"/>
      <c r="K222" s="681">
        <v>0</v>
      </c>
      <c r="L222" s="668">
        <v>1</v>
      </c>
      <c r="M222" s="669">
        <v>43.21</v>
      </c>
    </row>
    <row r="223" spans="1:13" ht="14.4" customHeight="1" x14ac:dyDescent="0.3">
      <c r="A223" s="664" t="s">
        <v>2794</v>
      </c>
      <c r="B223" s="665" t="s">
        <v>2580</v>
      </c>
      <c r="C223" s="665" t="s">
        <v>1648</v>
      </c>
      <c r="D223" s="665" t="s">
        <v>1649</v>
      </c>
      <c r="E223" s="665" t="s">
        <v>2581</v>
      </c>
      <c r="F223" s="668"/>
      <c r="G223" s="668"/>
      <c r="H223" s="681">
        <v>0</v>
      </c>
      <c r="I223" s="668">
        <v>3</v>
      </c>
      <c r="J223" s="668">
        <v>259.23</v>
      </c>
      <c r="K223" s="681">
        <v>1</v>
      </c>
      <c r="L223" s="668">
        <v>3</v>
      </c>
      <c r="M223" s="669">
        <v>259.23</v>
      </c>
    </row>
    <row r="224" spans="1:13" ht="14.4" customHeight="1" x14ac:dyDescent="0.3">
      <c r="A224" s="664" t="s">
        <v>2794</v>
      </c>
      <c r="B224" s="665" t="s">
        <v>2580</v>
      </c>
      <c r="C224" s="665" t="s">
        <v>1466</v>
      </c>
      <c r="D224" s="665" t="s">
        <v>1467</v>
      </c>
      <c r="E224" s="665" t="s">
        <v>2582</v>
      </c>
      <c r="F224" s="668"/>
      <c r="G224" s="668"/>
      <c r="H224" s="681">
        <v>0</v>
      </c>
      <c r="I224" s="668">
        <v>3</v>
      </c>
      <c r="J224" s="668">
        <v>129.63</v>
      </c>
      <c r="K224" s="681">
        <v>1</v>
      </c>
      <c r="L224" s="668">
        <v>3</v>
      </c>
      <c r="M224" s="669">
        <v>129.63</v>
      </c>
    </row>
    <row r="225" spans="1:13" ht="14.4" customHeight="1" x14ac:dyDescent="0.3">
      <c r="A225" s="664" t="s">
        <v>2794</v>
      </c>
      <c r="B225" s="665" t="s">
        <v>2580</v>
      </c>
      <c r="C225" s="665" t="s">
        <v>3308</v>
      </c>
      <c r="D225" s="665" t="s">
        <v>1649</v>
      </c>
      <c r="E225" s="665" t="s">
        <v>3309</v>
      </c>
      <c r="F225" s="668">
        <v>1</v>
      </c>
      <c r="G225" s="668">
        <v>0</v>
      </c>
      <c r="H225" s="681"/>
      <c r="I225" s="668"/>
      <c r="J225" s="668"/>
      <c r="K225" s="681"/>
      <c r="L225" s="668">
        <v>1</v>
      </c>
      <c r="M225" s="669">
        <v>0</v>
      </c>
    </row>
    <row r="226" spans="1:13" ht="14.4" customHeight="1" x14ac:dyDescent="0.3">
      <c r="A226" s="664" t="s">
        <v>2794</v>
      </c>
      <c r="B226" s="665" t="s">
        <v>2580</v>
      </c>
      <c r="C226" s="665" t="s">
        <v>3310</v>
      </c>
      <c r="D226" s="665" t="s">
        <v>3306</v>
      </c>
      <c r="E226" s="665" t="s">
        <v>3311</v>
      </c>
      <c r="F226" s="668">
        <v>1</v>
      </c>
      <c r="G226" s="668">
        <v>73.45</v>
      </c>
      <c r="H226" s="681">
        <v>1</v>
      </c>
      <c r="I226" s="668"/>
      <c r="J226" s="668"/>
      <c r="K226" s="681">
        <v>0</v>
      </c>
      <c r="L226" s="668">
        <v>1</v>
      </c>
      <c r="M226" s="669">
        <v>73.45</v>
      </c>
    </row>
    <row r="227" spans="1:13" ht="14.4" customHeight="1" x14ac:dyDescent="0.3">
      <c r="A227" s="664" t="s">
        <v>2794</v>
      </c>
      <c r="B227" s="665" t="s">
        <v>2583</v>
      </c>
      <c r="C227" s="665" t="s">
        <v>3241</v>
      </c>
      <c r="D227" s="665" t="s">
        <v>3242</v>
      </c>
      <c r="E227" s="665" t="s">
        <v>3243</v>
      </c>
      <c r="F227" s="668">
        <v>1</v>
      </c>
      <c r="G227" s="668">
        <v>61.67</v>
      </c>
      <c r="H227" s="681">
        <v>1</v>
      </c>
      <c r="I227" s="668"/>
      <c r="J227" s="668"/>
      <c r="K227" s="681">
        <v>0</v>
      </c>
      <c r="L227" s="668">
        <v>1</v>
      </c>
      <c r="M227" s="669">
        <v>61.67</v>
      </c>
    </row>
    <row r="228" spans="1:13" ht="14.4" customHeight="1" x14ac:dyDescent="0.3">
      <c r="A228" s="664" t="s">
        <v>2794</v>
      </c>
      <c r="B228" s="665" t="s">
        <v>2583</v>
      </c>
      <c r="C228" s="665" t="s">
        <v>3236</v>
      </c>
      <c r="D228" s="665" t="s">
        <v>3237</v>
      </c>
      <c r="E228" s="665" t="s">
        <v>2989</v>
      </c>
      <c r="F228" s="668">
        <v>1</v>
      </c>
      <c r="G228" s="668">
        <v>46.25</v>
      </c>
      <c r="H228" s="681">
        <v>1</v>
      </c>
      <c r="I228" s="668"/>
      <c r="J228" s="668"/>
      <c r="K228" s="681">
        <v>0</v>
      </c>
      <c r="L228" s="668">
        <v>1</v>
      </c>
      <c r="M228" s="669">
        <v>46.25</v>
      </c>
    </row>
    <row r="229" spans="1:13" ht="14.4" customHeight="1" x14ac:dyDescent="0.3">
      <c r="A229" s="664" t="s">
        <v>2794</v>
      </c>
      <c r="B229" s="665" t="s">
        <v>2583</v>
      </c>
      <c r="C229" s="665" t="s">
        <v>3238</v>
      </c>
      <c r="D229" s="665" t="s">
        <v>3239</v>
      </c>
      <c r="E229" s="665" t="s">
        <v>3240</v>
      </c>
      <c r="F229" s="668">
        <v>1</v>
      </c>
      <c r="G229" s="668">
        <v>0</v>
      </c>
      <c r="H229" s="681"/>
      <c r="I229" s="668"/>
      <c r="J229" s="668"/>
      <c r="K229" s="681"/>
      <c r="L229" s="668">
        <v>1</v>
      </c>
      <c r="M229" s="669">
        <v>0</v>
      </c>
    </row>
    <row r="230" spans="1:13" ht="14.4" customHeight="1" x14ac:dyDescent="0.3">
      <c r="A230" s="664" t="s">
        <v>2794</v>
      </c>
      <c r="B230" s="665" t="s">
        <v>2583</v>
      </c>
      <c r="C230" s="665" t="s">
        <v>3244</v>
      </c>
      <c r="D230" s="665" t="s">
        <v>3245</v>
      </c>
      <c r="E230" s="665" t="s">
        <v>3246</v>
      </c>
      <c r="F230" s="668">
        <v>1</v>
      </c>
      <c r="G230" s="668">
        <v>0</v>
      </c>
      <c r="H230" s="681"/>
      <c r="I230" s="668"/>
      <c r="J230" s="668"/>
      <c r="K230" s="681"/>
      <c r="L230" s="668">
        <v>1</v>
      </c>
      <c r="M230" s="669">
        <v>0</v>
      </c>
    </row>
    <row r="231" spans="1:13" ht="14.4" customHeight="1" x14ac:dyDescent="0.3">
      <c r="A231" s="664" t="s">
        <v>2794</v>
      </c>
      <c r="B231" s="665" t="s">
        <v>2585</v>
      </c>
      <c r="C231" s="665" t="s">
        <v>3394</v>
      </c>
      <c r="D231" s="665" t="s">
        <v>3395</v>
      </c>
      <c r="E231" s="665" t="s">
        <v>3396</v>
      </c>
      <c r="F231" s="668"/>
      <c r="G231" s="668"/>
      <c r="H231" s="681"/>
      <c r="I231" s="668">
        <v>2</v>
      </c>
      <c r="J231" s="668">
        <v>0</v>
      </c>
      <c r="K231" s="681"/>
      <c r="L231" s="668">
        <v>2</v>
      </c>
      <c r="M231" s="669">
        <v>0</v>
      </c>
    </row>
    <row r="232" spans="1:13" ht="14.4" customHeight="1" x14ac:dyDescent="0.3">
      <c r="A232" s="664" t="s">
        <v>2794</v>
      </c>
      <c r="B232" s="665" t="s">
        <v>2585</v>
      </c>
      <c r="C232" s="665" t="s">
        <v>3154</v>
      </c>
      <c r="D232" s="665" t="s">
        <v>3155</v>
      </c>
      <c r="E232" s="665" t="s">
        <v>3156</v>
      </c>
      <c r="F232" s="668"/>
      <c r="G232" s="668"/>
      <c r="H232" s="681"/>
      <c r="I232" s="668">
        <v>15</v>
      </c>
      <c r="J232" s="668">
        <v>0</v>
      </c>
      <c r="K232" s="681"/>
      <c r="L232" s="668">
        <v>15</v>
      </c>
      <c r="M232" s="669">
        <v>0</v>
      </c>
    </row>
    <row r="233" spans="1:13" ht="14.4" customHeight="1" x14ac:dyDescent="0.3">
      <c r="A233" s="664" t="s">
        <v>2794</v>
      </c>
      <c r="B233" s="665" t="s">
        <v>2585</v>
      </c>
      <c r="C233" s="665" t="s">
        <v>1570</v>
      </c>
      <c r="D233" s="665" t="s">
        <v>2586</v>
      </c>
      <c r="E233" s="665" t="s">
        <v>2587</v>
      </c>
      <c r="F233" s="668"/>
      <c r="G233" s="668"/>
      <c r="H233" s="681">
        <v>0</v>
      </c>
      <c r="I233" s="668">
        <v>5</v>
      </c>
      <c r="J233" s="668">
        <v>603.04999999999995</v>
      </c>
      <c r="K233" s="681">
        <v>1</v>
      </c>
      <c r="L233" s="668">
        <v>5</v>
      </c>
      <c r="M233" s="669">
        <v>603.04999999999995</v>
      </c>
    </row>
    <row r="234" spans="1:13" ht="14.4" customHeight="1" x14ac:dyDescent="0.3">
      <c r="A234" s="664" t="s">
        <v>2794</v>
      </c>
      <c r="B234" s="665" t="s">
        <v>2590</v>
      </c>
      <c r="C234" s="665" t="s">
        <v>1448</v>
      </c>
      <c r="D234" s="665" t="s">
        <v>1449</v>
      </c>
      <c r="E234" s="665" t="s">
        <v>2597</v>
      </c>
      <c r="F234" s="668"/>
      <c r="G234" s="668"/>
      <c r="H234" s="681">
        <v>0</v>
      </c>
      <c r="I234" s="668">
        <v>3</v>
      </c>
      <c r="J234" s="668">
        <v>2771.2200000000003</v>
      </c>
      <c r="K234" s="681">
        <v>1</v>
      </c>
      <c r="L234" s="668">
        <v>3</v>
      </c>
      <c r="M234" s="669">
        <v>2771.2200000000003</v>
      </c>
    </row>
    <row r="235" spans="1:13" ht="14.4" customHeight="1" x14ac:dyDescent="0.3">
      <c r="A235" s="664" t="s">
        <v>2794</v>
      </c>
      <c r="B235" s="665" t="s">
        <v>2590</v>
      </c>
      <c r="C235" s="665" t="s">
        <v>3091</v>
      </c>
      <c r="D235" s="665" t="s">
        <v>1449</v>
      </c>
      <c r="E235" s="665" t="s">
        <v>2595</v>
      </c>
      <c r="F235" s="668"/>
      <c r="G235" s="668"/>
      <c r="H235" s="681">
        <v>0</v>
      </c>
      <c r="I235" s="668">
        <v>1</v>
      </c>
      <c r="J235" s="668">
        <v>1154.68</v>
      </c>
      <c r="K235" s="681">
        <v>1</v>
      </c>
      <c r="L235" s="668">
        <v>1</v>
      </c>
      <c r="M235" s="669">
        <v>1154.68</v>
      </c>
    </row>
    <row r="236" spans="1:13" ht="14.4" customHeight="1" x14ac:dyDescent="0.3">
      <c r="A236" s="664" t="s">
        <v>2794</v>
      </c>
      <c r="B236" s="665" t="s">
        <v>2590</v>
      </c>
      <c r="C236" s="665" t="s">
        <v>2884</v>
      </c>
      <c r="D236" s="665" t="s">
        <v>1482</v>
      </c>
      <c r="E236" s="665" t="s">
        <v>2591</v>
      </c>
      <c r="F236" s="668"/>
      <c r="G236" s="668"/>
      <c r="H236" s="681">
        <v>0</v>
      </c>
      <c r="I236" s="668">
        <v>1</v>
      </c>
      <c r="J236" s="668">
        <v>1385.62</v>
      </c>
      <c r="K236" s="681">
        <v>1</v>
      </c>
      <c r="L236" s="668">
        <v>1</v>
      </c>
      <c r="M236" s="669">
        <v>1385.62</v>
      </c>
    </row>
    <row r="237" spans="1:13" ht="14.4" customHeight="1" x14ac:dyDescent="0.3">
      <c r="A237" s="664" t="s">
        <v>2794</v>
      </c>
      <c r="B237" s="665" t="s">
        <v>2590</v>
      </c>
      <c r="C237" s="665" t="s">
        <v>1672</v>
      </c>
      <c r="D237" s="665" t="s">
        <v>1449</v>
      </c>
      <c r="E237" s="665" t="s">
        <v>2594</v>
      </c>
      <c r="F237" s="668"/>
      <c r="G237" s="668"/>
      <c r="H237" s="681">
        <v>0</v>
      </c>
      <c r="I237" s="668">
        <v>1</v>
      </c>
      <c r="J237" s="668">
        <v>815.1</v>
      </c>
      <c r="K237" s="681">
        <v>1</v>
      </c>
      <c r="L237" s="668">
        <v>1</v>
      </c>
      <c r="M237" s="669">
        <v>815.1</v>
      </c>
    </row>
    <row r="238" spans="1:13" ht="14.4" customHeight="1" x14ac:dyDescent="0.3">
      <c r="A238" s="664" t="s">
        <v>2794</v>
      </c>
      <c r="B238" s="665" t="s">
        <v>2599</v>
      </c>
      <c r="C238" s="665" t="s">
        <v>3278</v>
      </c>
      <c r="D238" s="665" t="s">
        <v>3279</v>
      </c>
      <c r="E238" s="665" t="s">
        <v>3036</v>
      </c>
      <c r="F238" s="668">
        <v>1</v>
      </c>
      <c r="G238" s="668">
        <v>100.11</v>
      </c>
      <c r="H238" s="681">
        <v>1</v>
      </c>
      <c r="I238" s="668"/>
      <c r="J238" s="668"/>
      <c r="K238" s="681">
        <v>0</v>
      </c>
      <c r="L238" s="668">
        <v>1</v>
      </c>
      <c r="M238" s="669">
        <v>100.11</v>
      </c>
    </row>
    <row r="239" spans="1:13" ht="14.4" customHeight="1" x14ac:dyDescent="0.3">
      <c r="A239" s="664" t="s">
        <v>2794</v>
      </c>
      <c r="B239" s="665" t="s">
        <v>2599</v>
      </c>
      <c r="C239" s="665" t="s">
        <v>1641</v>
      </c>
      <c r="D239" s="665" t="s">
        <v>1642</v>
      </c>
      <c r="E239" s="665" t="s">
        <v>2600</v>
      </c>
      <c r="F239" s="668"/>
      <c r="G239" s="668"/>
      <c r="H239" s="681">
        <v>0</v>
      </c>
      <c r="I239" s="668">
        <v>19</v>
      </c>
      <c r="J239" s="668">
        <v>1775.17</v>
      </c>
      <c r="K239" s="681">
        <v>1</v>
      </c>
      <c r="L239" s="668">
        <v>19</v>
      </c>
      <c r="M239" s="669">
        <v>1775.17</v>
      </c>
    </row>
    <row r="240" spans="1:13" ht="14.4" customHeight="1" x14ac:dyDescent="0.3">
      <c r="A240" s="664" t="s">
        <v>2794</v>
      </c>
      <c r="B240" s="665" t="s">
        <v>2599</v>
      </c>
      <c r="C240" s="665" t="s">
        <v>3280</v>
      </c>
      <c r="D240" s="665" t="s">
        <v>3279</v>
      </c>
      <c r="E240" s="665" t="s">
        <v>3036</v>
      </c>
      <c r="F240" s="668">
        <v>3</v>
      </c>
      <c r="G240" s="668">
        <v>0</v>
      </c>
      <c r="H240" s="681"/>
      <c r="I240" s="668"/>
      <c r="J240" s="668"/>
      <c r="K240" s="681"/>
      <c r="L240" s="668">
        <v>3</v>
      </c>
      <c r="M240" s="669">
        <v>0</v>
      </c>
    </row>
    <row r="241" spans="1:13" ht="14.4" customHeight="1" x14ac:dyDescent="0.3">
      <c r="A241" s="664" t="s">
        <v>2794</v>
      </c>
      <c r="B241" s="665" t="s">
        <v>2599</v>
      </c>
      <c r="C241" s="665" t="s">
        <v>3281</v>
      </c>
      <c r="D241" s="665" t="s">
        <v>1642</v>
      </c>
      <c r="E241" s="665" t="s">
        <v>3036</v>
      </c>
      <c r="F241" s="668">
        <v>1</v>
      </c>
      <c r="G241" s="668">
        <v>0</v>
      </c>
      <c r="H241" s="681"/>
      <c r="I241" s="668"/>
      <c r="J241" s="668"/>
      <c r="K241" s="681"/>
      <c r="L241" s="668">
        <v>1</v>
      </c>
      <c r="M241" s="669">
        <v>0</v>
      </c>
    </row>
    <row r="242" spans="1:13" ht="14.4" customHeight="1" x14ac:dyDescent="0.3">
      <c r="A242" s="664" t="s">
        <v>2794</v>
      </c>
      <c r="B242" s="665" t="s">
        <v>2602</v>
      </c>
      <c r="C242" s="665" t="s">
        <v>1423</v>
      </c>
      <c r="D242" s="665" t="s">
        <v>1424</v>
      </c>
      <c r="E242" s="665" t="s">
        <v>2604</v>
      </c>
      <c r="F242" s="668"/>
      <c r="G242" s="668"/>
      <c r="H242" s="681">
        <v>0</v>
      </c>
      <c r="I242" s="668">
        <v>13</v>
      </c>
      <c r="J242" s="668">
        <v>936</v>
      </c>
      <c r="K242" s="681">
        <v>1</v>
      </c>
      <c r="L242" s="668">
        <v>13</v>
      </c>
      <c r="M242" s="669">
        <v>936</v>
      </c>
    </row>
    <row r="243" spans="1:13" ht="14.4" customHeight="1" x14ac:dyDescent="0.3">
      <c r="A243" s="664" t="s">
        <v>2794</v>
      </c>
      <c r="B243" s="665" t="s">
        <v>4280</v>
      </c>
      <c r="C243" s="665" t="s">
        <v>3318</v>
      </c>
      <c r="D243" s="665" t="s">
        <v>3319</v>
      </c>
      <c r="E243" s="665" t="s">
        <v>3320</v>
      </c>
      <c r="F243" s="668">
        <v>1</v>
      </c>
      <c r="G243" s="668">
        <v>0</v>
      </c>
      <c r="H243" s="681"/>
      <c r="I243" s="668"/>
      <c r="J243" s="668"/>
      <c r="K243" s="681"/>
      <c r="L243" s="668">
        <v>1</v>
      </c>
      <c r="M243" s="669">
        <v>0</v>
      </c>
    </row>
    <row r="244" spans="1:13" ht="14.4" customHeight="1" x14ac:dyDescent="0.3">
      <c r="A244" s="664" t="s">
        <v>2794</v>
      </c>
      <c r="B244" s="665" t="s">
        <v>2608</v>
      </c>
      <c r="C244" s="665" t="s">
        <v>1463</v>
      </c>
      <c r="D244" s="665" t="s">
        <v>1464</v>
      </c>
      <c r="E244" s="665" t="s">
        <v>2609</v>
      </c>
      <c r="F244" s="668"/>
      <c r="G244" s="668"/>
      <c r="H244" s="681">
        <v>0</v>
      </c>
      <c r="I244" s="668">
        <v>1</v>
      </c>
      <c r="J244" s="668">
        <v>65.540000000000006</v>
      </c>
      <c r="K244" s="681">
        <v>1</v>
      </c>
      <c r="L244" s="668">
        <v>1</v>
      </c>
      <c r="M244" s="669">
        <v>65.540000000000006</v>
      </c>
    </row>
    <row r="245" spans="1:13" ht="14.4" customHeight="1" x14ac:dyDescent="0.3">
      <c r="A245" s="664" t="s">
        <v>2794</v>
      </c>
      <c r="B245" s="665" t="s">
        <v>2610</v>
      </c>
      <c r="C245" s="665" t="s">
        <v>2806</v>
      </c>
      <c r="D245" s="665" t="s">
        <v>2807</v>
      </c>
      <c r="E245" s="665" t="s">
        <v>2808</v>
      </c>
      <c r="F245" s="668">
        <v>2</v>
      </c>
      <c r="G245" s="668">
        <v>32.76</v>
      </c>
      <c r="H245" s="681">
        <v>1</v>
      </c>
      <c r="I245" s="668"/>
      <c r="J245" s="668"/>
      <c r="K245" s="681">
        <v>0</v>
      </c>
      <c r="L245" s="668">
        <v>2</v>
      </c>
      <c r="M245" s="669">
        <v>32.76</v>
      </c>
    </row>
    <row r="246" spans="1:13" ht="14.4" customHeight="1" x14ac:dyDescent="0.3">
      <c r="A246" s="664" t="s">
        <v>2794</v>
      </c>
      <c r="B246" s="665" t="s">
        <v>2610</v>
      </c>
      <c r="C246" s="665" t="s">
        <v>3202</v>
      </c>
      <c r="D246" s="665" t="s">
        <v>2807</v>
      </c>
      <c r="E246" s="665" t="s">
        <v>3203</v>
      </c>
      <c r="F246" s="668">
        <v>1</v>
      </c>
      <c r="G246" s="668">
        <v>0</v>
      </c>
      <c r="H246" s="681"/>
      <c r="I246" s="668"/>
      <c r="J246" s="668"/>
      <c r="K246" s="681"/>
      <c r="L246" s="668">
        <v>1</v>
      </c>
      <c r="M246" s="669">
        <v>0</v>
      </c>
    </row>
    <row r="247" spans="1:13" ht="14.4" customHeight="1" x14ac:dyDescent="0.3">
      <c r="A247" s="664" t="s">
        <v>2794</v>
      </c>
      <c r="B247" s="665" t="s">
        <v>2610</v>
      </c>
      <c r="C247" s="665" t="s">
        <v>1456</v>
      </c>
      <c r="D247" s="665" t="s">
        <v>1457</v>
      </c>
      <c r="E247" s="665" t="s">
        <v>2611</v>
      </c>
      <c r="F247" s="668"/>
      <c r="G247" s="668"/>
      <c r="H247" s="681">
        <v>0</v>
      </c>
      <c r="I247" s="668">
        <v>19</v>
      </c>
      <c r="J247" s="668">
        <v>667.09000000000015</v>
      </c>
      <c r="K247" s="681">
        <v>1</v>
      </c>
      <c r="L247" s="668">
        <v>19</v>
      </c>
      <c r="M247" s="669">
        <v>667.09000000000015</v>
      </c>
    </row>
    <row r="248" spans="1:13" ht="14.4" customHeight="1" x14ac:dyDescent="0.3">
      <c r="A248" s="664" t="s">
        <v>2794</v>
      </c>
      <c r="B248" s="665" t="s">
        <v>2610</v>
      </c>
      <c r="C248" s="665" t="s">
        <v>2809</v>
      </c>
      <c r="D248" s="665" t="s">
        <v>2810</v>
      </c>
      <c r="E248" s="665" t="s">
        <v>2718</v>
      </c>
      <c r="F248" s="668"/>
      <c r="G248" s="668"/>
      <c r="H248" s="681">
        <v>0</v>
      </c>
      <c r="I248" s="668">
        <v>4</v>
      </c>
      <c r="J248" s="668">
        <v>280.92</v>
      </c>
      <c r="K248" s="681">
        <v>1</v>
      </c>
      <c r="L248" s="668">
        <v>4</v>
      </c>
      <c r="M248" s="669">
        <v>280.92</v>
      </c>
    </row>
    <row r="249" spans="1:13" ht="14.4" customHeight="1" x14ac:dyDescent="0.3">
      <c r="A249" s="664" t="s">
        <v>2794</v>
      </c>
      <c r="B249" s="665" t="s">
        <v>2612</v>
      </c>
      <c r="C249" s="665" t="s">
        <v>3276</v>
      </c>
      <c r="D249" s="665" t="s">
        <v>3028</v>
      </c>
      <c r="E249" s="665" t="s">
        <v>3277</v>
      </c>
      <c r="F249" s="668">
        <v>1</v>
      </c>
      <c r="G249" s="668">
        <v>0</v>
      </c>
      <c r="H249" s="681"/>
      <c r="I249" s="668"/>
      <c r="J249" s="668"/>
      <c r="K249" s="681"/>
      <c r="L249" s="668">
        <v>1</v>
      </c>
      <c r="M249" s="669">
        <v>0</v>
      </c>
    </row>
    <row r="250" spans="1:13" ht="14.4" customHeight="1" x14ac:dyDescent="0.3">
      <c r="A250" s="664" t="s">
        <v>2794</v>
      </c>
      <c r="B250" s="665" t="s">
        <v>2614</v>
      </c>
      <c r="C250" s="665" t="s">
        <v>3326</v>
      </c>
      <c r="D250" s="665" t="s">
        <v>3327</v>
      </c>
      <c r="E250" s="665" t="s">
        <v>2624</v>
      </c>
      <c r="F250" s="668"/>
      <c r="G250" s="668"/>
      <c r="H250" s="681">
        <v>0</v>
      </c>
      <c r="I250" s="668">
        <v>1</v>
      </c>
      <c r="J250" s="668">
        <v>15.55</v>
      </c>
      <c r="K250" s="681">
        <v>1</v>
      </c>
      <c r="L250" s="668">
        <v>1</v>
      </c>
      <c r="M250" s="669">
        <v>15.55</v>
      </c>
    </row>
    <row r="251" spans="1:13" ht="14.4" customHeight="1" x14ac:dyDescent="0.3">
      <c r="A251" s="664" t="s">
        <v>2794</v>
      </c>
      <c r="B251" s="665" t="s">
        <v>2614</v>
      </c>
      <c r="C251" s="665" t="s">
        <v>1581</v>
      </c>
      <c r="D251" s="665" t="s">
        <v>1582</v>
      </c>
      <c r="E251" s="665" t="s">
        <v>2615</v>
      </c>
      <c r="F251" s="668"/>
      <c r="G251" s="668"/>
      <c r="H251" s="681">
        <v>0</v>
      </c>
      <c r="I251" s="668">
        <v>1</v>
      </c>
      <c r="J251" s="668">
        <v>31.09</v>
      </c>
      <c r="K251" s="681">
        <v>1</v>
      </c>
      <c r="L251" s="668">
        <v>1</v>
      </c>
      <c r="M251" s="669">
        <v>31.09</v>
      </c>
    </row>
    <row r="252" spans="1:13" ht="14.4" customHeight="1" x14ac:dyDescent="0.3">
      <c r="A252" s="664" t="s">
        <v>2794</v>
      </c>
      <c r="B252" s="665" t="s">
        <v>2619</v>
      </c>
      <c r="C252" s="665" t="s">
        <v>3339</v>
      </c>
      <c r="D252" s="665" t="s">
        <v>1515</v>
      </c>
      <c r="E252" s="665" t="s">
        <v>3340</v>
      </c>
      <c r="F252" s="668">
        <v>2</v>
      </c>
      <c r="G252" s="668">
        <v>0</v>
      </c>
      <c r="H252" s="681"/>
      <c r="I252" s="668"/>
      <c r="J252" s="668"/>
      <c r="K252" s="681"/>
      <c r="L252" s="668">
        <v>2</v>
      </c>
      <c r="M252" s="669">
        <v>0</v>
      </c>
    </row>
    <row r="253" spans="1:13" ht="14.4" customHeight="1" x14ac:dyDescent="0.3">
      <c r="A253" s="664" t="s">
        <v>2794</v>
      </c>
      <c r="B253" s="665" t="s">
        <v>2619</v>
      </c>
      <c r="C253" s="665" t="s">
        <v>2831</v>
      </c>
      <c r="D253" s="665" t="s">
        <v>1515</v>
      </c>
      <c r="E253" s="665" t="s">
        <v>2611</v>
      </c>
      <c r="F253" s="668"/>
      <c r="G253" s="668"/>
      <c r="H253" s="681">
        <v>0</v>
      </c>
      <c r="I253" s="668">
        <v>13</v>
      </c>
      <c r="J253" s="668">
        <v>627.51</v>
      </c>
      <c r="K253" s="681">
        <v>1</v>
      </c>
      <c r="L253" s="668">
        <v>13</v>
      </c>
      <c r="M253" s="669">
        <v>627.51</v>
      </c>
    </row>
    <row r="254" spans="1:13" ht="14.4" customHeight="1" x14ac:dyDescent="0.3">
      <c r="A254" s="664" t="s">
        <v>2794</v>
      </c>
      <c r="B254" s="665" t="s">
        <v>2622</v>
      </c>
      <c r="C254" s="665" t="s">
        <v>2897</v>
      </c>
      <c r="D254" s="665" t="s">
        <v>1413</v>
      </c>
      <c r="E254" s="665" t="s">
        <v>2898</v>
      </c>
      <c r="F254" s="668"/>
      <c r="G254" s="668"/>
      <c r="H254" s="681"/>
      <c r="I254" s="668">
        <v>3</v>
      </c>
      <c r="J254" s="668">
        <v>0</v>
      </c>
      <c r="K254" s="681"/>
      <c r="L254" s="668">
        <v>3</v>
      </c>
      <c r="M254" s="669">
        <v>0</v>
      </c>
    </row>
    <row r="255" spans="1:13" ht="14.4" customHeight="1" x14ac:dyDescent="0.3">
      <c r="A255" s="664" t="s">
        <v>2794</v>
      </c>
      <c r="B255" s="665" t="s">
        <v>2622</v>
      </c>
      <c r="C255" s="665" t="s">
        <v>1415</v>
      </c>
      <c r="D255" s="665" t="s">
        <v>1416</v>
      </c>
      <c r="E255" s="665" t="s">
        <v>2626</v>
      </c>
      <c r="F255" s="668"/>
      <c r="G255" s="668"/>
      <c r="H255" s="681">
        <v>0</v>
      </c>
      <c r="I255" s="668">
        <v>2</v>
      </c>
      <c r="J255" s="668">
        <v>32.18</v>
      </c>
      <c r="K255" s="681">
        <v>1</v>
      </c>
      <c r="L255" s="668">
        <v>2</v>
      </c>
      <c r="M255" s="669">
        <v>32.18</v>
      </c>
    </row>
    <row r="256" spans="1:13" ht="14.4" customHeight="1" x14ac:dyDescent="0.3">
      <c r="A256" s="664" t="s">
        <v>2794</v>
      </c>
      <c r="B256" s="665" t="s">
        <v>2622</v>
      </c>
      <c r="C256" s="665" t="s">
        <v>2899</v>
      </c>
      <c r="D256" s="665" t="s">
        <v>1416</v>
      </c>
      <c r="E256" s="665" t="s">
        <v>2900</v>
      </c>
      <c r="F256" s="668"/>
      <c r="G256" s="668"/>
      <c r="H256" s="681"/>
      <c r="I256" s="668">
        <v>3</v>
      </c>
      <c r="J256" s="668">
        <v>0</v>
      </c>
      <c r="K256" s="681"/>
      <c r="L256" s="668">
        <v>3</v>
      </c>
      <c r="M256" s="669">
        <v>0</v>
      </c>
    </row>
    <row r="257" spans="1:13" ht="14.4" customHeight="1" x14ac:dyDescent="0.3">
      <c r="A257" s="664" t="s">
        <v>2794</v>
      </c>
      <c r="B257" s="665" t="s">
        <v>2622</v>
      </c>
      <c r="C257" s="665" t="s">
        <v>1470</v>
      </c>
      <c r="D257" s="665" t="s">
        <v>2627</v>
      </c>
      <c r="E257" s="665" t="s">
        <v>2628</v>
      </c>
      <c r="F257" s="668"/>
      <c r="G257" s="668"/>
      <c r="H257" s="681">
        <v>0</v>
      </c>
      <c r="I257" s="668">
        <v>10</v>
      </c>
      <c r="J257" s="668">
        <v>482.70000000000005</v>
      </c>
      <c r="K257" s="681">
        <v>1</v>
      </c>
      <c r="L257" s="668">
        <v>10</v>
      </c>
      <c r="M257" s="669">
        <v>482.70000000000005</v>
      </c>
    </row>
    <row r="258" spans="1:13" ht="14.4" customHeight="1" x14ac:dyDescent="0.3">
      <c r="A258" s="664" t="s">
        <v>2794</v>
      </c>
      <c r="B258" s="665" t="s">
        <v>2622</v>
      </c>
      <c r="C258" s="665" t="s">
        <v>3351</v>
      </c>
      <c r="D258" s="665" t="s">
        <v>1416</v>
      </c>
      <c r="E258" s="665" t="s">
        <v>3352</v>
      </c>
      <c r="F258" s="668">
        <v>1</v>
      </c>
      <c r="G258" s="668">
        <v>0</v>
      </c>
      <c r="H258" s="681"/>
      <c r="I258" s="668"/>
      <c r="J258" s="668"/>
      <c r="K258" s="681"/>
      <c r="L258" s="668">
        <v>1</v>
      </c>
      <c r="M258" s="669">
        <v>0</v>
      </c>
    </row>
    <row r="259" spans="1:13" ht="14.4" customHeight="1" x14ac:dyDescent="0.3">
      <c r="A259" s="664" t="s">
        <v>2794</v>
      </c>
      <c r="B259" s="665" t="s">
        <v>2622</v>
      </c>
      <c r="C259" s="665" t="s">
        <v>3353</v>
      </c>
      <c r="D259" s="665" t="s">
        <v>3354</v>
      </c>
      <c r="E259" s="665" t="s">
        <v>2898</v>
      </c>
      <c r="F259" s="668">
        <v>1</v>
      </c>
      <c r="G259" s="668">
        <v>15.61</v>
      </c>
      <c r="H259" s="681">
        <v>1</v>
      </c>
      <c r="I259" s="668"/>
      <c r="J259" s="668"/>
      <c r="K259" s="681">
        <v>0</v>
      </c>
      <c r="L259" s="668">
        <v>1</v>
      </c>
      <c r="M259" s="669">
        <v>15.61</v>
      </c>
    </row>
    <row r="260" spans="1:13" ht="14.4" customHeight="1" x14ac:dyDescent="0.3">
      <c r="A260" s="664" t="s">
        <v>2794</v>
      </c>
      <c r="B260" s="665" t="s">
        <v>2629</v>
      </c>
      <c r="C260" s="665" t="s">
        <v>1518</v>
      </c>
      <c r="D260" s="665" t="s">
        <v>2630</v>
      </c>
      <c r="E260" s="665" t="s">
        <v>2631</v>
      </c>
      <c r="F260" s="668"/>
      <c r="G260" s="668"/>
      <c r="H260" s="681">
        <v>0</v>
      </c>
      <c r="I260" s="668">
        <v>1</v>
      </c>
      <c r="J260" s="668">
        <v>87.41</v>
      </c>
      <c r="K260" s="681">
        <v>1</v>
      </c>
      <c r="L260" s="668">
        <v>1</v>
      </c>
      <c r="M260" s="669">
        <v>87.41</v>
      </c>
    </row>
    <row r="261" spans="1:13" ht="14.4" customHeight="1" x14ac:dyDescent="0.3">
      <c r="A261" s="664" t="s">
        <v>2794</v>
      </c>
      <c r="B261" s="665" t="s">
        <v>2629</v>
      </c>
      <c r="C261" s="665" t="s">
        <v>3342</v>
      </c>
      <c r="D261" s="665" t="s">
        <v>3343</v>
      </c>
      <c r="E261" s="665" t="s">
        <v>3344</v>
      </c>
      <c r="F261" s="668">
        <v>1</v>
      </c>
      <c r="G261" s="668">
        <v>0</v>
      </c>
      <c r="H261" s="681"/>
      <c r="I261" s="668"/>
      <c r="J261" s="668"/>
      <c r="K261" s="681"/>
      <c r="L261" s="668">
        <v>1</v>
      </c>
      <c r="M261" s="669">
        <v>0</v>
      </c>
    </row>
    <row r="262" spans="1:13" ht="14.4" customHeight="1" x14ac:dyDescent="0.3">
      <c r="A262" s="664" t="s">
        <v>2794</v>
      </c>
      <c r="B262" s="665" t="s">
        <v>4281</v>
      </c>
      <c r="C262" s="665" t="s">
        <v>3356</v>
      </c>
      <c r="D262" s="665" t="s">
        <v>3357</v>
      </c>
      <c r="E262" s="665" t="s">
        <v>3358</v>
      </c>
      <c r="F262" s="668">
        <v>1</v>
      </c>
      <c r="G262" s="668">
        <v>0</v>
      </c>
      <c r="H262" s="681"/>
      <c r="I262" s="668"/>
      <c r="J262" s="668"/>
      <c r="K262" s="681"/>
      <c r="L262" s="668">
        <v>1</v>
      </c>
      <c r="M262" s="669">
        <v>0</v>
      </c>
    </row>
    <row r="263" spans="1:13" ht="14.4" customHeight="1" x14ac:dyDescent="0.3">
      <c r="A263" s="664" t="s">
        <v>2794</v>
      </c>
      <c r="B263" s="665" t="s">
        <v>4282</v>
      </c>
      <c r="C263" s="665" t="s">
        <v>3251</v>
      </c>
      <c r="D263" s="665" t="s">
        <v>3252</v>
      </c>
      <c r="E263" s="665" t="s">
        <v>3253</v>
      </c>
      <c r="F263" s="668"/>
      <c r="G263" s="668"/>
      <c r="H263" s="681">
        <v>0</v>
      </c>
      <c r="I263" s="668">
        <v>1</v>
      </c>
      <c r="J263" s="668">
        <v>32.200000000000003</v>
      </c>
      <c r="K263" s="681">
        <v>1</v>
      </c>
      <c r="L263" s="668">
        <v>1</v>
      </c>
      <c r="M263" s="669">
        <v>32.200000000000003</v>
      </c>
    </row>
    <row r="264" spans="1:13" ht="14.4" customHeight="1" x14ac:dyDescent="0.3">
      <c r="A264" s="664" t="s">
        <v>2794</v>
      </c>
      <c r="B264" s="665" t="s">
        <v>2632</v>
      </c>
      <c r="C264" s="665" t="s">
        <v>1573</v>
      </c>
      <c r="D264" s="665" t="s">
        <v>1574</v>
      </c>
      <c r="E264" s="665" t="s">
        <v>2633</v>
      </c>
      <c r="F264" s="668"/>
      <c r="G264" s="668"/>
      <c r="H264" s="681">
        <v>0</v>
      </c>
      <c r="I264" s="668">
        <v>1</v>
      </c>
      <c r="J264" s="668">
        <v>117.46</v>
      </c>
      <c r="K264" s="681">
        <v>1</v>
      </c>
      <c r="L264" s="668">
        <v>1</v>
      </c>
      <c r="M264" s="669">
        <v>117.46</v>
      </c>
    </row>
    <row r="265" spans="1:13" ht="14.4" customHeight="1" x14ac:dyDescent="0.3">
      <c r="A265" s="664" t="s">
        <v>2794</v>
      </c>
      <c r="B265" s="665" t="s">
        <v>2638</v>
      </c>
      <c r="C265" s="665" t="s">
        <v>3377</v>
      </c>
      <c r="D265" s="665" t="s">
        <v>3125</v>
      </c>
      <c r="E265" s="665" t="s">
        <v>3376</v>
      </c>
      <c r="F265" s="668">
        <v>1</v>
      </c>
      <c r="G265" s="668">
        <v>87.23</v>
      </c>
      <c r="H265" s="681">
        <v>1</v>
      </c>
      <c r="I265" s="668"/>
      <c r="J265" s="668"/>
      <c r="K265" s="681">
        <v>0</v>
      </c>
      <c r="L265" s="668">
        <v>1</v>
      </c>
      <c r="M265" s="669">
        <v>87.23</v>
      </c>
    </row>
    <row r="266" spans="1:13" ht="14.4" customHeight="1" x14ac:dyDescent="0.3">
      <c r="A266" s="664" t="s">
        <v>2794</v>
      </c>
      <c r="B266" s="665" t="s">
        <v>2638</v>
      </c>
      <c r="C266" s="665" t="s">
        <v>3124</v>
      </c>
      <c r="D266" s="665" t="s">
        <v>3125</v>
      </c>
      <c r="E266" s="665" t="s">
        <v>2639</v>
      </c>
      <c r="F266" s="668">
        <v>2</v>
      </c>
      <c r="G266" s="668">
        <v>0</v>
      </c>
      <c r="H266" s="681"/>
      <c r="I266" s="668"/>
      <c r="J266" s="668"/>
      <c r="K266" s="681"/>
      <c r="L266" s="668">
        <v>2</v>
      </c>
      <c r="M266" s="669">
        <v>0</v>
      </c>
    </row>
    <row r="267" spans="1:13" ht="14.4" customHeight="1" x14ac:dyDescent="0.3">
      <c r="A267" s="664" t="s">
        <v>2794</v>
      </c>
      <c r="B267" s="665" t="s">
        <v>2638</v>
      </c>
      <c r="C267" s="665" t="s">
        <v>3374</v>
      </c>
      <c r="D267" s="665" t="s">
        <v>3375</v>
      </c>
      <c r="E267" s="665" t="s">
        <v>3376</v>
      </c>
      <c r="F267" s="668">
        <v>1</v>
      </c>
      <c r="G267" s="668">
        <v>87.23</v>
      </c>
      <c r="H267" s="681">
        <v>1</v>
      </c>
      <c r="I267" s="668"/>
      <c r="J267" s="668"/>
      <c r="K267" s="681">
        <v>0</v>
      </c>
      <c r="L267" s="668">
        <v>1</v>
      </c>
      <c r="M267" s="669">
        <v>87.23</v>
      </c>
    </row>
    <row r="268" spans="1:13" ht="14.4" customHeight="1" x14ac:dyDescent="0.3">
      <c r="A268" s="664" t="s">
        <v>2794</v>
      </c>
      <c r="B268" s="665" t="s">
        <v>2640</v>
      </c>
      <c r="C268" s="665" t="s">
        <v>2852</v>
      </c>
      <c r="D268" s="665" t="s">
        <v>2853</v>
      </c>
      <c r="E268" s="665" t="s">
        <v>2854</v>
      </c>
      <c r="F268" s="668"/>
      <c r="G268" s="668"/>
      <c r="H268" s="681">
        <v>0</v>
      </c>
      <c r="I268" s="668">
        <v>8</v>
      </c>
      <c r="J268" s="668">
        <v>2229.12</v>
      </c>
      <c r="K268" s="681">
        <v>1</v>
      </c>
      <c r="L268" s="668">
        <v>8</v>
      </c>
      <c r="M268" s="669">
        <v>2229.12</v>
      </c>
    </row>
    <row r="269" spans="1:13" ht="14.4" customHeight="1" x14ac:dyDescent="0.3">
      <c r="A269" s="664" t="s">
        <v>2794</v>
      </c>
      <c r="B269" s="665" t="s">
        <v>2640</v>
      </c>
      <c r="C269" s="665" t="s">
        <v>3186</v>
      </c>
      <c r="D269" s="665" t="s">
        <v>1658</v>
      </c>
      <c r="E269" s="665" t="s">
        <v>2642</v>
      </c>
      <c r="F269" s="668"/>
      <c r="G269" s="668"/>
      <c r="H269" s="681">
        <v>0</v>
      </c>
      <c r="I269" s="668">
        <v>1</v>
      </c>
      <c r="J269" s="668">
        <v>117.73</v>
      </c>
      <c r="K269" s="681">
        <v>1</v>
      </c>
      <c r="L269" s="668">
        <v>1</v>
      </c>
      <c r="M269" s="669">
        <v>117.73</v>
      </c>
    </row>
    <row r="270" spans="1:13" ht="14.4" customHeight="1" x14ac:dyDescent="0.3">
      <c r="A270" s="664" t="s">
        <v>2794</v>
      </c>
      <c r="B270" s="665" t="s">
        <v>2640</v>
      </c>
      <c r="C270" s="665" t="s">
        <v>3184</v>
      </c>
      <c r="D270" s="665" t="s">
        <v>3185</v>
      </c>
      <c r="E270" s="665" t="s">
        <v>2718</v>
      </c>
      <c r="F270" s="668"/>
      <c r="G270" s="668"/>
      <c r="H270" s="681">
        <v>0</v>
      </c>
      <c r="I270" s="668">
        <v>1</v>
      </c>
      <c r="J270" s="668">
        <v>58.86</v>
      </c>
      <c r="K270" s="681">
        <v>1</v>
      </c>
      <c r="L270" s="668">
        <v>1</v>
      </c>
      <c r="M270" s="669">
        <v>58.86</v>
      </c>
    </row>
    <row r="271" spans="1:13" ht="14.4" customHeight="1" x14ac:dyDescent="0.3">
      <c r="A271" s="664" t="s">
        <v>2794</v>
      </c>
      <c r="B271" s="665" t="s">
        <v>2640</v>
      </c>
      <c r="C271" s="665" t="s">
        <v>1502</v>
      </c>
      <c r="D271" s="665" t="s">
        <v>1507</v>
      </c>
      <c r="E271" s="665" t="s">
        <v>2642</v>
      </c>
      <c r="F271" s="668"/>
      <c r="G271" s="668"/>
      <c r="H271" s="681">
        <v>0</v>
      </c>
      <c r="I271" s="668">
        <v>4</v>
      </c>
      <c r="J271" s="668">
        <v>470.92</v>
      </c>
      <c r="K271" s="681">
        <v>1</v>
      </c>
      <c r="L271" s="668">
        <v>4</v>
      </c>
      <c r="M271" s="669">
        <v>470.92</v>
      </c>
    </row>
    <row r="272" spans="1:13" ht="14.4" customHeight="1" x14ac:dyDescent="0.3">
      <c r="A272" s="664" t="s">
        <v>2794</v>
      </c>
      <c r="B272" s="665" t="s">
        <v>2640</v>
      </c>
      <c r="C272" s="665" t="s">
        <v>1562</v>
      </c>
      <c r="D272" s="665" t="s">
        <v>1567</v>
      </c>
      <c r="E272" s="665" t="s">
        <v>2644</v>
      </c>
      <c r="F272" s="668"/>
      <c r="G272" s="668"/>
      <c r="H272" s="681">
        <v>0</v>
      </c>
      <c r="I272" s="668">
        <v>30</v>
      </c>
      <c r="J272" s="668">
        <v>5433.9</v>
      </c>
      <c r="K272" s="681">
        <v>1</v>
      </c>
      <c r="L272" s="668">
        <v>30</v>
      </c>
      <c r="M272" s="669">
        <v>5433.9</v>
      </c>
    </row>
    <row r="273" spans="1:13" ht="14.4" customHeight="1" x14ac:dyDescent="0.3">
      <c r="A273" s="664" t="s">
        <v>2794</v>
      </c>
      <c r="B273" s="665" t="s">
        <v>2640</v>
      </c>
      <c r="C273" s="665" t="s">
        <v>3189</v>
      </c>
      <c r="D273" s="665" t="s">
        <v>3190</v>
      </c>
      <c r="E273" s="665" t="s">
        <v>2644</v>
      </c>
      <c r="F273" s="668">
        <v>1</v>
      </c>
      <c r="G273" s="668">
        <v>181.13</v>
      </c>
      <c r="H273" s="681">
        <v>1</v>
      </c>
      <c r="I273" s="668"/>
      <c r="J273" s="668"/>
      <c r="K273" s="681">
        <v>0</v>
      </c>
      <c r="L273" s="668">
        <v>1</v>
      </c>
      <c r="M273" s="669">
        <v>181.13</v>
      </c>
    </row>
    <row r="274" spans="1:13" ht="14.4" customHeight="1" x14ac:dyDescent="0.3">
      <c r="A274" s="664" t="s">
        <v>2794</v>
      </c>
      <c r="B274" s="665" t="s">
        <v>2640</v>
      </c>
      <c r="C274" s="665" t="s">
        <v>3187</v>
      </c>
      <c r="D274" s="665" t="s">
        <v>3188</v>
      </c>
      <c r="E274" s="665" t="s">
        <v>2854</v>
      </c>
      <c r="F274" s="668"/>
      <c r="G274" s="668"/>
      <c r="H274" s="681">
        <v>0</v>
      </c>
      <c r="I274" s="668">
        <v>1</v>
      </c>
      <c r="J274" s="668">
        <v>298.95999999999998</v>
      </c>
      <c r="K274" s="681">
        <v>1</v>
      </c>
      <c r="L274" s="668">
        <v>1</v>
      </c>
      <c r="M274" s="669">
        <v>298.95999999999998</v>
      </c>
    </row>
    <row r="275" spans="1:13" ht="14.4" customHeight="1" x14ac:dyDescent="0.3">
      <c r="A275" s="664" t="s">
        <v>2794</v>
      </c>
      <c r="B275" s="665" t="s">
        <v>2646</v>
      </c>
      <c r="C275" s="665" t="s">
        <v>3113</v>
      </c>
      <c r="D275" s="665" t="s">
        <v>1525</v>
      </c>
      <c r="E275" s="665" t="s">
        <v>2642</v>
      </c>
      <c r="F275" s="668"/>
      <c r="G275" s="668"/>
      <c r="H275" s="681">
        <v>0</v>
      </c>
      <c r="I275" s="668">
        <v>2</v>
      </c>
      <c r="J275" s="668">
        <v>362.26</v>
      </c>
      <c r="K275" s="681">
        <v>1</v>
      </c>
      <c r="L275" s="668">
        <v>2</v>
      </c>
      <c r="M275" s="669">
        <v>362.26</v>
      </c>
    </row>
    <row r="276" spans="1:13" ht="14.4" customHeight="1" x14ac:dyDescent="0.3">
      <c r="A276" s="664" t="s">
        <v>2794</v>
      </c>
      <c r="B276" s="665" t="s">
        <v>2646</v>
      </c>
      <c r="C276" s="665" t="s">
        <v>3114</v>
      </c>
      <c r="D276" s="665" t="s">
        <v>1578</v>
      </c>
      <c r="E276" s="665" t="s">
        <v>2644</v>
      </c>
      <c r="F276" s="668"/>
      <c r="G276" s="668"/>
      <c r="H276" s="681">
        <v>0</v>
      </c>
      <c r="I276" s="668">
        <v>4</v>
      </c>
      <c r="J276" s="668">
        <v>1114.56</v>
      </c>
      <c r="K276" s="681">
        <v>1</v>
      </c>
      <c r="L276" s="668">
        <v>4</v>
      </c>
      <c r="M276" s="669">
        <v>1114.56</v>
      </c>
    </row>
    <row r="277" spans="1:13" ht="14.4" customHeight="1" x14ac:dyDescent="0.3">
      <c r="A277" s="664" t="s">
        <v>2794</v>
      </c>
      <c r="B277" s="665" t="s">
        <v>4285</v>
      </c>
      <c r="C277" s="665" t="s">
        <v>3192</v>
      </c>
      <c r="D277" s="665" t="s">
        <v>3193</v>
      </c>
      <c r="E277" s="665" t="s">
        <v>3194</v>
      </c>
      <c r="F277" s="668">
        <v>1</v>
      </c>
      <c r="G277" s="668">
        <v>0</v>
      </c>
      <c r="H277" s="681"/>
      <c r="I277" s="668"/>
      <c r="J277" s="668"/>
      <c r="K277" s="681"/>
      <c r="L277" s="668">
        <v>1</v>
      </c>
      <c r="M277" s="669">
        <v>0</v>
      </c>
    </row>
    <row r="278" spans="1:13" ht="14.4" customHeight="1" x14ac:dyDescent="0.3">
      <c r="A278" s="664" t="s">
        <v>2794</v>
      </c>
      <c r="B278" s="665" t="s">
        <v>2648</v>
      </c>
      <c r="C278" s="665" t="s">
        <v>1430</v>
      </c>
      <c r="D278" s="665" t="s">
        <v>1431</v>
      </c>
      <c r="E278" s="665" t="s">
        <v>2649</v>
      </c>
      <c r="F278" s="668"/>
      <c r="G278" s="668"/>
      <c r="H278" s="681">
        <v>0</v>
      </c>
      <c r="I278" s="668">
        <v>1</v>
      </c>
      <c r="J278" s="668">
        <v>131.54</v>
      </c>
      <c r="K278" s="681">
        <v>1</v>
      </c>
      <c r="L278" s="668">
        <v>1</v>
      </c>
      <c r="M278" s="669">
        <v>131.54</v>
      </c>
    </row>
    <row r="279" spans="1:13" ht="14.4" customHeight="1" x14ac:dyDescent="0.3">
      <c r="A279" s="664" t="s">
        <v>2794</v>
      </c>
      <c r="B279" s="665" t="s">
        <v>2648</v>
      </c>
      <c r="C279" s="665" t="s">
        <v>2913</v>
      </c>
      <c r="D279" s="665" t="s">
        <v>2914</v>
      </c>
      <c r="E279" s="665" t="s">
        <v>2915</v>
      </c>
      <c r="F279" s="668">
        <v>4</v>
      </c>
      <c r="G279" s="668">
        <v>526.16</v>
      </c>
      <c r="H279" s="681">
        <v>1</v>
      </c>
      <c r="I279" s="668"/>
      <c r="J279" s="668"/>
      <c r="K279" s="681">
        <v>0</v>
      </c>
      <c r="L279" s="668">
        <v>4</v>
      </c>
      <c r="M279" s="669">
        <v>526.16</v>
      </c>
    </row>
    <row r="280" spans="1:13" ht="14.4" customHeight="1" x14ac:dyDescent="0.3">
      <c r="A280" s="664" t="s">
        <v>2794</v>
      </c>
      <c r="B280" s="665" t="s">
        <v>2648</v>
      </c>
      <c r="C280" s="665" t="s">
        <v>3370</v>
      </c>
      <c r="D280" s="665" t="s">
        <v>3371</v>
      </c>
      <c r="E280" s="665" t="s">
        <v>3123</v>
      </c>
      <c r="F280" s="668">
        <v>1</v>
      </c>
      <c r="G280" s="668">
        <v>0</v>
      </c>
      <c r="H280" s="681"/>
      <c r="I280" s="668"/>
      <c r="J280" s="668"/>
      <c r="K280" s="681"/>
      <c r="L280" s="668">
        <v>1</v>
      </c>
      <c r="M280" s="669">
        <v>0</v>
      </c>
    </row>
    <row r="281" spans="1:13" ht="14.4" customHeight="1" x14ac:dyDescent="0.3">
      <c r="A281" s="664" t="s">
        <v>2794</v>
      </c>
      <c r="B281" s="665" t="s">
        <v>2648</v>
      </c>
      <c r="C281" s="665" t="s">
        <v>3367</v>
      </c>
      <c r="D281" s="665" t="s">
        <v>3368</v>
      </c>
      <c r="E281" s="665" t="s">
        <v>3369</v>
      </c>
      <c r="F281" s="668">
        <v>1</v>
      </c>
      <c r="G281" s="668">
        <v>0</v>
      </c>
      <c r="H281" s="681"/>
      <c r="I281" s="668"/>
      <c r="J281" s="668"/>
      <c r="K281" s="681"/>
      <c r="L281" s="668">
        <v>1</v>
      </c>
      <c r="M281" s="669">
        <v>0</v>
      </c>
    </row>
    <row r="282" spans="1:13" ht="14.4" customHeight="1" x14ac:dyDescent="0.3">
      <c r="A282" s="664" t="s">
        <v>2794</v>
      </c>
      <c r="B282" s="665" t="s">
        <v>2648</v>
      </c>
      <c r="C282" s="665" t="s">
        <v>3372</v>
      </c>
      <c r="D282" s="665" t="s">
        <v>3373</v>
      </c>
      <c r="E282" s="665" t="s">
        <v>3123</v>
      </c>
      <c r="F282" s="668">
        <v>1</v>
      </c>
      <c r="G282" s="668">
        <v>0</v>
      </c>
      <c r="H282" s="681"/>
      <c r="I282" s="668"/>
      <c r="J282" s="668"/>
      <c r="K282" s="681"/>
      <c r="L282" s="668">
        <v>1</v>
      </c>
      <c r="M282" s="669">
        <v>0</v>
      </c>
    </row>
    <row r="283" spans="1:13" ht="14.4" customHeight="1" x14ac:dyDescent="0.3">
      <c r="A283" s="664" t="s">
        <v>2794</v>
      </c>
      <c r="B283" s="665" t="s">
        <v>2656</v>
      </c>
      <c r="C283" s="665" t="s">
        <v>3293</v>
      </c>
      <c r="D283" s="665" t="s">
        <v>3294</v>
      </c>
      <c r="E283" s="665" t="s">
        <v>3295</v>
      </c>
      <c r="F283" s="668"/>
      <c r="G283" s="668"/>
      <c r="H283" s="681"/>
      <c r="I283" s="668">
        <v>1</v>
      </c>
      <c r="J283" s="668">
        <v>0</v>
      </c>
      <c r="K283" s="681"/>
      <c r="L283" s="668">
        <v>1</v>
      </c>
      <c r="M283" s="669">
        <v>0</v>
      </c>
    </row>
    <row r="284" spans="1:13" ht="14.4" customHeight="1" x14ac:dyDescent="0.3">
      <c r="A284" s="664" t="s">
        <v>2794</v>
      </c>
      <c r="B284" s="665" t="s">
        <v>2656</v>
      </c>
      <c r="C284" s="665" t="s">
        <v>3296</v>
      </c>
      <c r="D284" s="665" t="s">
        <v>3297</v>
      </c>
      <c r="E284" s="665" t="s">
        <v>3298</v>
      </c>
      <c r="F284" s="668">
        <v>1</v>
      </c>
      <c r="G284" s="668">
        <v>0</v>
      </c>
      <c r="H284" s="681"/>
      <c r="I284" s="668"/>
      <c r="J284" s="668"/>
      <c r="K284" s="681"/>
      <c r="L284" s="668">
        <v>1</v>
      </c>
      <c r="M284" s="669">
        <v>0</v>
      </c>
    </row>
    <row r="285" spans="1:13" ht="14.4" customHeight="1" x14ac:dyDescent="0.3">
      <c r="A285" s="664" t="s">
        <v>2794</v>
      </c>
      <c r="B285" s="665" t="s">
        <v>2656</v>
      </c>
      <c r="C285" s="665" t="s">
        <v>1682</v>
      </c>
      <c r="D285" s="665" t="s">
        <v>1683</v>
      </c>
      <c r="E285" s="665" t="s">
        <v>2658</v>
      </c>
      <c r="F285" s="668"/>
      <c r="G285" s="668"/>
      <c r="H285" s="681">
        <v>0</v>
      </c>
      <c r="I285" s="668">
        <v>1</v>
      </c>
      <c r="J285" s="668">
        <v>79.03</v>
      </c>
      <c r="K285" s="681">
        <v>1</v>
      </c>
      <c r="L285" s="668">
        <v>1</v>
      </c>
      <c r="M285" s="669">
        <v>79.03</v>
      </c>
    </row>
    <row r="286" spans="1:13" ht="14.4" customHeight="1" x14ac:dyDescent="0.3">
      <c r="A286" s="664" t="s">
        <v>2794</v>
      </c>
      <c r="B286" s="665" t="s">
        <v>2656</v>
      </c>
      <c r="C286" s="665" t="s">
        <v>3053</v>
      </c>
      <c r="D286" s="665" t="s">
        <v>3054</v>
      </c>
      <c r="E286" s="665" t="s">
        <v>3055</v>
      </c>
      <c r="F286" s="668">
        <v>2</v>
      </c>
      <c r="G286" s="668">
        <v>158.06</v>
      </c>
      <c r="H286" s="681">
        <v>1</v>
      </c>
      <c r="I286" s="668"/>
      <c r="J286" s="668"/>
      <c r="K286" s="681">
        <v>0</v>
      </c>
      <c r="L286" s="668">
        <v>2</v>
      </c>
      <c r="M286" s="669">
        <v>158.06</v>
      </c>
    </row>
    <row r="287" spans="1:13" ht="14.4" customHeight="1" x14ac:dyDescent="0.3">
      <c r="A287" s="664" t="s">
        <v>2794</v>
      </c>
      <c r="B287" s="665" t="s">
        <v>2671</v>
      </c>
      <c r="C287" s="665" t="s">
        <v>1841</v>
      </c>
      <c r="D287" s="665" t="s">
        <v>1660</v>
      </c>
      <c r="E287" s="665" t="s">
        <v>2672</v>
      </c>
      <c r="F287" s="668"/>
      <c r="G287" s="668"/>
      <c r="H287" s="681">
        <v>0</v>
      </c>
      <c r="I287" s="668">
        <v>2</v>
      </c>
      <c r="J287" s="668">
        <v>308.72000000000003</v>
      </c>
      <c r="K287" s="681">
        <v>1</v>
      </c>
      <c r="L287" s="668">
        <v>2</v>
      </c>
      <c r="M287" s="669">
        <v>308.72000000000003</v>
      </c>
    </row>
    <row r="288" spans="1:13" ht="14.4" customHeight="1" x14ac:dyDescent="0.3">
      <c r="A288" s="664" t="s">
        <v>2794</v>
      </c>
      <c r="B288" s="665" t="s">
        <v>2671</v>
      </c>
      <c r="C288" s="665" t="s">
        <v>1659</v>
      </c>
      <c r="D288" s="665" t="s">
        <v>1660</v>
      </c>
      <c r="E288" s="665" t="s">
        <v>2673</v>
      </c>
      <c r="F288" s="668"/>
      <c r="G288" s="668"/>
      <c r="H288" s="681">
        <v>0</v>
      </c>
      <c r="I288" s="668">
        <v>1</v>
      </c>
      <c r="J288" s="668">
        <v>225.06</v>
      </c>
      <c r="K288" s="681">
        <v>1</v>
      </c>
      <c r="L288" s="668">
        <v>1</v>
      </c>
      <c r="M288" s="669">
        <v>225.06</v>
      </c>
    </row>
    <row r="289" spans="1:13" ht="14.4" customHeight="1" x14ac:dyDescent="0.3">
      <c r="A289" s="664" t="s">
        <v>2794</v>
      </c>
      <c r="B289" s="665" t="s">
        <v>2747</v>
      </c>
      <c r="C289" s="665" t="s">
        <v>2361</v>
      </c>
      <c r="D289" s="665" t="s">
        <v>2362</v>
      </c>
      <c r="E289" s="665" t="s">
        <v>2748</v>
      </c>
      <c r="F289" s="668"/>
      <c r="G289" s="668"/>
      <c r="H289" s="681">
        <v>0</v>
      </c>
      <c r="I289" s="668">
        <v>1</v>
      </c>
      <c r="J289" s="668">
        <v>70.540000000000006</v>
      </c>
      <c r="K289" s="681">
        <v>1</v>
      </c>
      <c r="L289" s="668">
        <v>1</v>
      </c>
      <c r="M289" s="669">
        <v>70.540000000000006</v>
      </c>
    </row>
    <row r="290" spans="1:13" ht="14.4" customHeight="1" x14ac:dyDescent="0.3">
      <c r="A290" s="664" t="s">
        <v>2794</v>
      </c>
      <c r="B290" s="665" t="s">
        <v>4297</v>
      </c>
      <c r="C290" s="665" t="s">
        <v>3856</v>
      </c>
      <c r="D290" s="665" t="s">
        <v>2199</v>
      </c>
      <c r="E290" s="665" t="s">
        <v>2825</v>
      </c>
      <c r="F290" s="668"/>
      <c r="G290" s="668"/>
      <c r="H290" s="681">
        <v>0</v>
      </c>
      <c r="I290" s="668">
        <v>1</v>
      </c>
      <c r="J290" s="668">
        <v>36.54</v>
      </c>
      <c r="K290" s="681">
        <v>1</v>
      </c>
      <c r="L290" s="668">
        <v>1</v>
      </c>
      <c r="M290" s="669">
        <v>36.54</v>
      </c>
    </row>
    <row r="291" spans="1:13" ht="14.4" customHeight="1" x14ac:dyDescent="0.3">
      <c r="A291" s="664" t="s">
        <v>2794</v>
      </c>
      <c r="B291" s="665" t="s">
        <v>4297</v>
      </c>
      <c r="C291" s="665" t="s">
        <v>3857</v>
      </c>
      <c r="D291" s="665" t="s">
        <v>3858</v>
      </c>
      <c r="E291" s="665" t="s">
        <v>3859</v>
      </c>
      <c r="F291" s="668">
        <v>3</v>
      </c>
      <c r="G291" s="668">
        <v>109.62</v>
      </c>
      <c r="H291" s="681">
        <v>1</v>
      </c>
      <c r="I291" s="668"/>
      <c r="J291" s="668"/>
      <c r="K291" s="681">
        <v>0</v>
      </c>
      <c r="L291" s="668">
        <v>3</v>
      </c>
      <c r="M291" s="669">
        <v>109.62</v>
      </c>
    </row>
    <row r="292" spans="1:13" ht="14.4" customHeight="1" x14ac:dyDescent="0.3">
      <c r="A292" s="664" t="s">
        <v>2794</v>
      </c>
      <c r="B292" s="665" t="s">
        <v>2706</v>
      </c>
      <c r="C292" s="665" t="s">
        <v>1495</v>
      </c>
      <c r="D292" s="665" t="s">
        <v>2707</v>
      </c>
      <c r="E292" s="665" t="s">
        <v>2708</v>
      </c>
      <c r="F292" s="668"/>
      <c r="G292" s="668"/>
      <c r="H292" s="681">
        <v>0</v>
      </c>
      <c r="I292" s="668">
        <v>1</v>
      </c>
      <c r="J292" s="668">
        <v>424.24</v>
      </c>
      <c r="K292" s="681">
        <v>1</v>
      </c>
      <c r="L292" s="668">
        <v>1</v>
      </c>
      <c r="M292" s="669">
        <v>424.24</v>
      </c>
    </row>
    <row r="293" spans="1:13" ht="14.4" customHeight="1" x14ac:dyDescent="0.3">
      <c r="A293" s="664" t="s">
        <v>2794</v>
      </c>
      <c r="B293" s="665" t="s">
        <v>2709</v>
      </c>
      <c r="C293" s="665" t="s">
        <v>1499</v>
      </c>
      <c r="D293" s="665" t="s">
        <v>2710</v>
      </c>
      <c r="E293" s="665" t="s">
        <v>2711</v>
      </c>
      <c r="F293" s="668"/>
      <c r="G293" s="668"/>
      <c r="H293" s="681">
        <v>0</v>
      </c>
      <c r="I293" s="668">
        <v>1</v>
      </c>
      <c r="J293" s="668">
        <v>4.7</v>
      </c>
      <c r="K293" s="681">
        <v>1</v>
      </c>
      <c r="L293" s="668">
        <v>1</v>
      </c>
      <c r="M293" s="669">
        <v>4.7</v>
      </c>
    </row>
    <row r="294" spans="1:13" ht="14.4" customHeight="1" x14ac:dyDescent="0.3">
      <c r="A294" s="664" t="s">
        <v>2794</v>
      </c>
      <c r="B294" s="665" t="s">
        <v>2717</v>
      </c>
      <c r="C294" s="665" t="s">
        <v>1596</v>
      </c>
      <c r="D294" s="665" t="s">
        <v>1597</v>
      </c>
      <c r="E294" s="665" t="s">
        <v>2642</v>
      </c>
      <c r="F294" s="668"/>
      <c r="G294" s="668"/>
      <c r="H294" s="681">
        <v>0</v>
      </c>
      <c r="I294" s="668">
        <v>1</v>
      </c>
      <c r="J294" s="668">
        <v>85.16</v>
      </c>
      <c r="K294" s="681">
        <v>1</v>
      </c>
      <c r="L294" s="668">
        <v>1</v>
      </c>
      <c r="M294" s="669">
        <v>85.16</v>
      </c>
    </row>
    <row r="295" spans="1:13" ht="14.4" customHeight="1" x14ac:dyDescent="0.3">
      <c r="A295" s="664" t="s">
        <v>2794</v>
      </c>
      <c r="B295" s="665" t="s">
        <v>4293</v>
      </c>
      <c r="C295" s="665" t="s">
        <v>3195</v>
      </c>
      <c r="D295" s="665" t="s">
        <v>3196</v>
      </c>
      <c r="E295" s="665" t="s">
        <v>3197</v>
      </c>
      <c r="F295" s="668"/>
      <c r="G295" s="668"/>
      <c r="H295" s="681">
        <v>0</v>
      </c>
      <c r="I295" s="668">
        <v>1</v>
      </c>
      <c r="J295" s="668">
        <v>155.69999999999999</v>
      </c>
      <c r="K295" s="681">
        <v>1</v>
      </c>
      <c r="L295" s="668">
        <v>1</v>
      </c>
      <c r="M295" s="669">
        <v>155.69999999999999</v>
      </c>
    </row>
    <row r="296" spans="1:13" ht="14.4" customHeight="1" x14ac:dyDescent="0.3">
      <c r="A296" s="664" t="s">
        <v>2794</v>
      </c>
      <c r="B296" s="665" t="s">
        <v>4298</v>
      </c>
      <c r="C296" s="665" t="s">
        <v>3220</v>
      </c>
      <c r="D296" s="665" t="s">
        <v>3221</v>
      </c>
      <c r="E296" s="665" t="s">
        <v>3222</v>
      </c>
      <c r="F296" s="668">
        <v>1</v>
      </c>
      <c r="G296" s="668">
        <v>0</v>
      </c>
      <c r="H296" s="681"/>
      <c r="I296" s="668"/>
      <c r="J296" s="668"/>
      <c r="K296" s="681"/>
      <c r="L296" s="668">
        <v>1</v>
      </c>
      <c r="M296" s="669">
        <v>0</v>
      </c>
    </row>
    <row r="297" spans="1:13" ht="14.4" customHeight="1" x14ac:dyDescent="0.3">
      <c r="A297" s="664" t="s">
        <v>2794</v>
      </c>
      <c r="B297" s="665" t="s">
        <v>2763</v>
      </c>
      <c r="C297" s="665" t="s">
        <v>3402</v>
      </c>
      <c r="D297" s="665" t="s">
        <v>2764</v>
      </c>
      <c r="E297" s="665" t="s">
        <v>3403</v>
      </c>
      <c r="F297" s="668">
        <v>1</v>
      </c>
      <c r="G297" s="668">
        <v>700.7</v>
      </c>
      <c r="H297" s="681">
        <v>1</v>
      </c>
      <c r="I297" s="668"/>
      <c r="J297" s="668"/>
      <c r="K297" s="681">
        <v>0</v>
      </c>
      <c r="L297" s="668">
        <v>1</v>
      </c>
      <c r="M297" s="669">
        <v>700.7</v>
      </c>
    </row>
    <row r="298" spans="1:13" ht="14.4" customHeight="1" x14ac:dyDescent="0.3">
      <c r="A298" s="664" t="s">
        <v>2794</v>
      </c>
      <c r="B298" s="665" t="s">
        <v>2726</v>
      </c>
      <c r="C298" s="665" t="s">
        <v>1474</v>
      </c>
      <c r="D298" s="665" t="s">
        <v>803</v>
      </c>
      <c r="E298" s="665" t="s">
        <v>1475</v>
      </c>
      <c r="F298" s="668"/>
      <c r="G298" s="668"/>
      <c r="H298" s="681"/>
      <c r="I298" s="668">
        <v>1</v>
      </c>
      <c r="J298" s="668">
        <v>0</v>
      </c>
      <c r="K298" s="681"/>
      <c r="L298" s="668">
        <v>1</v>
      </c>
      <c r="M298" s="669">
        <v>0</v>
      </c>
    </row>
    <row r="299" spans="1:13" ht="14.4" customHeight="1" x14ac:dyDescent="0.3">
      <c r="A299" s="664" t="s">
        <v>2794</v>
      </c>
      <c r="B299" s="665" t="s">
        <v>4299</v>
      </c>
      <c r="C299" s="665" t="s">
        <v>3176</v>
      </c>
      <c r="D299" s="665" t="s">
        <v>3177</v>
      </c>
      <c r="E299" s="665" t="s">
        <v>3178</v>
      </c>
      <c r="F299" s="668">
        <v>1</v>
      </c>
      <c r="G299" s="668">
        <v>0</v>
      </c>
      <c r="H299" s="681"/>
      <c r="I299" s="668"/>
      <c r="J299" s="668"/>
      <c r="K299" s="681"/>
      <c r="L299" s="668">
        <v>1</v>
      </c>
      <c r="M299" s="669">
        <v>0</v>
      </c>
    </row>
    <row r="300" spans="1:13" ht="14.4" customHeight="1" x14ac:dyDescent="0.3">
      <c r="A300" s="664" t="s">
        <v>2794</v>
      </c>
      <c r="B300" s="665" t="s">
        <v>2727</v>
      </c>
      <c r="C300" s="665" t="s">
        <v>2258</v>
      </c>
      <c r="D300" s="665" t="s">
        <v>1486</v>
      </c>
      <c r="E300" s="665" t="s">
        <v>2765</v>
      </c>
      <c r="F300" s="668"/>
      <c r="G300" s="668"/>
      <c r="H300" s="681">
        <v>0</v>
      </c>
      <c r="I300" s="668">
        <v>1</v>
      </c>
      <c r="J300" s="668">
        <v>138.31</v>
      </c>
      <c r="K300" s="681">
        <v>1</v>
      </c>
      <c r="L300" s="668">
        <v>1</v>
      </c>
      <c r="M300" s="669">
        <v>138.31</v>
      </c>
    </row>
    <row r="301" spans="1:13" ht="14.4" customHeight="1" x14ac:dyDescent="0.3">
      <c r="A301" s="664" t="s">
        <v>2794</v>
      </c>
      <c r="B301" s="665" t="s">
        <v>2727</v>
      </c>
      <c r="C301" s="665" t="s">
        <v>1489</v>
      </c>
      <c r="D301" s="665" t="s">
        <v>1486</v>
      </c>
      <c r="E301" s="665" t="s">
        <v>2718</v>
      </c>
      <c r="F301" s="668"/>
      <c r="G301" s="668"/>
      <c r="H301" s="681">
        <v>0</v>
      </c>
      <c r="I301" s="668">
        <v>1</v>
      </c>
      <c r="J301" s="668">
        <v>69.16</v>
      </c>
      <c r="K301" s="681">
        <v>1</v>
      </c>
      <c r="L301" s="668">
        <v>1</v>
      </c>
      <c r="M301" s="669">
        <v>69.16</v>
      </c>
    </row>
    <row r="302" spans="1:13" ht="14.4" customHeight="1" x14ac:dyDescent="0.3">
      <c r="A302" s="664" t="s">
        <v>2794</v>
      </c>
      <c r="B302" s="665" t="s">
        <v>2727</v>
      </c>
      <c r="C302" s="665" t="s">
        <v>3204</v>
      </c>
      <c r="D302" s="665" t="s">
        <v>2992</v>
      </c>
      <c r="E302" s="665" t="s">
        <v>3142</v>
      </c>
      <c r="F302" s="668">
        <v>1</v>
      </c>
      <c r="G302" s="668">
        <v>115.26</v>
      </c>
      <c r="H302" s="681">
        <v>1</v>
      </c>
      <c r="I302" s="668"/>
      <c r="J302" s="668"/>
      <c r="K302" s="681">
        <v>0</v>
      </c>
      <c r="L302" s="668">
        <v>1</v>
      </c>
      <c r="M302" s="669">
        <v>115.26</v>
      </c>
    </row>
    <row r="303" spans="1:13" ht="14.4" customHeight="1" x14ac:dyDescent="0.3">
      <c r="A303" s="664" t="s">
        <v>2794</v>
      </c>
      <c r="B303" s="665" t="s">
        <v>4286</v>
      </c>
      <c r="C303" s="665" t="s">
        <v>3846</v>
      </c>
      <c r="D303" s="665" t="s">
        <v>3669</v>
      </c>
      <c r="E303" s="665" t="s">
        <v>3455</v>
      </c>
      <c r="F303" s="668"/>
      <c r="G303" s="668"/>
      <c r="H303" s="681">
        <v>0</v>
      </c>
      <c r="I303" s="668">
        <v>1</v>
      </c>
      <c r="J303" s="668">
        <v>69.16</v>
      </c>
      <c r="K303" s="681">
        <v>1</v>
      </c>
      <c r="L303" s="668">
        <v>1</v>
      </c>
      <c r="M303" s="669">
        <v>69.16</v>
      </c>
    </row>
    <row r="304" spans="1:13" ht="14.4" customHeight="1" x14ac:dyDescent="0.3">
      <c r="A304" s="664" t="s">
        <v>2794</v>
      </c>
      <c r="B304" s="665" t="s">
        <v>4286</v>
      </c>
      <c r="C304" s="665" t="s">
        <v>3668</v>
      </c>
      <c r="D304" s="665" t="s">
        <v>3669</v>
      </c>
      <c r="E304" s="665" t="s">
        <v>3670</v>
      </c>
      <c r="F304" s="668"/>
      <c r="G304" s="668"/>
      <c r="H304" s="681">
        <v>0</v>
      </c>
      <c r="I304" s="668">
        <v>1</v>
      </c>
      <c r="J304" s="668">
        <v>207.45</v>
      </c>
      <c r="K304" s="681">
        <v>1</v>
      </c>
      <c r="L304" s="668">
        <v>1</v>
      </c>
      <c r="M304" s="669">
        <v>207.45</v>
      </c>
    </row>
    <row r="305" spans="1:13" ht="14.4" customHeight="1" x14ac:dyDescent="0.3">
      <c r="A305" s="664" t="s">
        <v>2794</v>
      </c>
      <c r="B305" s="665" t="s">
        <v>4286</v>
      </c>
      <c r="C305" s="665" t="s">
        <v>3292</v>
      </c>
      <c r="D305" s="665" t="s">
        <v>3046</v>
      </c>
      <c r="E305" s="665" t="s">
        <v>2611</v>
      </c>
      <c r="F305" s="668">
        <v>1</v>
      </c>
      <c r="G305" s="668">
        <v>0</v>
      </c>
      <c r="H305" s="681"/>
      <c r="I305" s="668"/>
      <c r="J305" s="668"/>
      <c r="K305" s="681"/>
      <c r="L305" s="668">
        <v>1</v>
      </c>
      <c r="M305" s="669">
        <v>0</v>
      </c>
    </row>
    <row r="306" spans="1:13" ht="14.4" customHeight="1" x14ac:dyDescent="0.3">
      <c r="A306" s="664" t="s">
        <v>2794</v>
      </c>
      <c r="B306" s="665" t="s">
        <v>4300</v>
      </c>
      <c r="C306" s="665" t="s">
        <v>3206</v>
      </c>
      <c r="D306" s="665" t="s">
        <v>3207</v>
      </c>
      <c r="E306" s="665" t="s">
        <v>2611</v>
      </c>
      <c r="F306" s="668"/>
      <c r="G306" s="668"/>
      <c r="H306" s="681">
        <v>0</v>
      </c>
      <c r="I306" s="668">
        <v>1</v>
      </c>
      <c r="J306" s="668">
        <v>69.16</v>
      </c>
      <c r="K306" s="681">
        <v>1</v>
      </c>
      <c r="L306" s="668">
        <v>1</v>
      </c>
      <c r="M306" s="669">
        <v>69.16</v>
      </c>
    </row>
    <row r="307" spans="1:13" ht="14.4" customHeight="1" x14ac:dyDescent="0.3">
      <c r="A307" s="664" t="s">
        <v>2794</v>
      </c>
      <c r="B307" s="665" t="s">
        <v>2573</v>
      </c>
      <c r="C307" s="665" t="s">
        <v>1491</v>
      </c>
      <c r="D307" s="665" t="s">
        <v>1492</v>
      </c>
      <c r="E307" s="665" t="s">
        <v>2574</v>
      </c>
      <c r="F307" s="668"/>
      <c r="G307" s="668"/>
      <c r="H307" s="681">
        <v>0</v>
      </c>
      <c r="I307" s="668">
        <v>2</v>
      </c>
      <c r="J307" s="668">
        <v>107.14</v>
      </c>
      <c r="K307" s="681">
        <v>1</v>
      </c>
      <c r="L307" s="668">
        <v>2</v>
      </c>
      <c r="M307" s="669">
        <v>107.14</v>
      </c>
    </row>
    <row r="308" spans="1:13" ht="14.4" customHeight="1" x14ac:dyDescent="0.3">
      <c r="A308" s="664" t="s">
        <v>2795</v>
      </c>
      <c r="B308" s="665" t="s">
        <v>2610</v>
      </c>
      <c r="C308" s="665" t="s">
        <v>1655</v>
      </c>
      <c r="D308" s="665" t="s">
        <v>1457</v>
      </c>
      <c r="E308" s="665" t="s">
        <v>2620</v>
      </c>
      <c r="F308" s="668"/>
      <c r="G308" s="668"/>
      <c r="H308" s="681">
        <v>0</v>
      </c>
      <c r="I308" s="668">
        <v>2</v>
      </c>
      <c r="J308" s="668">
        <v>210.64</v>
      </c>
      <c r="K308" s="681">
        <v>1</v>
      </c>
      <c r="L308" s="668">
        <v>2</v>
      </c>
      <c r="M308" s="669">
        <v>210.64</v>
      </c>
    </row>
    <row r="309" spans="1:13" ht="14.4" customHeight="1" x14ac:dyDescent="0.3">
      <c r="A309" s="664" t="s">
        <v>2795</v>
      </c>
      <c r="B309" s="665" t="s">
        <v>2610</v>
      </c>
      <c r="C309" s="665" t="s">
        <v>1456</v>
      </c>
      <c r="D309" s="665" t="s">
        <v>1457</v>
      </c>
      <c r="E309" s="665" t="s">
        <v>2611</v>
      </c>
      <c r="F309" s="668"/>
      <c r="G309" s="668"/>
      <c r="H309" s="681">
        <v>0</v>
      </c>
      <c r="I309" s="668">
        <v>1</v>
      </c>
      <c r="J309" s="668">
        <v>35.11</v>
      </c>
      <c r="K309" s="681">
        <v>1</v>
      </c>
      <c r="L309" s="668">
        <v>1</v>
      </c>
      <c r="M309" s="669">
        <v>35.11</v>
      </c>
    </row>
    <row r="310" spans="1:13" ht="14.4" customHeight="1" x14ac:dyDescent="0.3">
      <c r="A310" s="664" t="s">
        <v>2795</v>
      </c>
      <c r="B310" s="665" t="s">
        <v>2712</v>
      </c>
      <c r="C310" s="665" t="s">
        <v>1434</v>
      </c>
      <c r="D310" s="665" t="s">
        <v>2713</v>
      </c>
      <c r="E310" s="665" t="s">
        <v>2714</v>
      </c>
      <c r="F310" s="668"/>
      <c r="G310" s="668"/>
      <c r="H310" s="681"/>
      <c r="I310" s="668">
        <v>20</v>
      </c>
      <c r="J310" s="668">
        <v>0</v>
      </c>
      <c r="K310" s="681"/>
      <c r="L310" s="668">
        <v>20</v>
      </c>
      <c r="M310" s="669">
        <v>0</v>
      </c>
    </row>
    <row r="311" spans="1:13" ht="14.4" customHeight="1" x14ac:dyDescent="0.3">
      <c r="A311" s="664" t="s">
        <v>2796</v>
      </c>
      <c r="B311" s="665" t="s">
        <v>2747</v>
      </c>
      <c r="C311" s="665" t="s">
        <v>2361</v>
      </c>
      <c r="D311" s="665" t="s">
        <v>2362</v>
      </c>
      <c r="E311" s="665" t="s">
        <v>2748</v>
      </c>
      <c r="F311" s="668"/>
      <c r="G311" s="668"/>
      <c r="H311" s="681">
        <v>0</v>
      </c>
      <c r="I311" s="668">
        <v>2</v>
      </c>
      <c r="J311" s="668">
        <v>141.08000000000001</v>
      </c>
      <c r="K311" s="681">
        <v>1</v>
      </c>
      <c r="L311" s="668">
        <v>2</v>
      </c>
      <c r="M311" s="669">
        <v>141.08000000000001</v>
      </c>
    </row>
    <row r="312" spans="1:13" ht="14.4" customHeight="1" x14ac:dyDescent="0.3">
      <c r="A312" s="664" t="s">
        <v>2796</v>
      </c>
      <c r="B312" s="665" t="s">
        <v>2721</v>
      </c>
      <c r="C312" s="665" t="s">
        <v>1544</v>
      </c>
      <c r="D312" s="665" t="s">
        <v>1545</v>
      </c>
      <c r="E312" s="665" t="s">
        <v>2722</v>
      </c>
      <c r="F312" s="668"/>
      <c r="G312" s="668"/>
      <c r="H312" s="681">
        <v>0</v>
      </c>
      <c r="I312" s="668">
        <v>1</v>
      </c>
      <c r="J312" s="668">
        <v>63.75</v>
      </c>
      <c r="K312" s="681">
        <v>1</v>
      </c>
      <c r="L312" s="668">
        <v>1</v>
      </c>
      <c r="M312" s="669">
        <v>63.75</v>
      </c>
    </row>
    <row r="313" spans="1:13" ht="14.4" customHeight="1" x14ac:dyDescent="0.3">
      <c r="A313" s="664" t="s">
        <v>2797</v>
      </c>
      <c r="B313" s="665" t="s">
        <v>2566</v>
      </c>
      <c r="C313" s="665" t="s">
        <v>4015</v>
      </c>
      <c r="D313" s="665" t="s">
        <v>1460</v>
      </c>
      <c r="E313" s="665" t="s">
        <v>2569</v>
      </c>
      <c r="F313" s="668"/>
      <c r="G313" s="668"/>
      <c r="H313" s="681">
        <v>0</v>
      </c>
      <c r="I313" s="668">
        <v>5</v>
      </c>
      <c r="J313" s="668">
        <v>1029.2</v>
      </c>
      <c r="K313" s="681">
        <v>1</v>
      </c>
      <c r="L313" s="668">
        <v>5</v>
      </c>
      <c r="M313" s="669">
        <v>1029.2</v>
      </c>
    </row>
    <row r="314" spans="1:13" ht="14.4" customHeight="1" x14ac:dyDescent="0.3">
      <c r="A314" s="664" t="s">
        <v>2797</v>
      </c>
      <c r="B314" s="665" t="s">
        <v>2566</v>
      </c>
      <c r="C314" s="665" t="s">
        <v>1459</v>
      </c>
      <c r="D314" s="665" t="s">
        <v>1460</v>
      </c>
      <c r="E314" s="665" t="s">
        <v>2568</v>
      </c>
      <c r="F314" s="668"/>
      <c r="G314" s="668"/>
      <c r="H314" s="681">
        <v>0</v>
      </c>
      <c r="I314" s="668">
        <v>1</v>
      </c>
      <c r="J314" s="668">
        <v>57.64</v>
      </c>
      <c r="K314" s="681">
        <v>1</v>
      </c>
      <c r="L314" s="668">
        <v>1</v>
      </c>
      <c r="M314" s="669">
        <v>57.64</v>
      </c>
    </row>
    <row r="315" spans="1:13" ht="14.4" customHeight="1" x14ac:dyDescent="0.3">
      <c r="A315" s="664" t="s">
        <v>2797</v>
      </c>
      <c r="B315" s="665" t="s">
        <v>2566</v>
      </c>
      <c r="C315" s="665" t="s">
        <v>2893</v>
      </c>
      <c r="D315" s="665" t="s">
        <v>1460</v>
      </c>
      <c r="E315" s="665" t="s">
        <v>2894</v>
      </c>
      <c r="F315" s="668"/>
      <c r="G315" s="668"/>
      <c r="H315" s="681"/>
      <c r="I315" s="668">
        <v>2</v>
      </c>
      <c r="J315" s="668">
        <v>0</v>
      </c>
      <c r="K315" s="681"/>
      <c r="L315" s="668">
        <v>2</v>
      </c>
      <c r="M315" s="669">
        <v>0</v>
      </c>
    </row>
    <row r="316" spans="1:13" ht="14.4" customHeight="1" x14ac:dyDescent="0.3">
      <c r="A316" s="664" t="s">
        <v>2797</v>
      </c>
      <c r="B316" s="665" t="s">
        <v>2580</v>
      </c>
      <c r="C316" s="665" t="s">
        <v>1648</v>
      </c>
      <c r="D316" s="665" t="s">
        <v>1649</v>
      </c>
      <c r="E316" s="665" t="s">
        <v>2581</v>
      </c>
      <c r="F316" s="668"/>
      <c r="G316" s="668"/>
      <c r="H316" s="681">
        <v>0</v>
      </c>
      <c r="I316" s="668">
        <v>1</v>
      </c>
      <c r="J316" s="668">
        <v>86.41</v>
      </c>
      <c r="K316" s="681">
        <v>1</v>
      </c>
      <c r="L316" s="668">
        <v>1</v>
      </c>
      <c r="M316" s="669">
        <v>86.41</v>
      </c>
    </row>
    <row r="317" spans="1:13" ht="14.4" customHeight="1" x14ac:dyDescent="0.3">
      <c r="A317" s="664" t="s">
        <v>2797</v>
      </c>
      <c r="B317" s="665" t="s">
        <v>2580</v>
      </c>
      <c r="C317" s="665" t="s">
        <v>3982</v>
      </c>
      <c r="D317" s="665" t="s">
        <v>3983</v>
      </c>
      <c r="E317" s="665" t="s">
        <v>3984</v>
      </c>
      <c r="F317" s="668">
        <v>2</v>
      </c>
      <c r="G317" s="668">
        <v>0</v>
      </c>
      <c r="H317" s="681"/>
      <c r="I317" s="668"/>
      <c r="J317" s="668"/>
      <c r="K317" s="681"/>
      <c r="L317" s="668">
        <v>2</v>
      </c>
      <c r="M317" s="669">
        <v>0</v>
      </c>
    </row>
    <row r="318" spans="1:13" ht="14.4" customHeight="1" x14ac:dyDescent="0.3">
      <c r="A318" s="664" t="s">
        <v>2797</v>
      </c>
      <c r="B318" s="665" t="s">
        <v>2583</v>
      </c>
      <c r="C318" s="665" t="s">
        <v>3010</v>
      </c>
      <c r="D318" s="665" t="s">
        <v>3011</v>
      </c>
      <c r="E318" s="665" t="s">
        <v>2989</v>
      </c>
      <c r="F318" s="668"/>
      <c r="G318" s="668"/>
      <c r="H318" s="681">
        <v>0</v>
      </c>
      <c r="I318" s="668">
        <v>1</v>
      </c>
      <c r="J318" s="668">
        <v>46.25</v>
      </c>
      <c r="K318" s="681">
        <v>1</v>
      </c>
      <c r="L318" s="668">
        <v>1</v>
      </c>
      <c r="M318" s="669">
        <v>46.25</v>
      </c>
    </row>
    <row r="319" spans="1:13" ht="14.4" customHeight="1" x14ac:dyDescent="0.3">
      <c r="A319" s="664" t="s">
        <v>2797</v>
      </c>
      <c r="B319" s="665" t="s">
        <v>2583</v>
      </c>
      <c r="C319" s="665" t="s">
        <v>3944</v>
      </c>
      <c r="D319" s="665" t="s">
        <v>3945</v>
      </c>
      <c r="E319" s="665" t="s">
        <v>2989</v>
      </c>
      <c r="F319" s="668">
        <v>3</v>
      </c>
      <c r="G319" s="668">
        <v>138.75</v>
      </c>
      <c r="H319" s="681">
        <v>1</v>
      </c>
      <c r="I319" s="668"/>
      <c r="J319" s="668"/>
      <c r="K319" s="681">
        <v>0</v>
      </c>
      <c r="L319" s="668">
        <v>3</v>
      </c>
      <c r="M319" s="669">
        <v>138.75</v>
      </c>
    </row>
    <row r="320" spans="1:13" ht="14.4" customHeight="1" x14ac:dyDescent="0.3">
      <c r="A320" s="664" t="s">
        <v>2797</v>
      </c>
      <c r="B320" s="665" t="s">
        <v>2585</v>
      </c>
      <c r="C320" s="665" t="s">
        <v>3734</v>
      </c>
      <c r="D320" s="665" t="s">
        <v>3395</v>
      </c>
      <c r="E320" s="665" t="s">
        <v>3735</v>
      </c>
      <c r="F320" s="668"/>
      <c r="G320" s="668"/>
      <c r="H320" s="681">
        <v>0</v>
      </c>
      <c r="I320" s="668">
        <v>1</v>
      </c>
      <c r="J320" s="668">
        <v>93.75</v>
      </c>
      <c r="K320" s="681">
        <v>1</v>
      </c>
      <c r="L320" s="668">
        <v>1</v>
      </c>
      <c r="M320" s="669">
        <v>93.75</v>
      </c>
    </row>
    <row r="321" spans="1:13" ht="14.4" customHeight="1" x14ac:dyDescent="0.3">
      <c r="A321" s="664" t="s">
        <v>2797</v>
      </c>
      <c r="B321" s="665" t="s">
        <v>2585</v>
      </c>
      <c r="C321" s="665" t="s">
        <v>1570</v>
      </c>
      <c r="D321" s="665" t="s">
        <v>2586</v>
      </c>
      <c r="E321" s="665" t="s">
        <v>2587</v>
      </c>
      <c r="F321" s="668"/>
      <c r="G321" s="668"/>
      <c r="H321" s="681">
        <v>0</v>
      </c>
      <c r="I321" s="668">
        <v>4</v>
      </c>
      <c r="J321" s="668">
        <v>482.44</v>
      </c>
      <c r="K321" s="681">
        <v>1</v>
      </c>
      <c r="L321" s="668">
        <v>4</v>
      </c>
      <c r="M321" s="669">
        <v>482.44</v>
      </c>
    </row>
    <row r="322" spans="1:13" ht="14.4" customHeight="1" x14ac:dyDescent="0.3">
      <c r="A322" s="664" t="s">
        <v>2797</v>
      </c>
      <c r="B322" s="665" t="s">
        <v>2585</v>
      </c>
      <c r="C322" s="665" t="s">
        <v>1510</v>
      </c>
      <c r="D322" s="665" t="s">
        <v>2588</v>
      </c>
      <c r="E322" s="665" t="s">
        <v>2589</v>
      </c>
      <c r="F322" s="668"/>
      <c r="G322" s="668"/>
      <c r="H322" s="681">
        <v>0</v>
      </c>
      <c r="I322" s="668">
        <v>5</v>
      </c>
      <c r="J322" s="668">
        <v>923.7</v>
      </c>
      <c r="K322" s="681">
        <v>1</v>
      </c>
      <c r="L322" s="668">
        <v>5</v>
      </c>
      <c r="M322" s="669">
        <v>923.7</v>
      </c>
    </row>
    <row r="323" spans="1:13" ht="14.4" customHeight="1" x14ac:dyDescent="0.3">
      <c r="A323" s="664" t="s">
        <v>2797</v>
      </c>
      <c r="B323" s="665" t="s">
        <v>2590</v>
      </c>
      <c r="C323" s="665" t="s">
        <v>4001</v>
      </c>
      <c r="D323" s="665" t="s">
        <v>1482</v>
      </c>
      <c r="E323" s="665" t="s">
        <v>4002</v>
      </c>
      <c r="F323" s="668"/>
      <c r="G323" s="668"/>
      <c r="H323" s="681">
        <v>0</v>
      </c>
      <c r="I323" s="668">
        <v>2</v>
      </c>
      <c r="J323" s="668">
        <v>554.24</v>
      </c>
      <c r="K323" s="681">
        <v>1</v>
      </c>
      <c r="L323" s="668">
        <v>2</v>
      </c>
      <c r="M323" s="669">
        <v>554.24</v>
      </c>
    </row>
    <row r="324" spans="1:13" ht="14.4" customHeight="1" x14ac:dyDescent="0.3">
      <c r="A324" s="664" t="s">
        <v>2797</v>
      </c>
      <c r="B324" s="665" t="s">
        <v>2590</v>
      </c>
      <c r="C324" s="665" t="s">
        <v>1481</v>
      </c>
      <c r="D324" s="665" t="s">
        <v>1482</v>
      </c>
      <c r="E324" s="665" t="s">
        <v>2598</v>
      </c>
      <c r="F324" s="668"/>
      <c r="G324" s="668"/>
      <c r="H324" s="681">
        <v>0</v>
      </c>
      <c r="I324" s="668">
        <v>1</v>
      </c>
      <c r="J324" s="668">
        <v>1847.49</v>
      </c>
      <c r="K324" s="681">
        <v>1</v>
      </c>
      <c r="L324" s="668">
        <v>1</v>
      </c>
      <c r="M324" s="669">
        <v>1847.49</v>
      </c>
    </row>
    <row r="325" spans="1:13" ht="14.4" customHeight="1" x14ac:dyDescent="0.3">
      <c r="A325" s="664" t="s">
        <v>2797</v>
      </c>
      <c r="B325" s="665" t="s">
        <v>2590</v>
      </c>
      <c r="C325" s="665" t="s">
        <v>1664</v>
      </c>
      <c r="D325" s="665" t="s">
        <v>1482</v>
      </c>
      <c r="E325" s="665" t="s">
        <v>2591</v>
      </c>
      <c r="F325" s="668"/>
      <c r="G325" s="668"/>
      <c r="H325" s="681">
        <v>0</v>
      </c>
      <c r="I325" s="668">
        <v>1</v>
      </c>
      <c r="J325" s="668">
        <v>1385.62</v>
      </c>
      <c r="K325" s="681">
        <v>1</v>
      </c>
      <c r="L325" s="668">
        <v>1</v>
      </c>
      <c r="M325" s="669">
        <v>1385.62</v>
      </c>
    </row>
    <row r="326" spans="1:13" ht="14.4" customHeight="1" x14ac:dyDescent="0.3">
      <c r="A326" s="664" t="s">
        <v>2797</v>
      </c>
      <c r="B326" s="665" t="s">
        <v>2590</v>
      </c>
      <c r="C326" s="665" t="s">
        <v>1673</v>
      </c>
      <c r="D326" s="665" t="s">
        <v>1482</v>
      </c>
      <c r="E326" s="665" t="s">
        <v>2592</v>
      </c>
      <c r="F326" s="668"/>
      <c r="G326" s="668"/>
      <c r="H326" s="681">
        <v>0</v>
      </c>
      <c r="I326" s="668">
        <v>1</v>
      </c>
      <c r="J326" s="668">
        <v>2309.36</v>
      </c>
      <c r="K326" s="681">
        <v>1</v>
      </c>
      <c r="L326" s="668">
        <v>1</v>
      </c>
      <c r="M326" s="669">
        <v>2309.36</v>
      </c>
    </row>
    <row r="327" spans="1:13" ht="14.4" customHeight="1" x14ac:dyDescent="0.3">
      <c r="A327" s="664" t="s">
        <v>2797</v>
      </c>
      <c r="B327" s="665" t="s">
        <v>2590</v>
      </c>
      <c r="C327" s="665" t="s">
        <v>4003</v>
      </c>
      <c r="D327" s="665" t="s">
        <v>1482</v>
      </c>
      <c r="E327" s="665" t="s">
        <v>4002</v>
      </c>
      <c r="F327" s="668"/>
      <c r="G327" s="668"/>
      <c r="H327" s="681">
        <v>0</v>
      </c>
      <c r="I327" s="668">
        <v>3</v>
      </c>
      <c r="J327" s="668">
        <v>831.36</v>
      </c>
      <c r="K327" s="681">
        <v>1</v>
      </c>
      <c r="L327" s="668">
        <v>3</v>
      </c>
      <c r="M327" s="669">
        <v>831.36</v>
      </c>
    </row>
    <row r="328" spans="1:13" ht="14.4" customHeight="1" x14ac:dyDescent="0.3">
      <c r="A328" s="664" t="s">
        <v>2797</v>
      </c>
      <c r="B328" s="665" t="s">
        <v>2599</v>
      </c>
      <c r="C328" s="665" t="s">
        <v>1641</v>
      </c>
      <c r="D328" s="665" t="s">
        <v>1642</v>
      </c>
      <c r="E328" s="665" t="s">
        <v>2600</v>
      </c>
      <c r="F328" s="668"/>
      <c r="G328" s="668"/>
      <c r="H328" s="681">
        <v>0</v>
      </c>
      <c r="I328" s="668">
        <v>1</v>
      </c>
      <c r="J328" s="668">
        <v>93.43</v>
      </c>
      <c r="K328" s="681">
        <v>1</v>
      </c>
      <c r="L328" s="668">
        <v>1</v>
      </c>
      <c r="M328" s="669">
        <v>93.43</v>
      </c>
    </row>
    <row r="329" spans="1:13" ht="14.4" customHeight="1" x14ac:dyDescent="0.3">
      <c r="A329" s="664" t="s">
        <v>2797</v>
      </c>
      <c r="B329" s="665" t="s">
        <v>2599</v>
      </c>
      <c r="C329" s="665" t="s">
        <v>1662</v>
      </c>
      <c r="D329" s="665" t="s">
        <v>1642</v>
      </c>
      <c r="E329" s="665" t="s">
        <v>2601</v>
      </c>
      <c r="F329" s="668"/>
      <c r="G329" s="668"/>
      <c r="H329" s="681">
        <v>0</v>
      </c>
      <c r="I329" s="668">
        <v>16</v>
      </c>
      <c r="J329" s="668">
        <v>2989.92</v>
      </c>
      <c r="K329" s="681">
        <v>1</v>
      </c>
      <c r="L329" s="668">
        <v>16</v>
      </c>
      <c r="M329" s="669">
        <v>2989.92</v>
      </c>
    </row>
    <row r="330" spans="1:13" ht="14.4" customHeight="1" x14ac:dyDescent="0.3">
      <c r="A330" s="664" t="s">
        <v>2797</v>
      </c>
      <c r="B330" s="665" t="s">
        <v>2602</v>
      </c>
      <c r="C330" s="665" t="s">
        <v>1427</v>
      </c>
      <c r="D330" s="665" t="s">
        <v>1424</v>
      </c>
      <c r="E330" s="665" t="s">
        <v>2605</v>
      </c>
      <c r="F330" s="668"/>
      <c r="G330" s="668"/>
      <c r="H330" s="681">
        <v>0</v>
      </c>
      <c r="I330" s="668">
        <v>8</v>
      </c>
      <c r="J330" s="668">
        <v>1152.08</v>
      </c>
      <c r="K330" s="681">
        <v>1</v>
      </c>
      <c r="L330" s="668">
        <v>8</v>
      </c>
      <c r="M330" s="669">
        <v>1152.08</v>
      </c>
    </row>
    <row r="331" spans="1:13" ht="14.4" customHeight="1" x14ac:dyDescent="0.3">
      <c r="A331" s="664" t="s">
        <v>2797</v>
      </c>
      <c r="B331" s="665" t="s">
        <v>4280</v>
      </c>
      <c r="C331" s="665" t="s">
        <v>3994</v>
      </c>
      <c r="D331" s="665" t="s">
        <v>3995</v>
      </c>
      <c r="E331" s="665" t="s">
        <v>3996</v>
      </c>
      <c r="F331" s="668"/>
      <c r="G331" s="668"/>
      <c r="H331" s="681">
        <v>0</v>
      </c>
      <c r="I331" s="668">
        <v>2</v>
      </c>
      <c r="J331" s="668">
        <v>703.02</v>
      </c>
      <c r="K331" s="681">
        <v>1</v>
      </c>
      <c r="L331" s="668">
        <v>2</v>
      </c>
      <c r="M331" s="669">
        <v>703.02</v>
      </c>
    </row>
    <row r="332" spans="1:13" ht="14.4" customHeight="1" x14ac:dyDescent="0.3">
      <c r="A332" s="664" t="s">
        <v>2797</v>
      </c>
      <c r="B332" s="665" t="s">
        <v>4280</v>
      </c>
      <c r="C332" s="665" t="s">
        <v>3997</v>
      </c>
      <c r="D332" s="665" t="s">
        <v>3319</v>
      </c>
      <c r="E332" s="665" t="s">
        <v>3998</v>
      </c>
      <c r="F332" s="668">
        <v>2</v>
      </c>
      <c r="G332" s="668">
        <v>918.6</v>
      </c>
      <c r="H332" s="681">
        <v>1</v>
      </c>
      <c r="I332" s="668"/>
      <c r="J332" s="668"/>
      <c r="K332" s="681">
        <v>0</v>
      </c>
      <c r="L332" s="668">
        <v>2</v>
      </c>
      <c r="M332" s="669">
        <v>918.6</v>
      </c>
    </row>
    <row r="333" spans="1:13" ht="14.4" customHeight="1" x14ac:dyDescent="0.3">
      <c r="A333" s="664" t="s">
        <v>2797</v>
      </c>
      <c r="B333" s="665" t="s">
        <v>2606</v>
      </c>
      <c r="C333" s="665" t="s">
        <v>3927</v>
      </c>
      <c r="D333" s="665" t="s">
        <v>3928</v>
      </c>
      <c r="E333" s="665" t="s">
        <v>2584</v>
      </c>
      <c r="F333" s="668"/>
      <c r="G333" s="668"/>
      <c r="H333" s="681">
        <v>0</v>
      </c>
      <c r="I333" s="668">
        <v>1</v>
      </c>
      <c r="J333" s="668">
        <v>65.77</v>
      </c>
      <c r="K333" s="681">
        <v>1</v>
      </c>
      <c r="L333" s="668">
        <v>1</v>
      </c>
      <c r="M333" s="669">
        <v>65.77</v>
      </c>
    </row>
    <row r="334" spans="1:13" ht="14.4" customHeight="1" x14ac:dyDescent="0.3">
      <c r="A334" s="664" t="s">
        <v>2797</v>
      </c>
      <c r="B334" s="665" t="s">
        <v>2608</v>
      </c>
      <c r="C334" s="665" t="s">
        <v>1463</v>
      </c>
      <c r="D334" s="665" t="s">
        <v>1464</v>
      </c>
      <c r="E334" s="665" t="s">
        <v>2609</v>
      </c>
      <c r="F334" s="668"/>
      <c r="G334" s="668"/>
      <c r="H334" s="681">
        <v>0</v>
      </c>
      <c r="I334" s="668">
        <v>4</v>
      </c>
      <c r="J334" s="668">
        <v>262.16000000000003</v>
      </c>
      <c r="K334" s="681">
        <v>1</v>
      </c>
      <c r="L334" s="668">
        <v>4</v>
      </c>
      <c r="M334" s="669">
        <v>262.16000000000003</v>
      </c>
    </row>
    <row r="335" spans="1:13" ht="14.4" customHeight="1" x14ac:dyDescent="0.3">
      <c r="A335" s="664" t="s">
        <v>2797</v>
      </c>
      <c r="B335" s="665" t="s">
        <v>2608</v>
      </c>
      <c r="C335" s="665" t="s">
        <v>3610</v>
      </c>
      <c r="D335" s="665" t="s">
        <v>1464</v>
      </c>
      <c r="E335" s="665" t="s">
        <v>3611</v>
      </c>
      <c r="F335" s="668"/>
      <c r="G335" s="668"/>
      <c r="H335" s="681">
        <v>0</v>
      </c>
      <c r="I335" s="668">
        <v>3</v>
      </c>
      <c r="J335" s="668">
        <v>688.14</v>
      </c>
      <c r="K335" s="681">
        <v>1</v>
      </c>
      <c r="L335" s="668">
        <v>3</v>
      </c>
      <c r="M335" s="669">
        <v>688.14</v>
      </c>
    </row>
    <row r="336" spans="1:13" ht="14.4" customHeight="1" x14ac:dyDescent="0.3">
      <c r="A336" s="664" t="s">
        <v>2797</v>
      </c>
      <c r="B336" s="665" t="s">
        <v>2610</v>
      </c>
      <c r="C336" s="665" t="s">
        <v>1655</v>
      </c>
      <c r="D336" s="665" t="s">
        <v>1457</v>
      </c>
      <c r="E336" s="665" t="s">
        <v>2620</v>
      </c>
      <c r="F336" s="668"/>
      <c r="G336" s="668"/>
      <c r="H336" s="681">
        <v>0</v>
      </c>
      <c r="I336" s="668">
        <v>9</v>
      </c>
      <c r="J336" s="668">
        <v>947.88</v>
      </c>
      <c r="K336" s="681">
        <v>1</v>
      </c>
      <c r="L336" s="668">
        <v>9</v>
      </c>
      <c r="M336" s="669">
        <v>947.88</v>
      </c>
    </row>
    <row r="337" spans="1:13" ht="14.4" customHeight="1" x14ac:dyDescent="0.3">
      <c r="A337" s="664" t="s">
        <v>2797</v>
      </c>
      <c r="B337" s="665" t="s">
        <v>2610</v>
      </c>
      <c r="C337" s="665" t="s">
        <v>2931</v>
      </c>
      <c r="D337" s="665" t="s">
        <v>2810</v>
      </c>
      <c r="E337" s="665" t="s">
        <v>2621</v>
      </c>
      <c r="F337" s="668"/>
      <c r="G337" s="668"/>
      <c r="H337" s="681">
        <v>0</v>
      </c>
      <c r="I337" s="668">
        <v>3</v>
      </c>
      <c r="J337" s="668">
        <v>631.98</v>
      </c>
      <c r="K337" s="681">
        <v>1</v>
      </c>
      <c r="L337" s="668">
        <v>3</v>
      </c>
      <c r="M337" s="669">
        <v>631.98</v>
      </c>
    </row>
    <row r="338" spans="1:13" ht="14.4" customHeight="1" x14ac:dyDescent="0.3">
      <c r="A338" s="664" t="s">
        <v>2797</v>
      </c>
      <c r="B338" s="665" t="s">
        <v>2610</v>
      </c>
      <c r="C338" s="665" t="s">
        <v>2806</v>
      </c>
      <c r="D338" s="665" t="s">
        <v>2807</v>
      </c>
      <c r="E338" s="665" t="s">
        <v>2808</v>
      </c>
      <c r="F338" s="668">
        <v>4</v>
      </c>
      <c r="G338" s="668">
        <v>65.52</v>
      </c>
      <c r="H338" s="681">
        <v>1</v>
      </c>
      <c r="I338" s="668"/>
      <c r="J338" s="668"/>
      <c r="K338" s="681">
        <v>0</v>
      </c>
      <c r="L338" s="668">
        <v>4</v>
      </c>
      <c r="M338" s="669">
        <v>65.52</v>
      </c>
    </row>
    <row r="339" spans="1:13" ht="14.4" customHeight="1" x14ac:dyDescent="0.3">
      <c r="A339" s="664" t="s">
        <v>2797</v>
      </c>
      <c r="B339" s="665" t="s">
        <v>2610</v>
      </c>
      <c r="C339" s="665" t="s">
        <v>3612</v>
      </c>
      <c r="D339" s="665" t="s">
        <v>3613</v>
      </c>
      <c r="E339" s="665" t="s">
        <v>3275</v>
      </c>
      <c r="F339" s="668">
        <v>10</v>
      </c>
      <c r="G339" s="668">
        <v>327.60000000000002</v>
      </c>
      <c r="H339" s="681">
        <v>1</v>
      </c>
      <c r="I339" s="668"/>
      <c r="J339" s="668"/>
      <c r="K339" s="681">
        <v>0</v>
      </c>
      <c r="L339" s="668">
        <v>10</v>
      </c>
      <c r="M339" s="669">
        <v>327.60000000000002</v>
      </c>
    </row>
    <row r="340" spans="1:13" ht="14.4" customHeight="1" x14ac:dyDescent="0.3">
      <c r="A340" s="664" t="s">
        <v>2797</v>
      </c>
      <c r="B340" s="665" t="s">
        <v>2610</v>
      </c>
      <c r="C340" s="665" t="s">
        <v>3906</v>
      </c>
      <c r="D340" s="665" t="s">
        <v>3907</v>
      </c>
      <c r="E340" s="665" t="s">
        <v>3908</v>
      </c>
      <c r="F340" s="668">
        <v>2</v>
      </c>
      <c r="G340" s="668">
        <v>131.08000000000001</v>
      </c>
      <c r="H340" s="681">
        <v>1</v>
      </c>
      <c r="I340" s="668"/>
      <c r="J340" s="668"/>
      <c r="K340" s="681">
        <v>0</v>
      </c>
      <c r="L340" s="668">
        <v>2</v>
      </c>
      <c r="M340" s="669">
        <v>131.08000000000001</v>
      </c>
    </row>
    <row r="341" spans="1:13" ht="14.4" customHeight="1" x14ac:dyDescent="0.3">
      <c r="A341" s="664" t="s">
        <v>2797</v>
      </c>
      <c r="B341" s="665" t="s">
        <v>2610</v>
      </c>
      <c r="C341" s="665" t="s">
        <v>1456</v>
      </c>
      <c r="D341" s="665" t="s">
        <v>1457</v>
      </c>
      <c r="E341" s="665" t="s">
        <v>2611</v>
      </c>
      <c r="F341" s="668"/>
      <c r="G341" s="668"/>
      <c r="H341" s="681">
        <v>0</v>
      </c>
      <c r="I341" s="668">
        <v>8</v>
      </c>
      <c r="J341" s="668">
        <v>280.88</v>
      </c>
      <c r="K341" s="681">
        <v>1</v>
      </c>
      <c r="L341" s="668">
        <v>8</v>
      </c>
      <c r="M341" s="669">
        <v>280.88</v>
      </c>
    </row>
    <row r="342" spans="1:13" ht="14.4" customHeight="1" x14ac:dyDescent="0.3">
      <c r="A342" s="664" t="s">
        <v>2797</v>
      </c>
      <c r="B342" s="665" t="s">
        <v>2614</v>
      </c>
      <c r="C342" s="665" t="s">
        <v>1581</v>
      </c>
      <c r="D342" s="665" t="s">
        <v>1582</v>
      </c>
      <c r="E342" s="665" t="s">
        <v>2615</v>
      </c>
      <c r="F342" s="668"/>
      <c r="G342" s="668"/>
      <c r="H342" s="681">
        <v>0</v>
      </c>
      <c r="I342" s="668">
        <v>1</v>
      </c>
      <c r="J342" s="668">
        <v>31.09</v>
      </c>
      <c r="K342" s="681">
        <v>1</v>
      </c>
      <c r="L342" s="668">
        <v>1</v>
      </c>
      <c r="M342" s="669">
        <v>31.09</v>
      </c>
    </row>
    <row r="343" spans="1:13" ht="14.4" customHeight="1" x14ac:dyDescent="0.3">
      <c r="A343" s="664" t="s">
        <v>2797</v>
      </c>
      <c r="B343" s="665" t="s">
        <v>2614</v>
      </c>
      <c r="C343" s="665" t="s">
        <v>1607</v>
      </c>
      <c r="D343" s="665" t="s">
        <v>1582</v>
      </c>
      <c r="E343" s="665" t="s">
        <v>2616</v>
      </c>
      <c r="F343" s="668"/>
      <c r="G343" s="668"/>
      <c r="H343" s="681">
        <v>0</v>
      </c>
      <c r="I343" s="668">
        <v>3</v>
      </c>
      <c r="J343" s="668">
        <v>310.92</v>
      </c>
      <c r="K343" s="681">
        <v>1</v>
      </c>
      <c r="L343" s="668">
        <v>3</v>
      </c>
      <c r="M343" s="669">
        <v>310.92</v>
      </c>
    </row>
    <row r="344" spans="1:13" ht="14.4" customHeight="1" x14ac:dyDescent="0.3">
      <c r="A344" s="664" t="s">
        <v>2797</v>
      </c>
      <c r="B344" s="665" t="s">
        <v>2617</v>
      </c>
      <c r="C344" s="665" t="s">
        <v>1617</v>
      </c>
      <c r="D344" s="665" t="s">
        <v>1618</v>
      </c>
      <c r="E344" s="665" t="s">
        <v>2618</v>
      </c>
      <c r="F344" s="668"/>
      <c r="G344" s="668"/>
      <c r="H344" s="681">
        <v>0</v>
      </c>
      <c r="I344" s="668">
        <v>3</v>
      </c>
      <c r="J344" s="668">
        <v>754.56000000000006</v>
      </c>
      <c r="K344" s="681">
        <v>1</v>
      </c>
      <c r="L344" s="668">
        <v>3</v>
      </c>
      <c r="M344" s="669">
        <v>754.56000000000006</v>
      </c>
    </row>
    <row r="345" spans="1:13" ht="14.4" customHeight="1" x14ac:dyDescent="0.3">
      <c r="A345" s="664" t="s">
        <v>2797</v>
      </c>
      <c r="B345" s="665" t="s">
        <v>2617</v>
      </c>
      <c r="C345" s="665" t="s">
        <v>3732</v>
      </c>
      <c r="D345" s="665" t="s">
        <v>1618</v>
      </c>
      <c r="E345" s="665" t="s">
        <v>3733</v>
      </c>
      <c r="F345" s="668"/>
      <c r="G345" s="668"/>
      <c r="H345" s="681">
        <v>0</v>
      </c>
      <c r="I345" s="668">
        <v>2</v>
      </c>
      <c r="J345" s="668">
        <v>1006.04</v>
      </c>
      <c r="K345" s="681">
        <v>1</v>
      </c>
      <c r="L345" s="668">
        <v>2</v>
      </c>
      <c r="M345" s="669">
        <v>1006.04</v>
      </c>
    </row>
    <row r="346" spans="1:13" ht="14.4" customHeight="1" x14ac:dyDescent="0.3">
      <c r="A346" s="664" t="s">
        <v>2797</v>
      </c>
      <c r="B346" s="665" t="s">
        <v>2617</v>
      </c>
      <c r="C346" s="665" t="s">
        <v>4075</v>
      </c>
      <c r="D346" s="665" t="s">
        <v>3393</v>
      </c>
      <c r="E346" s="665" t="s">
        <v>3153</v>
      </c>
      <c r="F346" s="668">
        <v>2</v>
      </c>
      <c r="G346" s="668">
        <v>301.8</v>
      </c>
      <c r="H346" s="681">
        <v>1</v>
      </c>
      <c r="I346" s="668"/>
      <c r="J346" s="668"/>
      <c r="K346" s="681">
        <v>0</v>
      </c>
      <c r="L346" s="668">
        <v>2</v>
      </c>
      <c r="M346" s="669">
        <v>301.8</v>
      </c>
    </row>
    <row r="347" spans="1:13" ht="14.4" customHeight="1" x14ac:dyDescent="0.3">
      <c r="A347" s="664" t="s">
        <v>2797</v>
      </c>
      <c r="B347" s="665" t="s">
        <v>2617</v>
      </c>
      <c r="C347" s="665" t="s">
        <v>4076</v>
      </c>
      <c r="D347" s="665" t="s">
        <v>3393</v>
      </c>
      <c r="E347" s="665" t="s">
        <v>4077</v>
      </c>
      <c r="F347" s="668">
        <v>1</v>
      </c>
      <c r="G347" s="668">
        <v>503.02</v>
      </c>
      <c r="H347" s="681">
        <v>1</v>
      </c>
      <c r="I347" s="668"/>
      <c r="J347" s="668"/>
      <c r="K347" s="681">
        <v>0</v>
      </c>
      <c r="L347" s="668">
        <v>1</v>
      </c>
      <c r="M347" s="669">
        <v>503.02</v>
      </c>
    </row>
    <row r="348" spans="1:13" ht="14.4" customHeight="1" x14ac:dyDescent="0.3">
      <c r="A348" s="664" t="s">
        <v>2797</v>
      </c>
      <c r="B348" s="665" t="s">
        <v>2619</v>
      </c>
      <c r="C348" s="665" t="s">
        <v>1514</v>
      </c>
      <c r="D348" s="665" t="s">
        <v>1515</v>
      </c>
      <c r="E348" s="665" t="s">
        <v>2620</v>
      </c>
      <c r="F348" s="668"/>
      <c r="G348" s="668"/>
      <c r="H348" s="681">
        <v>0</v>
      </c>
      <c r="I348" s="668">
        <v>6</v>
      </c>
      <c r="J348" s="668">
        <v>868.8599999999999</v>
      </c>
      <c r="K348" s="681">
        <v>1</v>
      </c>
      <c r="L348" s="668">
        <v>6</v>
      </c>
      <c r="M348" s="669">
        <v>868.8599999999999</v>
      </c>
    </row>
    <row r="349" spans="1:13" ht="14.4" customHeight="1" x14ac:dyDescent="0.3">
      <c r="A349" s="664" t="s">
        <v>2797</v>
      </c>
      <c r="B349" s="665" t="s">
        <v>2619</v>
      </c>
      <c r="C349" s="665" t="s">
        <v>1590</v>
      </c>
      <c r="D349" s="665" t="s">
        <v>1591</v>
      </c>
      <c r="E349" s="665" t="s">
        <v>2621</v>
      </c>
      <c r="F349" s="668"/>
      <c r="G349" s="668"/>
      <c r="H349" s="681">
        <v>0</v>
      </c>
      <c r="I349" s="668">
        <v>2</v>
      </c>
      <c r="J349" s="668">
        <v>579.24</v>
      </c>
      <c r="K349" s="681">
        <v>1</v>
      </c>
      <c r="L349" s="668">
        <v>2</v>
      </c>
      <c r="M349" s="669">
        <v>579.24</v>
      </c>
    </row>
    <row r="350" spans="1:13" ht="14.4" customHeight="1" x14ac:dyDescent="0.3">
      <c r="A350" s="664" t="s">
        <v>2797</v>
      </c>
      <c r="B350" s="665" t="s">
        <v>2619</v>
      </c>
      <c r="C350" s="665" t="s">
        <v>3699</v>
      </c>
      <c r="D350" s="665" t="s">
        <v>3700</v>
      </c>
      <c r="E350" s="665" t="s">
        <v>3701</v>
      </c>
      <c r="F350" s="668"/>
      <c r="G350" s="668"/>
      <c r="H350" s="681">
        <v>0</v>
      </c>
      <c r="I350" s="668">
        <v>2</v>
      </c>
      <c r="J350" s="668">
        <v>643.58000000000004</v>
      </c>
      <c r="K350" s="681">
        <v>1</v>
      </c>
      <c r="L350" s="668">
        <v>2</v>
      </c>
      <c r="M350" s="669">
        <v>643.58000000000004</v>
      </c>
    </row>
    <row r="351" spans="1:13" ht="14.4" customHeight="1" x14ac:dyDescent="0.3">
      <c r="A351" s="664" t="s">
        <v>2797</v>
      </c>
      <c r="B351" s="665" t="s">
        <v>2622</v>
      </c>
      <c r="C351" s="665" t="s">
        <v>1438</v>
      </c>
      <c r="D351" s="665" t="s">
        <v>2623</v>
      </c>
      <c r="E351" s="665" t="s">
        <v>2624</v>
      </c>
      <c r="F351" s="668"/>
      <c r="G351" s="668"/>
      <c r="H351" s="681">
        <v>0</v>
      </c>
      <c r="I351" s="668">
        <v>13</v>
      </c>
      <c r="J351" s="668">
        <v>1254.8900000000001</v>
      </c>
      <c r="K351" s="681">
        <v>1</v>
      </c>
      <c r="L351" s="668">
        <v>13</v>
      </c>
      <c r="M351" s="669">
        <v>1254.8900000000001</v>
      </c>
    </row>
    <row r="352" spans="1:13" ht="14.4" customHeight="1" x14ac:dyDescent="0.3">
      <c r="A352" s="664" t="s">
        <v>2797</v>
      </c>
      <c r="B352" s="665" t="s">
        <v>2622</v>
      </c>
      <c r="C352" s="665" t="s">
        <v>1412</v>
      </c>
      <c r="D352" s="665" t="s">
        <v>1413</v>
      </c>
      <c r="E352" s="665" t="s">
        <v>2625</v>
      </c>
      <c r="F352" s="668"/>
      <c r="G352" s="668"/>
      <c r="H352" s="681">
        <v>0</v>
      </c>
      <c r="I352" s="668">
        <v>15</v>
      </c>
      <c r="J352" s="668">
        <v>156.14999999999998</v>
      </c>
      <c r="K352" s="681">
        <v>1</v>
      </c>
      <c r="L352" s="668">
        <v>15</v>
      </c>
      <c r="M352" s="669">
        <v>156.14999999999998</v>
      </c>
    </row>
    <row r="353" spans="1:13" ht="14.4" customHeight="1" x14ac:dyDescent="0.3">
      <c r="A353" s="664" t="s">
        <v>2797</v>
      </c>
      <c r="B353" s="665" t="s">
        <v>2622</v>
      </c>
      <c r="C353" s="665" t="s">
        <v>1415</v>
      </c>
      <c r="D353" s="665" t="s">
        <v>1416</v>
      </c>
      <c r="E353" s="665" t="s">
        <v>2626</v>
      </c>
      <c r="F353" s="668"/>
      <c r="G353" s="668"/>
      <c r="H353" s="681">
        <v>0</v>
      </c>
      <c r="I353" s="668">
        <v>13</v>
      </c>
      <c r="J353" s="668">
        <v>209.17000000000002</v>
      </c>
      <c r="K353" s="681">
        <v>1</v>
      </c>
      <c r="L353" s="668">
        <v>13</v>
      </c>
      <c r="M353" s="669">
        <v>209.17000000000002</v>
      </c>
    </row>
    <row r="354" spans="1:13" ht="14.4" customHeight="1" x14ac:dyDescent="0.3">
      <c r="A354" s="664" t="s">
        <v>2797</v>
      </c>
      <c r="B354" s="665" t="s">
        <v>2622</v>
      </c>
      <c r="C354" s="665" t="s">
        <v>1470</v>
      </c>
      <c r="D354" s="665" t="s">
        <v>2627</v>
      </c>
      <c r="E354" s="665" t="s">
        <v>2628</v>
      </c>
      <c r="F354" s="668"/>
      <c r="G354" s="668"/>
      <c r="H354" s="681">
        <v>0</v>
      </c>
      <c r="I354" s="668">
        <v>3</v>
      </c>
      <c r="J354" s="668">
        <v>144.81</v>
      </c>
      <c r="K354" s="681">
        <v>1</v>
      </c>
      <c r="L354" s="668">
        <v>3</v>
      </c>
      <c r="M354" s="669">
        <v>144.81</v>
      </c>
    </row>
    <row r="355" spans="1:13" ht="14.4" customHeight="1" x14ac:dyDescent="0.3">
      <c r="A355" s="664" t="s">
        <v>2797</v>
      </c>
      <c r="B355" s="665" t="s">
        <v>2622</v>
      </c>
      <c r="C355" s="665" t="s">
        <v>3443</v>
      </c>
      <c r="D355" s="665" t="s">
        <v>2627</v>
      </c>
      <c r="E355" s="665" t="s">
        <v>3444</v>
      </c>
      <c r="F355" s="668"/>
      <c r="G355" s="668"/>
      <c r="H355" s="681"/>
      <c r="I355" s="668">
        <v>10</v>
      </c>
      <c r="J355" s="668">
        <v>0</v>
      </c>
      <c r="K355" s="681"/>
      <c r="L355" s="668">
        <v>10</v>
      </c>
      <c r="M355" s="669">
        <v>0</v>
      </c>
    </row>
    <row r="356" spans="1:13" ht="14.4" customHeight="1" x14ac:dyDescent="0.3">
      <c r="A356" s="664" t="s">
        <v>2797</v>
      </c>
      <c r="B356" s="665" t="s">
        <v>2622</v>
      </c>
      <c r="C356" s="665" t="s">
        <v>4022</v>
      </c>
      <c r="D356" s="665" t="s">
        <v>2627</v>
      </c>
      <c r="E356" s="665" t="s">
        <v>2589</v>
      </c>
      <c r="F356" s="668">
        <v>2</v>
      </c>
      <c r="G356" s="668">
        <v>321.77999999999997</v>
      </c>
      <c r="H356" s="681">
        <v>1</v>
      </c>
      <c r="I356" s="668"/>
      <c r="J356" s="668"/>
      <c r="K356" s="681">
        <v>0</v>
      </c>
      <c r="L356" s="668">
        <v>2</v>
      </c>
      <c r="M356" s="669">
        <v>321.77999999999997</v>
      </c>
    </row>
    <row r="357" spans="1:13" ht="14.4" customHeight="1" x14ac:dyDescent="0.3">
      <c r="A357" s="664" t="s">
        <v>2797</v>
      </c>
      <c r="B357" s="665" t="s">
        <v>2622</v>
      </c>
      <c r="C357" s="665" t="s">
        <v>3504</v>
      </c>
      <c r="D357" s="665" t="s">
        <v>3505</v>
      </c>
      <c r="E357" s="665" t="s">
        <v>2624</v>
      </c>
      <c r="F357" s="668">
        <v>3</v>
      </c>
      <c r="G357" s="668">
        <v>289.59000000000003</v>
      </c>
      <c r="H357" s="681">
        <v>1</v>
      </c>
      <c r="I357" s="668"/>
      <c r="J357" s="668"/>
      <c r="K357" s="681">
        <v>0</v>
      </c>
      <c r="L357" s="668">
        <v>3</v>
      </c>
      <c r="M357" s="669">
        <v>289.59000000000003</v>
      </c>
    </row>
    <row r="358" spans="1:13" ht="14.4" customHeight="1" x14ac:dyDescent="0.3">
      <c r="A358" s="664" t="s">
        <v>2797</v>
      </c>
      <c r="B358" s="665" t="s">
        <v>2629</v>
      </c>
      <c r="C358" s="665" t="s">
        <v>3702</v>
      </c>
      <c r="D358" s="665" t="s">
        <v>2630</v>
      </c>
      <c r="E358" s="665" t="s">
        <v>3703</v>
      </c>
      <c r="F358" s="668"/>
      <c r="G358" s="668"/>
      <c r="H358" s="681">
        <v>0</v>
      </c>
      <c r="I358" s="668">
        <v>2</v>
      </c>
      <c r="J358" s="668">
        <v>554.04999999999995</v>
      </c>
      <c r="K358" s="681">
        <v>1</v>
      </c>
      <c r="L358" s="668">
        <v>2</v>
      </c>
      <c r="M358" s="669">
        <v>554.04999999999995</v>
      </c>
    </row>
    <row r="359" spans="1:13" ht="14.4" customHeight="1" x14ac:dyDescent="0.3">
      <c r="A359" s="664" t="s">
        <v>2797</v>
      </c>
      <c r="B359" s="665" t="s">
        <v>2629</v>
      </c>
      <c r="C359" s="665" t="s">
        <v>3704</v>
      </c>
      <c r="D359" s="665" t="s">
        <v>2834</v>
      </c>
      <c r="E359" s="665" t="s">
        <v>3705</v>
      </c>
      <c r="F359" s="668"/>
      <c r="G359" s="668"/>
      <c r="H359" s="681">
        <v>0</v>
      </c>
      <c r="I359" s="668">
        <v>7</v>
      </c>
      <c r="J359" s="668">
        <v>3730.3200000000006</v>
      </c>
      <c r="K359" s="681">
        <v>1</v>
      </c>
      <c r="L359" s="668">
        <v>7</v>
      </c>
      <c r="M359" s="669">
        <v>3730.3200000000006</v>
      </c>
    </row>
    <row r="360" spans="1:13" ht="14.4" customHeight="1" x14ac:dyDescent="0.3">
      <c r="A360" s="664" t="s">
        <v>2797</v>
      </c>
      <c r="B360" s="665" t="s">
        <v>4281</v>
      </c>
      <c r="C360" s="665" t="s">
        <v>4023</v>
      </c>
      <c r="D360" s="665" t="s">
        <v>3713</v>
      </c>
      <c r="E360" s="665" t="s">
        <v>4024</v>
      </c>
      <c r="F360" s="668"/>
      <c r="G360" s="668"/>
      <c r="H360" s="681">
        <v>0</v>
      </c>
      <c r="I360" s="668">
        <v>3</v>
      </c>
      <c r="J360" s="668">
        <v>307.38</v>
      </c>
      <c r="K360" s="681">
        <v>1</v>
      </c>
      <c r="L360" s="668">
        <v>3</v>
      </c>
      <c r="M360" s="669">
        <v>307.38</v>
      </c>
    </row>
    <row r="361" spans="1:13" ht="14.4" customHeight="1" x14ac:dyDescent="0.3">
      <c r="A361" s="664" t="s">
        <v>2797</v>
      </c>
      <c r="B361" s="665" t="s">
        <v>4282</v>
      </c>
      <c r="C361" s="665" t="s">
        <v>3648</v>
      </c>
      <c r="D361" s="665" t="s">
        <v>3649</v>
      </c>
      <c r="E361" s="665" t="s">
        <v>3650</v>
      </c>
      <c r="F361" s="668"/>
      <c r="G361" s="668"/>
      <c r="H361" s="681">
        <v>0</v>
      </c>
      <c r="I361" s="668">
        <v>2</v>
      </c>
      <c r="J361" s="668">
        <v>276.54000000000002</v>
      </c>
      <c r="K361" s="681">
        <v>1</v>
      </c>
      <c r="L361" s="668">
        <v>2</v>
      </c>
      <c r="M361" s="669">
        <v>276.54000000000002</v>
      </c>
    </row>
    <row r="362" spans="1:13" ht="14.4" customHeight="1" x14ac:dyDescent="0.3">
      <c r="A362" s="664" t="s">
        <v>2797</v>
      </c>
      <c r="B362" s="665" t="s">
        <v>2632</v>
      </c>
      <c r="C362" s="665" t="s">
        <v>4016</v>
      </c>
      <c r="D362" s="665" t="s">
        <v>1614</v>
      </c>
      <c r="E362" s="665" t="s">
        <v>4017</v>
      </c>
      <c r="F362" s="668"/>
      <c r="G362" s="668"/>
      <c r="H362" s="681">
        <v>0</v>
      </c>
      <c r="I362" s="668">
        <v>9</v>
      </c>
      <c r="J362" s="668">
        <v>7371.6299999999992</v>
      </c>
      <c r="K362" s="681">
        <v>1</v>
      </c>
      <c r="L362" s="668">
        <v>9</v>
      </c>
      <c r="M362" s="669">
        <v>7371.6299999999992</v>
      </c>
    </row>
    <row r="363" spans="1:13" ht="14.4" customHeight="1" x14ac:dyDescent="0.3">
      <c r="A363" s="664" t="s">
        <v>2797</v>
      </c>
      <c r="B363" s="665" t="s">
        <v>2636</v>
      </c>
      <c r="C363" s="665" t="s">
        <v>3470</v>
      </c>
      <c r="D363" s="665" t="s">
        <v>1638</v>
      </c>
      <c r="E363" s="665" t="s">
        <v>3471</v>
      </c>
      <c r="F363" s="668"/>
      <c r="G363" s="668"/>
      <c r="H363" s="681">
        <v>0</v>
      </c>
      <c r="I363" s="668">
        <v>1</v>
      </c>
      <c r="J363" s="668">
        <v>54.98</v>
      </c>
      <c r="K363" s="681">
        <v>1</v>
      </c>
      <c r="L363" s="668">
        <v>1</v>
      </c>
      <c r="M363" s="669">
        <v>54.98</v>
      </c>
    </row>
    <row r="364" spans="1:13" ht="14.4" customHeight="1" x14ac:dyDescent="0.3">
      <c r="A364" s="664" t="s">
        <v>2797</v>
      </c>
      <c r="B364" s="665" t="s">
        <v>2636</v>
      </c>
      <c r="C364" s="665" t="s">
        <v>3674</v>
      </c>
      <c r="D364" s="665" t="s">
        <v>1638</v>
      </c>
      <c r="E364" s="665" t="s">
        <v>3675</v>
      </c>
      <c r="F364" s="668"/>
      <c r="G364" s="668"/>
      <c r="H364" s="681"/>
      <c r="I364" s="668">
        <v>1</v>
      </c>
      <c r="J364" s="668">
        <v>0</v>
      </c>
      <c r="K364" s="681"/>
      <c r="L364" s="668">
        <v>1</v>
      </c>
      <c r="M364" s="669">
        <v>0</v>
      </c>
    </row>
    <row r="365" spans="1:13" ht="14.4" customHeight="1" x14ac:dyDescent="0.3">
      <c r="A365" s="664" t="s">
        <v>2797</v>
      </c>
      <c r="B365" s="665" t="s">
        <v>2638</v>
      </c>
      <c r="C365" s="665" t="s">
        <v>3579</v>
      </c>
      <c r="D365" s="665" t="s">
        <v>1555</v>
      </c>
      <c r="E365" s="665" t="s">
        <v>3530</v>
      </c>
      <c r="F365" s="668"/>
      <c r="G365" s="668"/>
      <c r="H365" s="681">
        <v>0</v>
      </c>
      <c r="I365" s="668">
        <v>5</v>
      </c>
      <c r="J365" s="668">
        <v>1667.6499999999999</v>
      </c>
      <c r="K365" s="681">
        <v>1</v>
      </c>
      <c r="L365" s="668">
        <v>5</v>
      </c>
      <c r="M365" s="669">
        <v>1667.6499999999999</v>
      </c>
    </row>
    <row r="366" spans="1:13" ht="14.4" customHeight="1" x14ac:dyDescent="0.3">
      <c r="A366" s="664" t="s">
        <v>2797</v>
      </c>
      <c r="B366" s="665" t="s">
        <v>4283</v>
      </c>
      <c r="C366" s="665" t="s">
        <v>3677</v>
      </c>
      <c r="D366" s="665" t="s">
        <v>3678</v>
      </c>
      <c r="E366" s="665" t="s">
        <v>3679</v>
      </c>
      <c r="F366" s="668"/>
      <c r="G366" s="668"/>
      <c r="H366" s="681">
        <v>0</v>
      </c>
      <c r="I366" s="668">
        <v>1</v>
      </c>
      <c r="J366" s="668">
        <v>145.66999999999999</v>
      </c>
      <c r="K366" s="681">
        <v>1</v>
      </c>
      <c r="L366" s="668">
        <v>1</v>
      </c>
      <c r="M366" s="669">
        <v>145.66999999999999</v>
      </c>
    </row>
    <row r="367" spans="1:13" ht="14.4" customHeight="1" x14ac:dyDescent="0.3">
      <c r="A367" s="664" t="s">
        <v>2797</v>
      </c>
      <c r="B367" s="665" t="s">
        <v>4284</v>
      </c>
      <c r="C367" s="665" t="s">
        <v>4043</v>
      </c>
      <c r="D367" s="665" t="s">
        <v>4044</v>
      </c>
      <c r="E367" s="665" t="s">
        <v>2609</v>
      </c>
      <c r="F367" s="668">
        <v>8</v>
      </c>
      <c r="G367" s="668">
        <v>219.8</v>
      </c>
      <c r="H367" s="681">
        <v>1</v>
      </c>
      <c r="I367" s="668"/>
      <c r="J367" s="668"/>
      <c r="K367" s="681">
        <v>0</v>
      </c>
      <c r="L367" s="668">
        <v>8</v>
      </c>
      <c r="M367" s="669">
        <v>219.8</v>
      </c>
    </row>
    <row r="368" spans="1:13" ht="14.4" customHeight="1" x14ac:dyDescent="0.3">
      <c r="A368" s="664" t="s">
        <v>2797</v>
      </c>
      <c r="B368" s="665" t="s">
        <v>2640</v>
      </c>
      <c r="C368" s="665" t="s">
        <v>2852</v>
      </c>
      <c r="D368" s="665" t="s">
        <v>2853</v>
      </c>
      <c r="E368" s="665" t="s">
        <v>2854</v>
      </c>
      <c r="F368" s="668"/>
      <c r="G368" s="668"/>
      <c r="H368" s="681">
        <v>0</v>
      </c>
      <c r="I368" s="668">
        <v>28</v>
      </c>
      <c r="J368" s="668">
        <v>7801.92</v>
      </c>
      <c r="K368" s="681">
        <v>1</v>
      </c>
      <c r="L368" s="668">
        <v>28</v>
      </c>
      <c r="M368" s="669">
        <v>7801.92</v>
      </c>
    </row>
    <row r="369" spans="1:13" ht="14.4" customHeight="1" x14ac:dyDescent="0.3">
      <c r="A369" s="664" t="s">
        <v>2797</v>
      </c>
      <c r="B369" s="665" t="s">
        <v>2640</v>
      </c>
      <c r="C369" s="665" t="s">
        <v>3900</v>
      </c>
      <c r="D369" s="665" t="s">
        <v>2962</v>
      </c>
      <c r="E369" s="665" t="s">
        <v>3901</v>
      </c>
      <c r="F369" s="668"/>
      <c r="G369" s="668"/>
      <c r="H369" s="681">
        <v>0</v>
      </c>
      <c r="I369" s="668">
        <v>1</v>
      </c>
      <c r="J369" s="668">
        <v>543.36</v>
      </c>
      <c r="K369" s="681">
        <v>1</v>
      </c>
      <c r="L369" s="668">
        <v>1</v>
      </c>
      <c r="M369" s="669">
        <v>543.36</v>
      </c>
    </row>
    <row r="370" spans="1:13" ht="14.4" customHeight="1" x14ac:dyDescent="0.3">
      <c r="A370" s="664" t="s">
        <v>2797</v>
      </c>
      <c r="B370" s="665" t="s">
        <v>2640</v>
      </c>
      <c r="C370" s="665" t="s">
        <v>3184</v>
      </c>
      <c r="D370" s="665" t="s">
        <v>3185</v>
      </c>
      <c r="E370" s="665" t="s">
        <v>2718</v>
      </c>
      <c r="F370" s="668"/>
      <c r="G370" s="668"/>
      <c r="H370" s="681">
        <v>0</v>
      </c>
      <c r="I370" s="668">
        <v>1</v>
      </c>
      <c r="J370" s="668">
        <v>58.86</v>
      </c>
      <c r="K370" s="681">
        <v>1</v>
      </c>
      <c r="L370" s="668">
        <v>1</v>
      </c>
      <c r="M370" s="669">
        <v>58.86</v>
      </c>
    </row>
    <row r="371" spans="1:13" ht="14.4" customHeight="1" x14ac:dyDescent="0.3">
      <c r="A371" s="664" t="s">
        <v>2797</v>
      </c>
      <c r="B371" s="665" t="s">
        <v>2640</v>
      </c>
      <c r="C371" s="665" t="s">
        <v>3902</v>
      </c>
      <c r="D371" s="665" t="s">
        <v>3185</v>
      </c>
      <c r="E371" s="665" t="s">
        <v>3725</v>
      </c>
      <c r="F371" s="668"/>
      <c r="G371" s="668"/>
      <c r="H371" s="681">
        <v>0</v>
      </c>
      <c r="I371" s="668">
        <v>6</v>
      </c>
      <c r="J371" s="668">
        <v>1177.26</v>
      </c>
      <c r="K371" s="681">
        <v>1</v>
      </c>
      <c r="L371" s="668">
        <v>6</v>
      </c>
      <c r="M371" s="669">
        <v>1177.26</v>
      </c>
    </row>
    <row r="372" spans="1:13" ht="14.4" customHeight="1" x14ac:dyDescent="0.3">
      <c r="A372" s="664" t="s">
        <v>2797</v>
      </c>
      <c r="B372" s="665" t="s">
        <v>2640</v>
      </c>
      <c r="C372" s="665" t="s">
        <v>1506</v>
      </c>
      <c r="D372" s="665" t="s">
        <v>1507</v>
      </c>
      <c r="E372" s="665" t="s">
        <v>2643</v>
      </c>
      <c r="F372" s="668"/>
      <c r="G372" s="668"/>
      <c r="H372" s="681">
        <v>0</v>
      </c>
      <c r="I372" s="668">
        <v>9</v>
      </c>
      <c r="J372" s="668">
        <v>3531.78</v>
      </c>
      <c r="K372" s="681">
        <v>1</v>
      </c>
      <c r="L372" s="668">
        <v>9</v>
      </c>
      <c r="M372" s="669">
        <v>3531.78</v>
      </c>
    </row>
    <row r="373" spans="1:13" ht="14.4" customHeight="1" x14ac:dyDescent="0.3">
      <c r="A373" s="664" t="s">
        <v>2797</v>
      </c>
      <c r="B373" s="665" t="s">
        <v>2640</v>
      </c>
      <c r="C373" s="665" t="s">
        <v>1562</v>
      </c>
      <c r="D373" s="665" t="s">
        <v>1567</v>
      </c>
      <c r="E373" s="665" t="s">
        <v>2644</v>
      </c>
      <c r="F373" s="668"/>
      <c r="G373" s="668"/>
      <c r="H373" s="681">
        <v>0</v>
      </c>
      <c r="I373" s="668">
        <v>5</v>
      </c>
      <c r="J373" s="668">
        <v>905.65</v>
      </c>
      <c r="K373" s="681">
        <v>1</v>
      </c>
      <c r="L373" s="668">
        <v>5</v>
      </c>
      <c r="M373" s="669">
        <v>905.65</v>
      </c>
    </row>
    <row r="374" spans="1:13" ht="14.4" customHeight="1" x14ac:dyDescent="0.3">
      <c r="A374" s="664" t="s">
        <v>2797</v>
      </c>
      <c r="B374" s="665" t="s">
        <v>2640</v>
      </c>
      <c r="C374" s="665" t="s">
        <v>1566</v>
      </c>
      <c r="D374" s="665" t="s">
        <v>1567</v>
      </c>
      <c r="E374" s="665" t="s">
        <v>2645</v>
      </c>
      <c r="F374" s="668"/>
      <c r="G374" s="668"/>
      <c r="H374" s="681">
        <v>0</v>
      </c>
      <c r="I374" s="668">
        <v>12</v>
      </c>
      <c r="J374" s="668">
        <v>7244.76</v>
      </c>
      <c r="K374" s="681">
        <v>1</v>
      </c>
      <c r="L374" s="668">
        <v>12</v>
      </c>
      <c r="M374" s="669">
        <v>7244.76</v>
      </c>
    </row>
    <row r="375" spans="1:13" ht="14.4" customHeight="1" x14ac:dyDescent="0.3">
      <c r="A375" s="664" t="s">
        <v>2797</v>
      </c>
      <c r="B375" s="665" t="s">
        <v>2646</v>
      </c>
      <c r="C375" s="665" t="s">
        <v>4029</v>
      </c>
      <c r="D375" s="665" t="s">
        <v>4030</v>
      </c>
      <c r="E375" s="665" t="s">
        <v>2621</v>
      </c>
      <c r="F375" s="668"/>
      <c r="G375" s="668"/>
      <c r="H375" s="681">
        <v>0</v>
      </c>
      <c r="I375" s="668">
        <v>3</v>
      </c>
      <c r="J375" s="668">
        <v>1059.54</v>
      </c>
      <c r="K375" s="681">
        <v>1</v>
      </c>
      <c r="L375" s="668">
        <v>3</v>
      </c>
      <c r="M375" s="669">
        <v>1059.54</v>
      </c>
    </row>
    <row r="376" spans="1:13" ht="14.4" customHeight="1" x14ac:dyDescent="0.3">
      <c r="A376" s="664" t="s">
        <v>2797</v>
      </c>
      <c r="B376" s="665" t="s">
        <v>2646</v>
      </c>
      <c r="C376" s="665" t="s">
        <v>1524</v>
      </c>
      <c r="D376" s="665" t="s">
        <v>1525</v>
      </c>
      <c r="E376" s="665" t="s">
        <v>3718</v>
      </c>
      <c r="F376" s="668"/>
      <c r="G376" s="668"/>
      <c r="H376" s="681">
        <v>0</v>
      </c>
      <c r="I376" s="668">
        <v>5</v>
      </c>
      <c r="J376" s="668">
        <v>2716.8</v>
      </c>
      <c r="K376" s="681">
        <v>1</v>
      </c>
      <c r="L376" s="668">
        <v>5</v>
      </c>
      <c r="M376" s="669">
        <v>2716.8</v>
      </c>
    </row>
    <row r="377" spans="1:13" ht="14.4" customHeight="1" x14ac:dyDescent="0.3">
      <c r="A377" s="664" t="s">
        <v>2797</v>
      </c>
      <c r="B377" s="665" t="s">
        <v>2646</v>
      </c>
      <c r="C377" s="665" t="s">
        <v>1577</v>
      </c>
      <c r="D377" s="665" t="s">
        <v>1578</v>
      </c>
      <c r="E377" s="665" t="s">
        <v>2647</v>
      </c>
      <c r="F377" s="668"/>
      <c r="G377" s="668"/>
      <c r="H377" s="681">
        <v>0</v>
      </c>
      <c r="I377" s="668">
        <v>1</v>
      </c>
      <c r="J377" s="668">
        <v>835.93</v>
      </c>
      <c r="K377" s="681">
        <v>1</v>
      </c>
      <c r="L377" s="668">
        <v>1</v>
      </c>
      <c r="M377" s="669">
        <v>835.93</v>
      </c>
    </row>
    <row r="378" spans="1:13" ht="14.4" customHeight="1" x14ac:dyDescent="0.3">
      <c r="A378" s="664" t="s">
        <v>2797</v>
      </c>
      <c r="B378" s="665" t="s">
        <v>2646</v>
      </c>
      <c r="C378" s="665" t="s">
        <v>4031</v>
      </c>
      <c r="D378" s="665" t="s">
        <v>4032</v>
      </c>
      <c r="E378" s="665" t="s">
        <v>2609</v>
      </c>
      <c r="F378" s="668">
        <v>1</v>
      </c>
      <c r="G378" s="668">
        <v>169.04</v>
      </c>
      <c r="H378" s="681">
        <v>1</v>
      </c>
      <c r="I378" s="668"/>
      <c r="J378" s="668"/>
      <c r="K378" s="681">
        <v>0</v>
      </c>
      <c r="L378" s="668">
        <v>1</v>
      </c>
      <c r="M378" s="669">
        <v>169.04</v>
      </c>
    </row>
    <row r="379" spans="1:13" ht="14.4" customHeight="1" x14ac:dyDescent="0.3">
      <c r="A379" s="664" t="s">
        <v>2797</v>
      </c>
      <c r="B379" s="665" t="s">
        <v>4290</v>
      </c>
      <c r="C379" s="665" t="s">
        <v>3931</v>
      </c>
      <c r="D379" s="665" t="s">
        <v>3004</v>
      </c>
      <c r="E379" s="665" t="s">
        <v>3932</v>
      </c>
      <c r="F379" s="668"/>
      <c r="G379" s="668"/>
      <c r="H379" s="681">
        <v>0</v>
      </c>
      <c r="I379" s="668">
        <v>1</v>
      </c>
      <c r="J379" s="668">
        <v>556.04</v>
      </c>
      <c r="K379" s="681">
        <v>1</v>
      </c>
      <c r="L379" s="668">
        <v>1</v>
      </c>
      <c r="M379" s="669">
        <v>556.04</v>
      </c>
    </row>
    <row r="380" spans="1:13" ht="14.4" customHeight="1" x14ac:dyDescent="0.3">
      <c r="A380" s="664" t="s">
        <v>2797</v>
      </c>
      <c r="B380" s="665" t="s">
        <v>4285</v>
      </c>
      <c r="C380" s="665" t="s">
        <v>3903</v>
      </c>
      <c r="D380" s="665" t="s">
        <v>3605</v>
      </c>
      <c r="E380" s="665" t="s">
        <v>3606</v>
      </c>
      <c r="F380" s="668"/>
      <c r="G380" s="668"/>
      <c r="H380" s="681">
        <v>0</v>
      </c>
      <c r="I380" s="668">
        <v>4</v>
      </c>
      <c r="J380" s="668">
        <v>2957.32</v>
      </c>
      <c r="K380" s="681">
        <v>1</v>
      </c>
      <c r="L380" s="668">
        <v>4</v>
      </c>
      <c r="M380" s="669">
        <v>2957.32</v>
      </c>
    </row>
    <row r="381" spans="1:13" ht="14.4" customHeight="1" x14ac:dyDescent="0.3">
      <c r="A381" s="664" t="s">
        <v>2797</v>
      </c>
      <c r="B381" s="665" t="s">
        <v>4285</v>
      </c>
      <c r="C381" s="665" t="s">
        <v>3604</v>
      </c>
      <c r="D381" s="665" t="s">
        <v>3605</v>
      </c>
      <c r="E381" s="665" t="s">
        <v>3606</v>
      </c>
      <c r="F381" s="668"/>
      <c r="G381" s="668"/>
      <c r="H381" s="681"/>
      <c r="I381" s="668">
        <v>8</v>
      </c>
      <c r="J381" s="668">
        <v>0</v>
      </c>
      <c r="K381" s="681"/>
      <c r="L381" s="668">
        <v>8</v>
      </c>
      <c r="M381" s="669">
        <v>0</v>
      </c>
    </row>
    <row r="382" spans="1:13" ht="14.4" customHeight="1" x14ac:dyDescent="0.3">
      <c r="A382" s="664" t="s">
        <v>2797</v>
      </c>
      <c r="B382" s="665" t="s">
        <v>4285</v>
      </c>
      <c r="C382" s="665" t="s">
        <v>3607</v>
      </c>
      <c r="D382" s="665" t="s">
        <v>3608</v>
      </c>
      <c r="E382" s="665" t="s">
        <v>3609</v>
      </c>
      <c r="F382" s="668"/>
      <c r="G382" s="668"/>
      <c r="H382" s="681"/>
      <c r="I382" s="668">
        <v>6</v>
      </c>
      <c r="J382" s="668">
        <v>0</v>
      </c>
      <c r="K382" s="681"/>
      <c r="L382" s="668">
        <v>6</v>
      </c>
      <c r="M382" s="669">
        <v>0</v>
      </c>
    </row>
    <row r="383" spans="1:13" ht="14.4" customHeight="1" x14ac:dyDescent="0.3">
      <c r="A383" s="664" t="s">
        <v>2797</v>
      </c>
      <c r="B383" s="665" t="s">
        <v>4285</v>
      </c>
      <c r="C383" s="665" t="s">
        <v>3904</v>
      </c>
      <c r="D383" s="665" t="s">
        <v>3605</v>
      </c>
      <c r="E383" s="665" t="s">
        <v>3905</v>
      </c>
      <c r="F383" s="668"/>
      <c r="G383" s="668"/>
      <c r="H383" s="681">
        <v>0</v>
      </c>
      <c r="I383" s="668">
        <v>1</v>
      </c>
      <c r="J383" s="668">
        <v>246.44</v>
      </c>
      <c r="K383" s="681">
        <v>1</v>
      </c>
      <c r="L383" s="668">
        <v>1</v>
      </c>
      <c r="M383" s="669">
        <v>246.44</v>
      </c>
    </row>
    <row r="384" spans="1:13" ht="14.4" customHeight="1" x14ac:dyDescent="0.3">
      <c r="A384" s="664" t="s">
        <v>2797</v>
      </c>
      <c r="B384" s="665" t="s">
        <v>2648</v>
      </c>
      <c r="C384" s="665" t="s">
        <v>4051</v>
      </c>
      <c r="D384" s="665" t="s">
        <v>2914</v>
      </c>
      <c r="E384" s="665" t="s">
        <v>4052</v>
      </c>
      <c r="F384" s="668">
        <v>2</v>
      </c>
      <c r="G384" s="668">
        <v>876.98</v>
      </c>
      <c r="H384" s="681">
        <v>1</v>
      </c>
      <c r="I384" s="668"/>
      <c r="J384" s="668"/>
      <c r="K384" s="681">
        <v>0</v>
      </c>
      <c r="L384" s="668">
        <v>2</v>
      </c>
      <c r="M384" s="669">
        <v>876.98</v>
      </c>
    </row>
    <row r="385" spans="1:13" ht="14.4" customHeight="1" x14ac:dyDescent="0.3">
      <c r="A385" s="664" t="s">
        <v>2797</v>
      </c>
      <c r="B385" s="665" t="s">
        <v>2656</v>
      </c>
      <c r="C385" s="665" t="s">
        <v>1682</v>
      </c>
      <c r="D385" s="665" t="s">
        <v>1683</v>
      </c>
      <c r="E385" s="665" t="s">
        <v>2658</v>
      </c>
      <c r="F385" s="668"/>
      <c r="G385" s="668"/>
      <c r="H385" s="681">
        <v>0</v>
      </c>
      <c r="I385" s="668">
        <v>1</v>
      </c>
      <c r="J385" s="668">
        <v>79.03</v>
      </c>
      <c r="K385" s="681">
        <v>1</v>
      </c>
      <c r="L385" s="668">
        <v>1</v>
      </c>
      <c r="M385" s="669">
        <v>79.03</v>
      </c>
    </row>
    <row r="386" spans="1:13" ht="14.4" customHeight="1" x14ac:dyDescent="0.3">
      <c r="A386" s="664" t="s">
        <v>2797</v>
      </c>
      <c r="B386" s="665" t="s">
        <v>2656</v>
      </c>
      <c r="C386" s="665" t="s">
        <v>1558</v>
      </c>
      <c r="D386" s="665" t="s">
        <v>2659</v>
      </c>
      <c r="E386" s="665" t="s">
        <v>2660</v>
      </c>
      <c r="F386" s="668"/>
      <c r="G386" s="668"/>
      <c r="H386" s="681">
        <v>0</v>
      </c>
      <c r="I386" s="668">
        <v>1</v>
      </c>
      <c r="J386" s="668">
        <v>46.07</v>
      </c>
      <c r="K386" s="681">
        <v>1</v>
      </c>
      <c r="L386" s="668">
        <v>1</v>
      </c>
      <c r="M386" s="669">
        <v>46.07</v>
      </c>
    </row>
    <row r="387" spans="1:13" ht="14.4" customHeight="1" x14ac:dyDescent="0.3">
      <c r="A387" s="664" t="s">
        <v>2797</v>
      </c>
      <c r="B387" s="665" t="s">
        <v>2656</v>
      </c>
      <c r="C387" s="665" t="s">
        <v>3053</v>
      </c>
      <c r="D387" s="665" t="s">
        <v>3054</v>
      </c>
      <c r="E387" s="665" t="s">
        <v>3055</v>
      </c>
      <c r="F387" s="668">
        <v>1</v>
      </c>
      <c r="G387" s="668">
        <v>79.03</v>
      </c>
      <c r="H387" s="681">
        <v>1</v>
      </c>
      <c r="I387" s="668"/>
      <c r="J387" s="668"/>
      <c r="K387" s="681">
        <v>0</v>
      </c>
      <c r="L387" s="668">
        <v>1</v>
      </c>
      <c r="M387" s="669">
        <v>79.03</v>
      </c>
    </row>
    <row r="388" spans="1:13" ht="14.4" customHeight="1" x14ac:dyDescent="0.3">
      <c r="A388" s="664" t="s">
        <v>2797</v>
      </c>
      <c r="B388" s="665" t="s">
        <v>2656</v>
      </c>
      <c r="C388" s="665" t="s">
        <v>2285</v>
      </c>
      <c r="D388" s="665" t="s">
        <v>2286</v>
      </c>
      <c r="E388" s="665" t="s">
        <v>2740</v>
      </c>
      <c r="F388" s="668"/>
      <c r="G388" s="668"/>
      <c r="H388" s="681">
        <v>0</v>
      </c>
      <c r="I388" s="668">
        <v>1</v>
      </c>
      <c r="J388" s="668">
        <v>59.27</v>
      </c>
      <c r="K388" s="681">
        <v>1</v>
      </c>
      <c r="L388" s="668">
        <v>1</v>
      </c>
      <c r="M388" s="669">
        <v>59.27</v>
      </c>
    </row>
    <row r="389" spans="1:13" ht="14.4" customHeight="1" x14ac:dyDescent="0.3">
      <c r="A389" s="664" t="s">
        <v>2797</v>
      </c>
      <c r="B389" s="665" t="s">
        <v>2747</v>
      </c>
      <c r="C389" s="665" t="s">
        <v>2361</v>
      </c>
      <c r="D389" s="665" t="s">
        <v>2362</v>
      </c>
      <c r="E389" s="665" t="s">
        <v>2748</v>
      </c>
      <c r="F389" s="668"/>
      <c r="G389" s="668"/>
      <c r="H389" s="681">
        <v>0</v>
      </c>
      <c r="I389" s="668">
        <v>7</v>
      </c>
      <c r="J389" s="668">
        <v>493.78000000000003</v>
      </c>
      <c r="K389" s="681">
        <v>1</v>
      </c>
      <c r="L389" s="668">
        <v>7</v>
      </c>
      <c r="M389" s="669">
        <v>493.78000000000003</v>
      </c>
    </row>
    <row r="390" spans="1:13" ht="14.4" customHeight="1" x14ac:dyDescent="0.3">
      <c r="A390" s="664" t="s">
        <v>2797</v>
      </c>
      <c r="B390" s="665" t="s">
        <v>2696</v>
      </c>
      <c r="C390" s="665" t="s">
        <v>3934</v>
      </c>
      <c r="D390" s="665" t="s">
        <v>1858</v>
      </c>
      <c r="E390" s="665" t="s">
        <v>3935</v>
      </c>
      <c r="F390" s="668">
        <v>2</v>
      </c>
      <c r="G390" s="668">
        <v>1496.42</v>
      </c>
      <c r="H390" s="681">
        <v>1</v>
      </c>
      <c r="I390" s="668"/>
      <c r="J390" s="668"/>
      <c r="K390" s="681">
        <v>0</v>
      </c>
      <c r="L390" s="668">
        <v>2</v>
      </c>
      <c r="M390" s="669">
        <v>1496.42</v>
      </c>
    </row>
    <row r="391" spans="1:13" ht="14.4" customHeight="1" x14ac:dyDescent="0.3">
      <c r="A391" s="664" t="s">
        <v>2797</v>
      </c>
      <c r="B391" s="665" t="s">
        <v>4297</v>
      </c>
      <c r="C391" s="665" t="s">
        <v>3857</v>
      </c>
      <c r="D391" s="665" t="s">
        <v>3858</v>
      </c>
      <c r="E391" s="665" t="s">
        <v>3859</v>
      </c>
      <c r="F391" s="668">
        <v>4</v>
      </c>
      <c r="G391" s="668">
        <v>146.16</v>
      </c>
      <c r="H391" s="681">
        <v>1</v>
      </c>
      <c r="I391" s="668"/>
      <c r="J391" s="668"/>
      <c r="K391" s="681">
        <v>0</v>
      </c>
      <c r="L391" s="668">
        <v>4</v>
      </c>
      <c r="M391" s="669">
        <v>146.16</v>
      </c>
    </row>
    <row r="392" spans="1:13" ht="14.4" customHeight="1" x14ac:dyDescent="0.3">
      <c r="A392" s="664" t="s">
        <v>2797</v>
      </c>
      <c r="B392" s="665" t="s">
        <v>4301</v>
      </c>
      <c r="C392" s="665" t="s">
        <v>4063</v>
      </c>
      <c r="D392" s="665" t="s">
        <v>4064</v>
      </c>
      <c r="E392" s="665" t="s">
        <v>4065</v>
      </c>
      <c r="F392" s="668">
        <v>1</v>
      </c>
      <c r="G392" s="668">
        <v>300.68</v>
      </c>
      <c r="H392" s="681">
        <v>1</v>
      </c>
      <c r="I392" s="668"/>
      <c r="J392" s="668"/>
      <c r="K392" s="681">
        <v>0</v>
      </c>
      <c r="L392" s="668">
        <v>1</v>
      </c>
      <c r="M392" s="669">
        <v>300.68</v>
      </c>
    </row>
    <row r="393" spans="1:13" ht="14.4" customHeight="1" x14ac:dyDescent="0.3">
      <c r="A393" s="664" t="s">
        <v>2797</v>
      </c>
      <c r="B393" s="665" t="s">
        <v>2709</v>
      </c>
      <c r="C393" s="665" t="s">
        <v>3893</v>
      </c>
      <c r="D393" s="665" t="s">
        <v>3894</v>
      </c>
      <c r="E393" s="665" t="s">
        <v>3895</v>
      </c>
      <c r="F393" s="668">
        <v>2</v>
      </c>
      <c r="G393" s="668">
        <v>18.8</v>
      </c>
      <c r="H393" s="681">
        <v>1</v>
      </c>
      <c r="I393" s="668"/>
      <c r="J393" s="668"/>
      <c r="K393" s="681">
        <v>0</v>
      </c>
      <c r="L393" s="668">
        <v>2</v>
      </c>
      <c r="M393" s="669">
        <v>18.8</v>
      </c>
    </row>
    <row r="394" spans="1:13" ht="14.4" customHeight="1" x14ac:dyDescent="0.3">
      <c r="A394" s="664" t="s">
        <v>2797</v>
      </c>
      <c r="B394" s="665" t="s">
        <v>2709</v>
      </c>
      <c r="C394" s="665" t="s">
        <v>3896</v>
      </c>
      <c r="D394" s="665" t="s">
        <v>3897</v>
      </c>
      <c r="E394" s="665" t="s">
        <v>3895</v>
      </c>
      <c r="F394" s="668"/>
      <c r="G394" s="668"/>
      <c r="H394" s="681">
        <v>0</v>
      </c>
      <c r="I394" s="668">
        <v>1</v>
      </c>
      <c r="J394" s="668">
        <v>9.4</v>
      </c>
      <c r="K394" s="681">
        <v>1</v>
      </c>
      <c r="L394" s="668">
        <v>1</v>
      </c>
      <c r="M394" s="669">
        <v>9.4</v>
      </c>
    </row>
    <row r="395" spans="1:13" ht="14.4" customHeight="1" x14ac:dyDescent="0.3">
      <c r="A395" s="664" t="s">
        <v>2797</v>
      </c>
      <c r="B395" s="665" t="s">
        <v>2717</v>
      </c>
      <c r="C395" s="665" t="s">
        <v>3913</v>
      </c>
      <c r="D395" s="665" t="s">
        <v>1597</v>
      </c>
      <c r="E395" s="665" t="s">
        <v>3914</v>
      </c>
      <c r="F395" s="668"/>
      <c r="G395" s="668"/>
      <c r="H395" s="681">
        <v>0</v>
      </c>
      <c r="I395" s="668">
        <v>2</v>
      </c>
      <c r="J395" s="668">
        <v>528</v>
      </c>
      <c r="K395" s="681">
        <v>1</v>
      </c>
      <c r="L395" s="668">
        <v>2</v>
      </c>
      <c r="M395" s="669">
        <v>528</v>
      </c>
    </row>
    <row r="396" spans="1:13" ht="14.4" customHeight="1" x14ac:dyDescent="0.3">
      <c r="A396" s="664" t="s">
        <v>2797</v>
      </c>
      <c r="B396" s="665" t="s">
        <v>4295</v>
      </c>
      <c r="C396" s="665" t="s">
        <v>3989</v>
      </c>
      <c r="D396" s="665" t="s">
        <v>3810</v>
      </c>
      <c r="E396" s="665" t="s">
        <v>3990</v>
      </c>
      <c r="F396" s="668">
        <v>2</v>
      </c>
      <c r="G396" s="668">
        <v>282.08</v>
      </c>
      <c r="H396" s="681">
        <v>1</v>
      </c>
      <c r="I396" s="668"/>
      <c r="J396" s="668"/>
      <c r="K396" s="681">
        <v>0</v>
      </c>
      <c r="L396" s="668">
        <v>2</v>
      </c>
      <c r="M396" s="669">
        <v>282.08</v>
      </c>
    </row>
    <row r="397" spans="1:13" ht="14.4" customHeight="1" x14ac:dyDescent="0.3">
      <c r="A397" s="664" t="s">
        <v>2797</v>
      </c>
      <c r="B397" s="665" t="s">
        <v>2763</v>
      </c>
      <c r="C397" s="665" t="s">
        <v>4094</v>
      </c>
      <c r="D397" s="665" t="s">
        <v>4095</v>
      </c>
      <c r="E397" s="665" t="s">
        <v>4096</v>
      </c>
      <c r="F397" s="668">
        <v>1</v>
      </c>
      <c r="G397" s="668">
        <v>786.31</v>
      </c>
      <c r="H397" s="681">
        <v>1</v>
      </c>
      <c r="I397" s="668"/>
      <c r="J397" s="668"/>
      <c r="K397" s="681">
        <v>0</v>
      </c>
      <c r="L397" s="668">
        <v>1</v>
      </c>
      <c r="M397" s="669">
        <v>786.31</v>
      </c>
    </row>
    <row r="398" spans="1:13" ht="14.4" customHeight="1" x14ac:dyDescent="0.3">
      <c r="A398" s="664" t="s">
        <v>2797</v>
      </c>
      <c r="B398" s="665" t="s">
        <v>4286</v>
      </c>
      <c r="C398" s="665" t="s">
        <v>3846</v>
      </c>
      <c r="D398" s="665" t="s">
        <v>3669</v>
      </c>
      <c r="E398" s="665" t="s">
        <v>3455</v>
      </c>
      <c r="F398" s="668"/>
      <c r="G398" s="668"/>
      <c r="H398" s="681">
        <v>0</v>
      </c>
      <c r="I398" s="668">
        <v>1</v>
      </c>
      <c r="J398" s="668">
        <v>69.16</v>
      </c>
      <c r="K398" s="681">
        <v>1</v>
      </c>
      <c r="L398" s="668">
        <v>1</v>
      </c>
      <c r="M398" s="669">
        <v>69.16</v>
      </c>
    </row>
    <row r="399" spans="1:13" ht="14.4" customHeight="1" x14ac:dyDescent="0.3">
      <c r="A399" s="664" t="s">
        <v>2797</v>
      </c>
      <c r="B399" s="665" t="s">
        <v>4286</v>
      </c>
      <c r="C399" s="665" t="s">
        <v>3971</v>
      </c>
      <c r="D399" s="665" t="s">
        <v>3046</v>
      </c>
      <c r="E399" s="665" t="s">
        <v>2620</v>
      </c>
      <c r="F399" s="668">
        <v>1</v>
      </c>
      <c r="G399" s="668">
        <v>207.45</v>
      </c>
      <c r="H399" s="681">
        <v>1</v>
      </c>
      <c r="I399" s="668"/>
      <c r="J399" s="668"/>
      <c r="K399" s="681">
        <v>0</v>
      </c>
      <c r="L399" s="668">
        <v>1</v>
      </c>
      <c r="M399" s="669">
        <v>207.45</v>
      </c>
    </row>
    <row r="400" spans="1:13" ht="14.4" customHeight="1" x14ac:dyDescent="0.3">
      <c r="A400" s="664" t="s">
        <v>2797</v>
      </c>
      <c r="B400" s="665" t="s">
        <v>4300</v>
      </c>
      <c r="C400" s="665" t="s">
        <v>3915</v>
      </c>
      <c r="D400" s="665" t="s">
        <v>3207</v>
      </c>
      <c r="E400" s="665" t="s">
        <v>2620</v>
      </c>
      <c r="F400" s="668"/>
      <c r="G400" s="668"/>
      <c r="H400" s="681">
        <v>0</v>
      </c>
      <c r="I400" s="668">
        <v>1</v>
      </c>
      <c r="J400" s="668">
        <v>207.45</v>
      </c>
      <c r="K400" s="681">
        <v>1</v>
      </c>
      <c r="L400" s="668">
        <v>1</v>
      </c>
      <c r="M400" s="669">
        <v>207.45</v>
      </c>
    </row>
    <row r="401" spans="1:13" ht="14.4" customHeight="1" x14ac:dyDescent="0.3">
      <c r="A401" s="664" t="s">
        <v>2797</v>
      </c>
      <c r="B401" s="665" t="s">
        <v>4287</v>
      </c>
      <c r="C401" s="665" t="s">
        <v>4086</v>
      </c>
      <c r="D401" s="665" t="s">
        <v>2927</v>
      </c>
      <c r="E401" s="665" t="s">
        <v>4087</v>
      </c>
      <c r="F401" s="668"/>
      <c r="G401" s="668"/>
      <c r="H401" s="681">
        <v>0</v>
      </c>
      <c r="I401" s="668">
        <v>2</v>
      </c>
      <c r="J401" s="668">
        <v>4753.8599999999997</v>
      </c>
      <c r="K401" s="681">
        <v>1</v>
      </c>
      <c r="L401" s="668">
        <v>2</v>
      </c>
      <c r="M401" s="669">
        <v>4753.8599999999997</v>
      </c>
    </row>
    <row r="402" spans="1:13" ht="14.4" customHeight="1" x14ac:dyDescent="0.3">
      <c r="A402" s="664" t="s">
        <v>2797</v>
      </c>
      <c r="B402" s="665" t="s">
        <v>4287</v>
      </c>
      <c r="C402" s="665" t="s">
        <v>3431</v>
      </c>
      <c r="D402" s="665" t="s">
        <v>3432</v>
      </c>
      <c r="E402" s="665" t="s">
        <v>3433</v>
      </c>
      <c r="F402" s="668"/>
      <c r="G402" s="668"/>
      <c r="H402" s="681">
        <v>0</v>
      </c>
      <c r="I402" s="668">
        <v>34</v>
      </c>
      <c r="J402" s="668">
        <v>64665.35</v>
      </c>
      <c r="K402" s="681">
        <v>1</v>
      </c>
      <c r="L402" s="668">
        <v>34</v>
      </c>
      <c r="M402" s="669">
        <v>64665.35</v>
      </c>
    </row>
    <row r="403" spans="1:13" ht="14.4" customHeight="1" x14ac:dyDescent="0.3">
      <c r="A403" s="664" t="s">
        <v>2797</v>
      </c>
      <c r="B403" s="665" t="s">
        <v>4287</v>
      </c>
      <c r="C403" s="665" t="s">
        <v>4084</v>
      </c>
      <c r="D403" s="665" t="s">
        <v>3432</v>
      </c>
      <c r="E403" s="665" t="s">
        <v>4085</v>
      </c>
      <c r="F403" s="668"/>
      <c r="G403" s="668"/>
      <c r="H403" s="681">
        <v>0</v>
      </c>
      <c r="I403" s="668">
        <v>1</v>
      </c>
      <c r="J403" s="668">
        <v>5286.12</v>
      </c>
      <c r="K403" s="681">
        <v>1</v>
      </c>
      <c r="L403" s="668">
        <v>1</v>
      </c>
      <c r="M403" s="669">
        <v>5286.12</v>
      </c>
    </row>
    <row r="404" spans="1:13" ht="14.4" customHeight="1" x14ac:dyDescent="0.3">
      <c r="A404" s="664" t="s">
        <v>2797</v>
      </c>
      <c r="B404" s="665" t="s">
        <v>4287</v>
      </c>
      <c r="C404" s="665" t="s">
        <v>4088</v>
      </c>
      <c r="D404" s="665" t="s">
        <v>2927</v>
      </c>
      <c r="E404" s="665" t="s">
        <v>4089</v>
      </c>
      <c r="F404" s="668"/>
      <c r="G404" s="668"/>
      <c r="H404" s="681">
        <v>0</v>
      </c>
      <c r="I404" s="668">
        <v>2</v>
      </c>
      <c r="J404" s="668">
        <v>5339.5</v>
      </c>
      <c r="K404" s="681">
        <v>1</v>
      </c>
      <c r="L404" s="668">
        <v>2</v>
      </c>
      <c r="M404" s="669">
        <v>5339.5</v>
      </c>
    </row>
    <row r="405" spans="1:13" ht="14.4" customHeight="1" x14ac:dyDescent="0.3">
      <c r="A405" s="664" t="s">
        <v>2797</v>
      </c>
      <c r="B405" s="665" t="s">
        <v>2573</v>
      </c>
      <c r="C405" s="665" t="s">
        <v>4103</v>
      </c>
      <c r="D405" s="665" t="s">
        <v>1492</v>
      </c>
      <c r="E405" s="665" t="s">
        <v>4104</v>
      </c>
      <c r="F405" s="668"/>
      <c r="G405" s="668"/>
      <c r="H405" s="681">
        <v>0</v>
      </c>
      <c r="I405" s="668">
        <v>4</v>
      </c>
      <c r="J405" s="668">
        <v>535.76</v>
      </c>
      <c r="K405" s="681">
        <v>1</v>
      </c>
      <c r="L405" s="668">
        <v>4</v>
      </c>
      <c r="M405" s="669">
        <v>535.76</v>
      </c>
    </row>
    <row r="406" spans="1:13" ht="14.4" customHeight="1" x14ac:dyDescent="0.3">
      <c r="A406" s="664" t="s">
        <v>2798</v>
      </c>
      <c r="B406" s="665" t="s">
        <v>2566</v>
      </c>
      <c r="C406" s="665" t="s">
        <v>3438</v>
      </c>
      <c r="D406" s="665" t="s">
        <v>1686</v>
      </c>
      <c r="E406" s="665" t="s">
        <v>3439</v>
      </c>
      <c r="F406" s="668"/>
      <c r="G406" s="668"/>
      <c r="H406" s="681"/>
      <c r="I406" s="668">
        <v>1</v>
      </c>
      <c r="J406" s="668">
        <v>0</v>
      </c>
      <c r="K406" s="681"/>
      <c r="L406" s="668">
        <v>1</v>
      </c>
      <c r="M406" s="669">
        <v>0</v>
      </c>
    </row>
    <row r="407" spans="1:13" ht="14.4" customHeight="1" x14ac:dyDescent="0.3">
      <c r="A407" s="664" t="s">
        <v>2798</v>
      </c>
      <c r="B407" s="665" t="s">
        <v>2566</v>
      </c>
      <c r="C407" s="665" t="s">
        <v>3440</v>
      </c>
      <c r="D407" s="665" t="s">
        <v>1686</v>
      </c>
      <c r="E407" s="665" t="s">
        <v>2567</v>
      </c>
      <c r="F407" s="668"/>
      <c r="G407" s="668"/>
      <c r="H407" s="681">
        <v>0</v>
      </c>
      <c r="I407" s="668">
        <v>1</v>
      </c>
      <c r="J407" s="668">
        <v>102.93</v>
      </c>
      <c r="K407" s="681">
        <v>1</v>
      </c>
      <c r="L407" s="668">
        <v>1</v>
      </c>
      <c r="M407" s="669">
        <v>102.93</v>
      </c>
    </row>
    <row r="408" spans="1:13" ht="14.4" customHeight="1" x14ac:dyDescent="0.3">
      <c r="A408" s="664" t="s">
        <v>2798</v>
      </c>
      <c r="B408" s="665" t="s">
        <v>2566</v>
      </c>
      <c r="C408" s="665" t="s">
        <v>3441</v>
      </c>
      <c r="D408" s="665" t="s">
        <v>1460</v>
      </c>
      <c r="E408" s="665" t="s">
        <v>3442</v>
      </c>
      <c r="F408" s="668"/>
      <c r="G408" s="668"/>
      <c r="H408" s="681"/>
      <c r="I408" s="668">
        <v>1</v>
      </c>
      <c r="J408" s="668">
        <v>0</v>
      </c>
      <c r="K408" s="681"/>
      <c r="L408" s="668">
        <v>1</v>
      </c>
      <c r="M408" s="669">
        <v>0</v>
      </c>
    </row>
    <row r="409" spans="1:13" ht="14.4" customHeight="1" x14ac:dyDescent="0.3">
      <c r="A409" s="664" t="s">
        <v>2798</v>
      </c>
      <c r="B409" s="665" t="s">
        <v>2585</v>
      </c>
      <c r="C409" s="665" t="s">
        <v>3394</v>
      </c>
      <c r="D409" s="665" t="s">
        <v>3395</v>
      </c>
      <c r="E409" s="665" t="s">
        <v>3396</v>
      </c>
      <c r="F409" s="668"/>
      <c r="G409" s="668"/>
      <c r="H409" s="681"/>
      <c r="I409" s="668">
        <v>1</v>
      </c>
      <c r="J409" s="668">
        <v>0</v>
      </c>
      <c r="K409" s="681"/>
      <c r="L409" s="668">
        <v>1</v>
      </c>
      <c r="M409" s="669">
        <v>0</v>
      </c>
    </row>
    <row r="410" spans="1:13" ht="14.4" customHeight="1" x14ac:dyDescent="0.3">
      <c r="A410" s="664" t="s">
        <v>2798</v>
      </c>
      <c r="B410" s="665" t="s">
        <v>2585</v>
      </c>
      <c r="C410" s="665" t="s">
        <v>1570</v>
      </c>
      <c r="D410" s="665" t="s">
        <v>2586</v>
      </c>
      <c r="E410" s="665" t="s">
        <v>2587</v>
      </c>
      <c r="F410" s="668"/>
      <c r="G410" s="668"/>
      <c r="H410" s="681">
        <v>0</v>
      </c>
      <c r="I410" s="668">
        <v>3</v>
      </c>
      <c r="J410" s="668">
        <v>361.83</v>
      </c>
      <c r="K410" s="681">
        <v>1</v>
      </c>
      <c r="L410" s="668">
        <v>3</v>
      </c>
      <c r="M410" s="669">
        <v>361.83</v>
      </c>
    </row>
    <row r="411" spans="1:13" ht="14.4" customHeight="1" x14ac:dyDescent="0.3">
      <c r="A411" s="664" t="s">
        <v>2798</v>
      </c>
      <c r="B411" s="665" t="s">
        <v>2585</v>
      </c>
      <c r="C411" s="665" t="s">
        <v>1510</v>
      </c>
      <c r="D411" s="665" t="s">
        <v>2588</v>
      </c>
      <c r="E411" s="665" t="s">
        <v>2589</v>
      </c>
      <c r="F411" s="668"/>
      <c r="G411" s="668"/>
      <c r="H411" s="681">
        <v>0</v>
      </c>
      <c r="I411" s="668">
        <v>3</v>
      </c>
      <c r="J411" s="668">
        <v>554.22</v>
      </c>
      <c r="K411" s="681">
        <v>1</v>
      </c>
      <c r="L411" s="668">
        <v>3</v>
      </c>
      <c r="M411" s="669">
        <v>554.22</v>
      </c>
    </row>
    <row r="412" spans="1:13" ht="14.4" customHeight="1" x14ac:dyDescent="0.3">
      <c r="A412" s="664" t="s">
        <v>2798</v>
      </c>
      <c r="B412" s="665" t="s">
        <v>2590</v>
      </c>
      <c r="C412" s="665" t="s">
        <v>3089</v>
      </c>
      <c r="D412" s="665" t="s">
        <v>1449</v>
      </c>
      <c r="E412" s="665" t="s">
        <v>3090</v>
      </c>
      <c r="F412" s="668"/>
      <c r="G412" s="668"/>
      <c r="H412" s="681"/>
      <c r="I412" s="668">
        <v>2</v>
      </c>
      <c r="J412" s="668">
        <v>0</v>
      </c>
      <c r="K412" s="681"/>
      <c r="L412" s="668">
        <v>2</v>
      </c>
      <c r="M412" s="669">
        <v>0</v>
      </c>
    </row>
    <row r="413" spans="1:13" ht="14.4" customHeight="1" x14ac:dyDescent="0.3">
      <c r="A413" s="664" t="s">
        <v>2798</v>
      </c>
      <c r="B413" s="665" t="s">
        <v>2599</v>
      </c>
      <c r="C413" s="665" t="s">
        <v>1662</v>
      </c>
      <c r="D413" s="665" t="s">
        <v>1642</v>
      </c>
      <c r="E413" s="665" t="s">
        <v>2601</v>
      </c>
      <c r="F413" s="668"/>
      <c r="G413" s="668"/>
      <c r="H413" s="681">
        <v>0</v>
      </c>
      <c r="I413" s="668">
        <v>2</v>
      </c>
      <c r="J413" s="668">
        <v>373.74</v>
      </c>
      <c r="K413" s="681">
        <v>1</v>
      </c>
      <c r="L413" s="668">
        <v>2</v>
      </c>
      <c r="M413" s="669">
        <v>373.74</v>
      </c>
    </row>
    <row r="414" spans="1:13" ht="14.4" customHeight="1" x14ac:dyDescent="0.3">
      <c r="A414" s="664" t="s">
        <v>2798</v>
      </c>
      <c r="B414" s="665" t="s">
        <v>2602</v>
      </c>
      <c r="C414" s="665" t="s">
        <v>1427</v>
      </c>
      <c r="D414" s="665" t="s">
        <v>1424</v>
      </c>
      <c r="E414" s="665" t="s">
        <v>2605</v>
      </c>
      <c r="F414" s="668"/>
      <c r="G414" s="668"/>
      <c r="H414" s="681">
        <v>0</v>
      </c>
      <c r="I414" s="668">
        <v>1</v>
      </c>
      <c r="J414" s="668">
        <v>144.01</v>
      </c>
      <c r="K414" s="681">
        <v>1</v>
      </c>
      <c r="L414" s="668">
        <v>1</v>
      </c>
      <c r="M414" s="669">
        <v>144.01</v>
      </c>
    </row>
    <row r="415" spans="1:13" ht="14.4" customHeight="1" x14ac:dyDescent="0.3">
      <c r="A415" s="664" t="s">
        <v>2798</v>
      </c>
      <c r="B415" s="665" t="s">
        <v>2606</v>
      </c>
      <c r="C415" s="665" t="s">
        <v>4115</v>
      </c>
      <c r="D415" s="665" t="s">
        <v>1553</v>
      </c>
      <c r="E415" s="665" t="s">
        <v>4116</v>
      </c>
      <c r="F415" s="668"/>
      <c r="G415" s="668"/>
      <c r="H415" s="681">
        <v>0</v>
      </c>
      <c r="I415" s="668">
        <v>1</v>
      </c>
      <c r="J415" s="668">
        <v>394.64</v>
      </c>
      <c r="K415" s="681">
        <v>1</v>
      </c>
      <c r="L415" s="668">
        <v>1</v>
      </c>
      <c r="M415" s="669">
        <v>394.64</v>
      </c>
    </row>
    <row r="416" spans="1:13" ht="14.4" customHeight="1" x14ac:dyDescent="0.3">
      <c r="A416" s="664" t="s">
        <v>2798</v>
      </c>
      <c r="B416" s="665" t="s">
        <v>2610</v>
      </c>
      <c r="C416" s="665" t="s">
        <v>1655</v>
      </c>
      <c r="D416" s="665" t="s">
        <v>1457</v>
      </c>
      <c r="E416" s="665" t="s">
        <v>2620</v>
      </c>
      <c r="F416" s="668"/>
      <c r="G416" s="668"/>
      <c r="H416" s="681">
        <v>0</v>
      </c>
      <c r="I416" s="668">
        <v>4</v>
      </c>
      <c r="J416" s="668">
        <v>421.28</v>
      </c>
      <c r="K416" s="681">
        <v>1</v>
      </c>
      <c r="L416" s="668">
        <v>4</v>
      </c>
      <c r="M416" s="669">
        <v>421.28</v>
      </c>
    </row>
    <row r="417" spans="1:13" ht="14.4" customHeight="1" x14ac:dyDescent="0.3">
      <c r="A417" s="664" t="s">
        <v>2798</v>
      </c>
      <c r="B417" s="665" t="s">
        <v>2619</v>
      </c>
      <c r="C417" s="665" t="s">
        <v>2831</v>
      </c>
      <c r="D417" s="665" t="s">
        <v>1515</v>
      </c>
      <c r="E417" s="665" t="s">
        <v>2611</v>
      </c>
      <c r="F417" s="668"/>
      <c r="G417" s="668"/>
      <c r="H417" s="681">
        <v>0</v>
      </c>
      <c r="I417" s="668">
        <v>3</v>
      </c>
      <c r="J417" s="668">
        <v>144.81</v>
      </c>
      <c r="K417" s="681">
        <v>1</v>
      </c>
      <c r="L417" s="668">
        <v>3</v>
      </c>
      <c r="M417" s="669">
        <v>144.81</v>
      </c>
    </row>
    <row r="418" spans="1:13" ht="14.4" customHeight="1" x14ac:dyDescent="0.3">
      <c r="A418" s="664" t="s">
        <v>2798</v>
      </c>
      <c r="B418" s="665" t="s">
        <v>2619</v>
      </c>
      <c r="C418" s="665" t="s">
        <v>3105</v>
      </c>
      <c r="D418" s="665" t="s">
        <v>1591</v>
      </c>
      <c r="E418" s="665" t="s">
        <v>2718</v>
      </c>
      <c r="F418" s="668"/>
      <c r="G418" s="668"/>
      <c r="H418" s="681">
        <v>0</v>
      </c>
      <c r="I418" s="668">
        <v>1</v>
      </c>
      <c r="J418" s="668">
        <v>96.53</v>
      </c>
      <c r="K418" s="681">
        <v>1</v>
      </c>
      <c r="L418" s="668">
        <v>1</v>
      </c>
      <c r="M418" s="669">
        <v>96.53</v>
      </c>
    </row>
    <row r="419" spans="1:13" ht="14.4" customHeight="1" x14ac:dyDescent="0.3">
      <c r="A419" s="664" t="s">
        <v>2798</v>
      </c>
      <c r="B419" s="665" t="s">
        <v>2622</v>
      </c>
      <c r="C419" s="665" t="s">
        <v>1438</v>
      </c>
      <c r="D419" s="665" t="s">
        <v>2623</v>
      </c>
      <c r="E419" s="665" t="s">
        <v>2624</v>
      </c>
      <c r="F419" s="668"/>
      <c r="G419" s="668"/>
      <c r="H419" s="681">
        <v>0</v>
      </c>
      <c r="I419" s="668">
        <v>3</v>
      </c>
      <c r="J419" s="668">
        <v>289.59000000000003</v>
      </c>
      <c r="K419" s="681">
        <v>1</v>
      </c>
      <c r="L419" s="668">
        <v>3</v>
      </c>
      <c r="M419" s="669">
        <v>289.59000000000003</v>
      </c>
    </row>
    <row r="420" spans="1:13" ht="14.4" customHeight="1" x14ac:dyDescent="0.3">
      <c r="A420" s="664" t="s">
        <v>2798</v>
      </c>
      <c r="B420" s="665" t="s">
        <v>2622</v>
      </c>
      <c r="C420" s="665" t="s">
        <v>3443</v>
      </c>
      <c r="D420" s="665" t="s">
        <v>2627</v>
      </c>
      <c r="E420" s="665" t="s">
        <v>3444</v>
      </c>
      <c r="F420" s="668"/>
      <c r="G420" s="668"/>
      <c r="H420" s="681"/>
      <c r="I420" s="668">
        <v>1</v>
      </c>
      <c r="J420" s="668">
        <v>0</v>
      </c>
      <c r="K420" s="681"/>
      <c r="L420" s="668">
        <v>1</v>
      </c>
      <c r="M420" s="669">
        <v>0</v>
      </c>
    </row>
    <row r="421" spans="1:13" ht="14.4" customHeight="1" x14ac:dyDescent="0.3">
      <c r="A421" s="664" t="s">
        <v>2798</v>
      </c>
      <c r="B421" s="665" t="s">
        <v>2640</v>
      </c>
      <c r="C421" s="665" t="s">
        <v>1502</v>
      </c>
      <c r="D421" s="665" t="s">
        <v>1507</v>
      </c>
      <c r="E421" s="665" t="s">
        <v>2642</v>
      </c>
      <c r="F421" s="668"/>
      <c r="G421" s="668"/>
      <c r="H421" s="681">
        <v>0</v>
      </c>
      <c r="I421" s="668">
        <v>1</v>
      </c>
      <c r="J421" s="668">
        <v>117.73</v>
      </c>
      <c r="K421" s="681">
        <v>1</v>
      </c>
      <c r="L421" s="668">
        <v>1</v>
      </c>
      <c r="M421" s="669">
        <v>117.73</v>
      </c>
    </row>
    <row r="422" spans="1:13" ht="14.4" customHeight="1" x14ac:dyDescent="0.3">
      <c r="A422" s="664" t="s">
        <v>2798</v>
      </c>
      <c r="B422" s="665" t="s">
        <v>2640</v>
      </c>
      <c r="C422" s="665" t="s">
        <v>1566</v>
      </c>
      <c r="D422" s="665" t="s">
        <v>1567</v>
      </c>
      <c r="E422" s="665" t="s">
        <v>2645</v>
      </c>
      <c r="F422" s="668"/>
      <c r="G422" s="668"/>
      <c r="H422" s="681">
        <v>0</v>
      </c>
      <c r="I422" s="668">
        <v>1</v>
      </c>
      <c r="J422" s="668">
        <v>603.73</v>
      </c>
      <c r="K422" s="681">
        <v>1</v>
      </c>
      <c r="L422" s="668">
        <v>1</v>
      </c>
      <c r="M422" s="669">
        <v>603.73</v>
      </c>
    </row>
    <row r="423" spans="1:13" ht="14.4" customHeight="1" x14ac:dyDescent="0.3">
      <c r="A423" s="664" t="s">
        <v>2798</v>
      </c>
      <c r="B423" s="665" t="s">
        <v>2712</v>
      </c>
      <c r="C423" s="665" t="s">
        <v>4118</v>
      </c>
      <c r="D423" s="665" t="s">
        <v>4119</v>
      </c>
      <c r="E423" s="665" t="s">
        <v>4120</v>
      </c>
      <c r="F423" s="668"/>
      <c r="G423" s="668"/>
      <c r="H423" s="681"/>
      <c r="I423" s="668">
        <v>2</v>
      </c>
      <c r="J423" s="668">
        <v>0</v>
      </c>
      <c r="K423" s="681"/>
      <c r="L423" s="668">
        <v>2</v>
      </c>
      <c r="M423" s="669">
        <v>0</v>
      </c>
    </row>
    <row r="424" spans="1:13" ht="14.4" customHeight="1" x14ac:dyDescent="0.3">
      <c r="A424" s="664" t="s">
        <v>2798</v>
      </c>
      <c r="B424" s="665" t="s">
        <v>4287</v>
      </c>
      <c r="C424" s="665" t="s">
        <v>4084</v>
      </c>
      <c r="D424" s="665" t="s">
        <v>3432</v>
      </c>
      <c r="E424" s="665" t="s">
        <v>4085</v>
      </c>
      <c r="F424" s="668"/>
      <c r="G424" s="668"/>
      <c r="H424" s="681">
        <v>0</v>
      </c>
      <c r="I424" s="668">
        <v>2</v>
      </c>
      <c r="J424" s="668">
        <v>10625.64</v>
      </c>
      <c r="K424" s="681">
        <v>1</v>
      </c>
      <c r="L424" s="668">
        <v>2</v>
      </c>
      <c r="M424" s="669">
        <v>10625.64</v>
      </c>
    </row>
    <row r="425" spans="1:13" ht="14.4" customHeight="1" x14ac:dyDescent="0.3">
      <c r="A425" s="664" t="s">
        <v>2799</v>
      </c>
      <c r="B425" s="665" t="s">
        <v>2580</v>
      </c>
      <c r="C425" s="665" t="s">
        <v>3474</v>
      </c>
      <c r="D425" s="665" t="s">
        <v>3475</v>
      </c>
      <c r="E425" s="665" t="s">
        <v>3307</v>
      </c>
      <c r="F425" s="668">
        <v>1</v>
      </c>
      <c r="G425" s="668">
        <v>36.729999999999997</v>
      </c>
      <c r="H425" s="681">
        <v>1</v>
      </c>
      <c r="I425" s="668"/>
      <c r="J425" s="668"/>
      <c r="K425" s="681">
        <v>0</v>
      </c>
      <c r="L425" s="668">
        <v>1</v>
      </c>
      <c r="M425" s="669">
        <v>36.729999999999997</v>
      </c>
    </row>
    <row r="426" spans="1:13" ht="14.4" customHeight="1" x14ac:dyDescent="0.3">
      <c r="A426" s="664" t="s">
        <v>2799</v>
      </c>
      <c r="B426" s="665" t="s">
        <v>2585</v>
      </c>
      <c r="C426" s="665" t="s">
        <v>1570</v>
      </c>
      <c r="D426" s="665" t="s">
        <v>2586</v>
      </c>
      <c r="E426" s="665" t="s">
        <v>2587</v>
      </c>
      <c r="F426" s="668"/>
      <c r="G426" s="668"/>
      <c r="H426" s="681">
        <v>0</v>
      </c>
      <c r="I426" s="668">
        <v>2</v>
      </c>
      <c r="J426" s="668">
        <v>241.22</v>
      </c>
      <c r="K426" s="681">
        <v>1</v>
      </c>
      <c r="L426" s="668">
        <v>2</v>
      </c>
      <c r="M426" s="669">
        <v>241.22</v>
      </c>
    </row>
    <row r="427" spans="1:13" ht="14.4" customHeight="1" x14ac:dyDescent="0.3">
      <c r="A427" s="664" t="s">
        <v>2799</v>
      </c>
      <c r="B427" s="665" t="s">
        <v>2585</v>
      </c>
      <c r="C427" s="665" t="s">
        <v>1510</v>
      </c>
      <c r="D427" s="665" t="s">
        <v>2588</v>
      </c>
      <c r="E427" s="665" t="s">
        <v>2589</v>
      </c>
      <c r="F427" s="668"/>
      <c r="G427" s="668"/>
      <c r="H427" s="681">
        <v>0</v>
      </c>
      <c r="I427" s="668">
        <v>5</v>
      </c>
      <c r="J427" s="668">
        <v>923.7</v>
      </c>
      <c r="K427" s="681">
        <v>1</v>
      </c>
      <c r="L427" s="668">
        <v>5</v>
      </c>
      <c r="M427" s="669">
        <v>923.7</v>
      </c>
    </row>
    <row r="428" spans="1:13" ht="14.4" customHeight="1" x14ac:dyDescent="0.3">
      <c r="A428" s="664" t="s">
        <v>2799</v>
      </c>
      <c r="B428" s="665" t="s">
        <v>2599</v>
      </c>
      <c r="C428" s="665" t="s">
        <v>1641</v>
      </c>
      <c r="D428" s="665" t="s">
        <v>1642</v>
      </c>
      <c r="E428" s="665" t="s">
        <v>2600</v>
      </c>
      <c r="F428" s="668"/>
      <c r="G428" s="668"/>
      <c r="H428" s="681">
        <v>0</v>
      </c>
      <c r="I428" s="668">
        <v>4</v>
      </c>
      <c r="J428" s="668">
        <v>373.72</v>
      </c>
      <c r="K428" s="681">
        <v>1</v>
      </c>
      <c r="L428" s="668">
        <v>4</v>
      </c>
      <c r="M428" s="669">
        <v>373.72</v>
      </c>
    </row>
    <row r="429" spans="1:13" ht="14.4" customHeight="1" x14ac:dyDescent="0.3">
      <c r="A429" s="664" t="s">
        <v>2799</v>
      </c>
      <c r="B429" s="665" t="s">
        <v>2602</v>
      </c>
      <c r="C429" s="665" t="s">
        <v>1423</v>
      </c>
      <c r="D429" s="665" t="s">
        <v>1424</v>
      </c>
      <c r="E429" s="665" t="s">
        <v>2604</v>
      </c>
      <c r="F429" s="668"/>
      <c r="G429" s="668"/>
      <c r="H429" s="681">
        <v>0</v>
      </c>
      <c r="I429" s="668">
        <v>6</v>
      </c>
      <c r="J429" s="668">
        <v>432</v>
      </c>
      <c r="K429" s="681">
        <v>1</v>
      </c>
      <c r="L429" s="668">
        <v>6</v>
      </c>
      <c r="M429" s="669">
        <v>432</v>
      </c>
    </row>
    <row r="430" spans="1:13" ht="14.4" customHeight="1" x14ac:dyDescent="0.3">
      <c r="A430" s="664" t="s">
        <v>2799</v>
      </c>
      <c r="B430" s="665" t="s">
        <v>2610</v>
      </c>
      <c r="C430" s="665" t="s">
        <v>1456</v>
      </c>
      <c r="D430" s="665" t="s">
        <v>1457</v>
      </c>
      <c r="E430" s="665" t="s">
        <v>2611</v>
      </c>
      <c r="F430" s="668"/>
      <c r="G430" s="668"/>
      <c r="H430" s="681">
        <v>0</v>
      </c>
      <c r="I430" s="668">
        <v>7</v>
      </c>
      <c r="J430" s="668">
        <v>245.76999999999998</v>
      </c>
      <c r="K430" s="681">
        <v>1</v>
      </c>
      <c r="L430" s="668">
        <v>7</v>
      </c>
      <c r="M430" s="669">
        <v>245.76999999999998</v>
      </c>
    </row>
    <row r="431" spans="1:13" ht="14.4" customHeight="1" x14ac:dyDescent="0.3">
      <c r="A431" s="664" t="s">
        <v>2799</v>
      </c>
      <c r="B431" s="665" t="s">
        <v>2610</v>
      </c>
      <c r="C431" s="665" t="s">
        <v>2809</v>
      </c>
      <c r="D431" s="665" t="s">
        <v>2810</v>
      </c>
      <c r="E431" s="665" t="s">
        <v>2718</v>
      </c>
      <c r="F431" s="668"/>
      <c r="G431" s="668"/>
      <c r="H431" s="681">
        <v>0</v>
      </c>
      <c r="I431" s="668">
        <v>1</v>
      </c>
      <c r="J431" s="668">
        <v>70.23</v>
      </c>
      <c r="K431" s="681">
        <v>1</v>
      </c>
      <c r="L431" s="668">
        <v>1</v>
      </c>
      <c r="M431" s="669">
        <v>70.23</v>
      </c>
    </row>
    <row r="432" spans="1:13" ht="14.4" customHeight="1" x14ac:dyDescent="0.3">
      <c r="A432" s="664" t="s">
        <v>2799</v>
      </c>
      <c r="B432" s="665" t="s">
        <v>2614</v>
      </c>
      <c r="C432" s="665" t="s">
        <v>1581</v>
      </c>
      <c r="D432" s="665" t="s">
        <v>1582</v>
      </c>
      <c r="E432" s="665" t="s">
        <v>2615</v>
      </c>
      <c r="F432" s="668"/>
      <c r="G432" s="668"/>
      <c r="H432" s="681">
        <v>0</v>
      </c>
      <c r="I432" s="668">
        <v>2</v>
      </c>
      <c r="J432" s="668">
        <v>62.18</v>
      </c>
      <c r="K432" s="681">
        <v>1</v>
      </c>
      <c r="L432" s="668">
        <v>2</v>
      </c>
      <c r="M432" s="669">
        <v>62.18</v>
      </c>
    </row>
    <row r="433" spans="1:13" ht="14.4" customHeight="1" x14ac:dyDescent="0.3">
      <c r="A433" s="664" t="s">
        <v>2799</v>
      </c>
      <c r="B433" s="665" t="s">
        <v>2619</v>
      </c>
      <c r="C433" s="665" t="s">
        <v>2831</v>
      </c>
      <c r="D433" s="665" t="s">
        <v>1515</v>
      </c>
      <c r="E433" s="665" t="s">
        <v>2611</v>
      </c>
      <c r="F433" s="668"/>
      <c r="G433" s="668"/>
      <c r="H433" s="681">
        <v>0</v>
      </c>
      <c r="I433" s="668">
        <v>3</v>
      </c>
      <c r="J433" s="668">
        <v>144.81</v>
      </c>
      <c r="K433" s="681">
        <v>1</v>
      </c>
      <c r="L433" s="668">
        <v>3</v>
      </c>
      <c r="M433" s="669">
        <v>144.81</v>
      </c>
    </row>
    <row r="434" spans="1:13" ht="14.4" customHeight="1" x14ac:dyDescent="0.3">
      <c r="A434" s="664" t="s">
        <v>2799</v>
      </c>
      <c r="B434" s="665" t="s">
        <v>2619</v>
      </c>
      <c r="C434" s="665" t="s">
        <v>3105</v>
      </c>
      <c r="D434" s="665" t="s">
        <v>1591</v>
      </c>
      <c r="E434" s="665" t="s">
        <v>2718</v>
      </c>
      <c r="F434" s="668"/>
      <c r="G434" s="668"/>
      <c r="H434" s="681">
        <v>0</v>
      </c>
      <c r="I434" s="668">
        <v>1</v>
      </c>
      <c r="J434" s="668">
        <v>96.53</v>
      </c>
      <c r="K434" s="681">
        <v>1</v>
      </c>
      <c r="L434" s="668">
        <v>1</v>
      </c>
      <c r="M434" s="669">
        <v>96.53</v>
      </c>
    </row>
    <row r="435" spans="1:13" ht="14.4" customHeight="1" x14ac:dyDescent="0.3">
      <c r="A435" s="664" t="s">
        <v>2799</v>
      </c>
      <c r="B435" s="665" t="s">
        <v>2622</v>
      </c>
      <c r="C435" s="665" t="s">
        <v>2897</v>
      </c>
      <c r="D435" s="665" t="s">
        <v>1413</v>
      </c>
      <c r="E435" s="665" t="s">
        <v>2898</v>
      </c>
      <c r="F435" s="668"/>
      <c r="G435" s="668"/>
      <c r="H435" s="681"/>
      <c r="I435" s="668">
        <v>1</v>
      </c>
      <c r="J435" s="668">
        <v>0</v>
      </c>
      <c r="K435" s="681"/>
      <c r="L435" s="668">
        <v>1</v>
      </c>
      <c r="M435" s="669">
        <v>0</v>
      </c>
    </row>
    <row r="436" spans="1:13" ht="14.4" customHeight="1" x14ac:dyDescent="0.3">
      <c r="A436" s="664" t="s">
        <v>2799</v>
      </c>
      <c r="B436" s="665" t="s">
        <v>2622</v>
      </c>
      <c r="C436" s="665" t="s">
        <v>1470</v>
      </c>
      <c r="D436" s="665" t="s">
        <v>2627</v>
      </c>
      <c r="E436" s="665" t="s">
        <v>2628</v>
      </c>
      <c r="F436" s="668"/>
      <c r="G436" s="668"/>
      <c r="H436" s="681">
        <v>0</v>
      </c>
      <c r="I436" s="668">
        <v>1</v>
      </c>
      <c r="J436" s="668">
        <v>48.27</v>
      </c>
      <c r="K436" s="681">
        <v>1</v>
      </c>
      <c r="L436" s="668">
        <v>1</v>
      </c>
      <c r="M436" s="669">
        <v>48.27</v>
      </c>
    </row>
    <row r="437" spans="1:13" ht="14.4" customHeight="1" x14ac:dyDescent="0.3">
      <c r="A437" s="664" t="s">
        <v>2799</v>
      </c>
      <c r="B437" s="665" t="s">
        <v>2629</v>
      </c>
      <c r="C437" s="665" t="s">
        <v>3477</v>
      </c>
      <c r="D437" s="665" t="s">
        <v>3478</v>
      </c>
      <c r="E437" s="665" t="s">
        <v>3479</v>
      </c>
      <c r="F437" s="668"/>
      <c r="G437" s="668"/>
      <c r="H437" s="681">
        <v>0</v>
      </c>
      <c r="I437" s="668">
        <v>1</v>
      </c>
      <c r="J437" s="668">
        <v>87.41</v>
      </c>
      <c r="K437" s="681">
        <v>1</v>
      </c>
      <c r="L437" s="668">
        <v>1</v>
      </c>
      <c r="M437" s="669">
        <v>87.41</v>
      </c>
    </row>
    <row r="438" spans="1:13" ht="14.4" customHeight="1" x14ac:dyDescent="0.3">
      <c r="A438" s="664" t="s">
        <v>2799</v>
      </c>
      <c r="B438" s="665" t="s">
        <v>2629</v>
      </c>
      <c r="C438" s="665" t="s">
        <v>2833</v>
      </c>
      <c r="D438" s="665" t="s">
        <v>2834</v>
      </c>
      <c r="E438" s="665" t="s">
        <v>2835</v>
      </c>
      <c r="F438" s="668"/>
      <c r="G438" s="668"/>
      <c r="H438" s="681">
        <v>0</v>
      </c>
      <c r="I438" s="668">
        <v>3</v>
      </c>
      <c r="J438" s="668">
        <v>524.43000000000006</v>
      </c>
      <c r="K438" s="681">
        <v>1</v>
      </c>
      <c r="L438" s="668">
        <v>3</v>
      </c>
      <c r="M438" s="669">
        <v>524.43000000000006</v>
      </c>
    </row>
    <row r="439" spans="1:13" ht="14.4" customHeight="1" x14ac:dyDescent="0.3">
      <c r="A439" s="664" t="s">
        <v>2799</v>
      </c>
      <c r="B439" s="665" t="s">
        <v>2636</v>
      </c>
      <c r="C439" s="665" t="s">
        <v>3470</v>
      </c>
      <c r="D439" s="665" t="s">
        <v>1638</v>
      </c>
      <c r="E439" s="665" t="s">
        <v>3471</v>
      </c>
      <c r="F439" s="668"/>
      <c r="G439" s="668"/>
      <c r="H439" s="681">
        <v>0</v>
      </c>
      <c r="I439" s="668">
        <v>1</v>
      </c>
      <c r="J439" s="668">
        <v>46.73</v>
      </c>
      <c r="K439" s="681">
        <v>1</v>
      </c>
      <c r="L439" s="668">
        <v>1</v>
      </c>
      <c r="M439" s="669">
        <v>46.73</v>
      </c>
    </row>
    <row r="440" spans="1:13" ht="14.4" customHeight="1" x14ac:dyDescent="0.3">
      <c r="A440" s="664" t="s">
        <v>2799</v>
      </c>
      <c r="B440" s="665" t="s">
        <v>2638</v>
      </c>
      <c r="C440" s="665" t="s">
        <v>1554</v>
      </c>
      <c r="D440" s="665" t="s">
        <v>1555</v>
      </c>
      <c r="E440" s="665" t="s">
        <v>2639</v>
      </c>
      <c r="F440" s="668"/>
      <c r="G440" s="668"/>
      <c r="H440" s="681">
        <v>0</v>
      </c>
      <c r="I440" s="668">
        <v>1</v>
      </c>
      <c r="J440" s="668">
        <v>93.46</v>
      </c>
      <c r="K440" s="681">
        <v>1</v>
      </c>
      <c r="L440" s="668">
        <v>1</v>
      </c>
      <c r="M440" s="669">
        <v>93.46</v>
      </c>
    </row>
    <row r="441" spans="1:13" ht="14.4" customHeight="1" x14ac:dyDescent="0.3">
      <c r="A441" s="664" t="s">
        <v>2799</v>
      </c>
      <c r="B441" s="665" t="s">
        <v>2640</v>
      </c>
      <c r="C441" s="665" t="s">
        <v>2852</v>
      </c>
      <c r="D441" s="665" t="s">
        <v>2853</v>
      </c>
      <c r="E441" s="665" t="s">
        <v>2854</v>
      </c>
      <c r="F441" s="668"/>
      <c r="G441" s="668"/>
      <c r="H441" s="681">
        <v>0</v>
      </c>
      <c r="I441" s="668">
        <v>1</v>
      </c>
      <c r="J441" s="668">
        <v>278.64</v>
      </c>
      <c r="K441" s="681">
        <v>1</v>
      </c>
      <c r="L441" s="668">
        <v>1</v>
      </c>
      <c r="M441" s="669">
        <v>278.64</v>
      </c>
    </row>
    <row r="442" spans="1:13" ht="14.4" customHeight="1" x14ac:dyDescent="0.3">
      <c r="A442" s="664" t="s">
        <v>2799</v>
      </c>
      <c r="B442" s="665" t="s">
        <v>2640</v>
      </c>
      <c r="C442" s="665" t="s">
        <v>3184</v>
      </c>
      <c r="D442" s="665" t="s">
        <v>3185</v>
      </c>
      <c r="E442" s="665" t="s">
        <v>2718</v>
      </c>
      <c r="F442" s="668"/>
      <c r="G442" s="668"/>
      <c r="H442" s="681">
        <v>0</v>
      </c>
      <c r="I442" s="668">
        <v>1</v>
      </c>
      <c r="J442" s="668">
        <v>58.86</v>
      </c>
      <c r="K442" s="681">
        <v>1</v>
      </c>
      <c r="L442" s="668">
        <v>1</v>
      </c>
      <c r="M442" s="669">
        <v>58.86</v>
      </c>
    </row>
    <row r="443" spans="1:13" ht="14.4" customHeight="1" x14ac:dyDescent="0.3">
      <c r="A443" s="664" t="s">
        <v>2799</v>
      </c>
      <c r="B443" s="665" t="s">
        <v>2640</v>
      </c>
      <c r="C443" s="665" t="s">
        <v>1502</v>
      </c>
      <c r="D443" s="665" t="s">
        <v>1507</v>
      </c>
      <c r="E443" s="665" t="s">
        <v>2642</v>
      </c>
      <c r="F443" s="668"/>
      <c r="G443" s="668"/>
      <c r="H443" s="681">
        <v>0</v>
      </c>
      <c r="I443" s="668">
        <v>2</v>
      </c>
      <c r="J443" s="668">
        <v>235.46</v>
      </c>
      <c r="K443" s="681">
        <v>1</v>
      </c>
      <c r="L443" s="668">
        <v>2</v>
      </c>
      <c r="M443" s="669">
        <v>235.46</v>
      </c>
    </row>
    <row r="444" spans="1:13" ht="14.4" customHeight="1" x14ac:dyDescent="0.3">
      <c r="A444" s="664" t="s">
        <v>2799</v>
      </c>
      <c r="B444" s="665" t="s">
        <v>2640</v>
      </c>
      <c r="C444" s="665" t="s">
        <v>1562</v>
      </c>
      <c r="D444" s="665" t="s">
        <v>1567</v>
      </c>
      <c r="E444" s="665" t="s">
        <v>2644</v>
      </c>
      <c r="F444" s="668"/>
      <c r="G444" s="668"/>
      <c r="H444" s="681">
        <v>0</v>
      </c>
      <c r="I444" s="668">
        <v>2</v>
      </c>
      <c r="J444" s="668">
        <v>362.26</v>
      </c>
      <c r="K444" s="681">
        <v>1</v>
      </c>
      <c r="L444" s="668">
        <v>2</v>
      </c>
      <c r="M444" s="669">
        <v>362.26</v>
      </c>
    </row>
    <row r="445" spans="1:13" ht="14.4" customHeight="1" x14ac:dyDescent="0.3">
      <c r="A445" s="664" t="s">
        <v>2799</v>
      </c>
      <c r="B445" s="665" t="s">
        <v>2646</v>
      </c>
      <c r="C445" s="665" t="s">
        <v>3113</v>
      </c>
      <c r="D445" s="665" t="s">
        <v>1525</v>
      </c>
      <c r="E445" s="665" t="s">
        <v>2642</v>
      </c>
      <c r="F445" s="668"/>
      <c r="G445" s="668"/>
      <c r="H445" s="681">
        <v>0</v>
      </c>
      <c r="I445" s="668">
        <v>1</v>
      </c>
      <c r="J445" s="668">
        <v>181.13</v>
      </c>
      <c r="K445" s="681">
        <v>1</v>
      </c>
      <c r="L445" s="668">
        <v>1</v>
      </c>
      <c r="M445" s="669">
        <v>181.13</v>
      </c>
    </row>
    <row r="446" spans="1:13" ht="14.4" customHeight="1" x14ac:dyDescent="0.3">
      <c r="A446" s="664" t="s">
        <v>2799</v>
      </c>
      <c r="B446" s="665" t="s">
        <v>2648</v>
      </c>
      <c r="C446" s="665" t="s">
        <v>1430</v>
      </c>
      <c r="D446" s="665" t="s">
        <v>1431</v>
      </c>
      <c r="E446" s="665" t="s">
        <v>2649</v>
      </c>
      <c r="F446" s="668"/>
      <c r="G446" s="668"/>
      <c r="H446" s="681">
        <v>0</v>
      </c>
      <c r="I446" s="668">
        <v>1</v>
      </c>
      <c r="J446" s="668">
        <v>131.54</v>
      </c>
      <c r="K446" s="681">
        <v>1</v>
      </c>
      <c r="L446" s="668">
        <v>1</v>
      </c>
      <c r="M446" s="669">
        <v>131.54</v>
      </c>
    </row>
    <row r="447" spans="1:13" ht="14.4" customHeight="1" x14ac:dyDescent="0.3">
      <c r="A447" s="664" t="s">
        <v>2799</v>
      </c>
      <c r="B447" s="665" t="s">
        <v>4302</v>
      </c>
      <c r="C447" s="665" t="s">
        <v>3453</v>
      </c>
      <c r="D447" s="665" t="s">
        <v>3454</v>
      </c>
      <c r="E447" s="665" t="s">
        <v>3455</v>
      </c>
      <c r="F447" s="668"/>
      <c r="G447" s="668"/>
      <c r="H447" s="681"/>
      <c r="I447" s="668">
        <v>1</v>
      </c>
      <c r="J447" s="668">
        <v>0</v>
      </c>
      <c r="K447" s="681"/>
      <c r="L447" s="668">
        <v>1</v>
      </c>
      <c r="M447" s="669">
        <v>0</v>
      </c>
    </row>
    <row r="448" spans="1:13" ht="14.4" customHeight="1" x14ac:dyDescent="0.3">
      <c r="A448" s="664" t="s">
        <v>2799</v>
      </c>
      <c r="B448" s="665" t="s">
        <v>2656</v>
      </c>
      <c r="C448" s="665" t="s">
        <v>3464</v>
      </c>
      <c r="D448" s="665" t="s">
        <v>3465</v>
      </c>
      <c r="E448" s="665" t="s">
        <v>3466</v>
      </c>
      <c r="F448" s="668"/>
      <c r="G448" s="668"/>
      <c r="H448" s="681">
        <v>0</v>
      </c>
      <c r="I448" s="668">
        <v>1</v>
      </c>
      <c r="J448" s="668">
        <v>59.27</v>
      </c>
      <c r="K448" s="681">
        <v>1</v>
      </c>
      <c r="L448" s="668">
        <v>1</v>
      </c>
      <c r="M448" s="669">
        <v>59.27</v>
      </c>
    </row>
    <row r="449" spans="1:13" ht="14.4" customHeight="1" x14ac:dyDescent="0.3">
      <c r="A449" s="664" t="s">
        <v>2799</v>
      </c>
      <c r="B449" s="665" t="s">
        <v>2656</v>
      </c>
      <c r="C449" s="665" t="s">
        <v>3467</v>
      </c>
      <c r="D449" s="665" t="s">
        <v>3468</v>
      </c>
      <c r="E449" s="665" t="s">
        <v>3469</v>
      </c>
      <c r="F449" s="668">
        <v>1</v>
      </c>
      <c r="G449" s="668">
        <v>0</v>
      </c>
      <c r="H449" s="681"/>
      <c r="I449" s="668"/>
      <c r="J449" s="668"/>
      <c r="K449" s="681"/>
      <c r="L449" s="668">
        <v>1</v>
      </c>
      <c r="M449" s="669">
        <v>0</v>
      </c>
    </row>
    <row r="450" spans="1:13" ht="14.4" customHeight="1" x14ac:dyDescent="0.3">
      <c r="A450" s="664" t="s">
        <v>2799</v>
      </c>
      <c r="B450" s="665" t="s">
        <v>2671</v>
      </c>
      <c r="C450" s="665" t="s">
        <v>1841</v>
      </c>
      <c r="D450" s="665" t="s">
        <v>1660</v>
      </c>
      <c r="E450" s="665" t="s">
        <v>2672</v>
      </c>
      <c r="F450" s="668"/>
      <c r="G450" s="668"/>
      <c r="H450" s="681">
        <v>0</v>
      </c>
      <c r="I450" s="668">
        <v>1</v>
      </c>
      <c r="J450" s="668">
        <v>154.36000000000001</v>
      </c>
      <c r="K450" s="681">
        <v>1</v>
      </c>
      <c r="L450" s="668">
        <v>1</v>
      </c>
      <c r="M450" s="669">
        <v>154.36000000000001</v>
      </c>
    </row>
    <row r="451" spans="1:13" ht="14.4" customHeight="1" x14ac:dyDescent="0.3">
      <c r="A451" s="664" t="s">
        <v>2799</v>
      </c>
      <c r="B451" s="665" t="s">
        <v>2747</v>
      </c>
      <c r="C451" s="665" t="s">
        <v>2361</v>
      </c>
      <c r="D451" s="665" t="s">
        <v>2362</v>
      </c>
      <c r="E451" s="665" t="s">
        <v>2748</v>
      </c>
      <c r="F451" s="668"/>
      <c r="G451" s="668"/>
      <c r="H451" s="681">
        <v>0</v>
      </c>
      <c r="I451" s="668">
        <v>2</v>
      </c>
      <c r="J451" s="668">
        <v>141.08000000000001</v>
      </c>
      <c r="K451" s="681">
        <v>1</v>
      </c>
      <c r="L451" s="668">
        <v>2</v>
      </c>
      <c r="M451" s="669">
        <v>141.08000000000001</v>
      </c>
    </row>
    <row r="452" spans="1:13" ht="14.4" customHeight="1" x14ac:dyDescent="0.3">
      <c r="A452" s="664" t="s">
        <v>2799</v>
      </c>
      <c r="B452" s="665" t="s">
        <v>2717</v>
      </c>
      <c r="C452" s="665" t="s">
        <v>1536</v>
      </c>
      <c r="D452" s="665" t="s">
        <v>1537</v>
      </c>
      <c r="E452" s="665" t="s">
        <v>2718</v>
      </c>
      <c r="F452" s="668"/>
      <c r="G452" s="668"/>
      <c r="H452" s="681">
        <v>0</v>
      </c>
      <c r="I452" s="668">
        <v>1</v>
      </c>
      <c r="J452" s="668">
        <v>65.989999999999995</v>
      </c>
      <c r="K452" s="681">
        <v>1</v>
      </c>
      <c r="L452" s="668">
        <v>1</v>
      </c>
      <c r="M452" s="669">
        <v>65.989999999999995</v>
      </c>
    </row>
    <row r="453" spans="1:13" ht="14.4" customHeight="1" x14ac:dyDescent="0.3">
      <c r="A453" s="664" t="s">
        <v>2800</v>
      </c>
      <c r="B453" s="665" t="s">
        <v>2566</v>
      </c>
      <c r="C453" s="665" t="s">
        <v>3335</v>
      </c>
      <c r="D453" s="665" t="s">
        <v>1686</v>
      </c>
      <c r="E453" s="665" t="s">
        <v>3336</v>
      </c>
      <c r="F453" s="668"/>
      <c r="G453" s="668"/>
      <c r="H453" s="681">
        <v>0</v>
      </c>
      <c r="I453" s="668">
        <v>1</v>
      </c>
      <c r="J453" s="668">
        <v>23.42</v>
      </c>
      <c r="K453" s="681">
        <v>1</v>
      </c>
      <c r="L453" s="668">
        <v>1</v>
      </c>
      <c r="M453" s="669">
        <v>23.42</v>
      </c>
    </row>
    <row r="454" spans="1:13" ht="14.4" customHeight="1" x14ac:dyDescent="0.3">
      <c r="A454" s="664" t="s">
        <v>2800</v>
      </c>
      <c r="B454" s="665" t="s">
        <v>2599</v>
      </c>
      <c r="C454" s="665" t="s">
        <v>1641</v>
      </c>
      <c r="D454" s="665" t="s">
        <v>1642</v>
      </c>
      <c r="E454" s="665" t="s">
        <v>2600</v>
      </c>
      <c r="F454" s="668"/>
      <c r="G454" s="668"/>
      <c r="H454" s="681">
        <v>0</v>
      </c>
      <c r="I454" s="668">
        <v>1</v>
      </c>
      <c r="J454" s="668">
        <v>93.43</v>
      </c>
      <c r="K454" s="681">
        <v>1</v>
      </c>
      <c r="L454" s="668">
        <v>1</v>
      </c>
      <c r="M454" s="669">
        <v>93.43</v>
      </c>
    </row>
    <row r="455" spans="1:13" ht="14.4" customHeight="1" x14ac:dyDescent="0.3">
      <c r="A455" s="664" t="s">
        <v>2800</v>
      </c>
      <c r="B455" s="665" t="s">
        <v>2622</v>
      </c>
      <c r="C455" s="665" t="s">
        <v>3504</v>
      </c>
      <c r="D455" s="665" t="s">
        <v>3505</v>
      </c>
      <c r="E455" s="665" t="s">
        <v>2624</v>
      </c>
      <c r="F455" s="668">
        <v>1</v>
      </c>
      <c r="G455" s="668">
        <v>96.53</v>
      </c>
      <c r="H455" s="681">
        <v>1</v>
      </c>
      <c r="I455" s="668"/>
      <c r="J455" s="668"/>
      <c r="K455" s="681">
        <v>0</v>
      </c>
      <c r="L455" s="668">
        <v>1</v>
      </c>
      <c r="M455" s="669">
        <v>96.53</v>
      </c>
    </row>
    <row r="456" spans="1:13" ht="14.4" customHeight="1" x14ac:dyDescent="0.3">
      <c r="A456" s="664" t="s">
        <v>2800</v>
      </c>
      <c r="B456" s="665" t="s">
        <v>2629</v>
      </c>
      <c r="C456" s="665" t="s">
        <v>1518</v>
      </c>
      <c r="D456" s="665" t="s">
        <v>2630</v>
      </c>
      <c r="E456" s="665" t="s">
        <v>2631</v>
      </c>
      <c r="F456" s="668"/>
      <c r="G456" s="668"/>
      <c r="H456" s="681">
        <v>0</v>
      </c>
      <c r="I456" s="668">
        <v>1</v>
      </c>
      <c r="J456" s="668">
        <v>87.41</v>
      </c>
      <c r="K456" s="681">
        <v>1</v>
      </c>
      <c r="L456" s="668">
        <v>1</v>
      </c>
      <c r="M456" s="669">
        <v>87.41</v>
      </c>
    </row>
    <row r="457" spans="1:13" ht="14.4" customHeight="1" x14ac:dyDescent="0.3">
      <c r="A457" s="664" t="s">
        <v>2800</v>
      </c>
      <c r="B457" s="665" t="s">
        <v>2640</v>
      </c>
      <c r="C457" s="665" t="s">
        <v>1562</v>
      </c>
      <c r="D457" s="665" t="s">
        <v>1567</v>
      </c>
      <c r="E457" s="665" t="s">
        <v>2644</v>
      </c>
      <c r="F457" s="668"/>
      <c r="G457" s="668"/>
      <c r="H457" s="681">
        <v>0</v>
      </c>
      <c r="I457" s="668">
        <v>1</v>
      </c>
      <c r="J457" s="668">
        <v>181.13</v>
      </c>
      <c r="K457" s="681">
        <v>1</v>
      </c>
      <c r="L457" s="668">
        <v>1</v>
      </c>
      <c r="M457" s="669">
        <v>181.13</v>
      </c>
    </row>
    <row r="458" spans="1:13" ht="14.4" customHeight="1" x14ac:dyDescent="0.3">
      <c r="A458" s="664" t="s">
        <v>2801</v>
      </c>
      <c r="B458" s="665" t="s">
        <v>2566</v>
      </c>
      <c r="C458" s="665" t="s">
        <v>3337</v>
      </c>
      <c r="D458" s="665" t="s">
        <v>1460</v>
      </c>
      <c r="E458" s="665" t="s">
        <v>3338</v>
      </c>
      <c r="F458" s="668"/>
      <c r="G458" s="668"/>
      <c r="H458" s="681">
        <v>0</v>
      </c>
      <c r="I458" s="668">
        <v>1</v>
      </c>
      <c r="J458" s="668">
        <v>100.18</v>
      </c>
      <c r="K458" s="681">
        <v>1</v>
      </c>
      <c r="L458" s="668">
        <v>1</v>
      </c>
      <c r="M458" s="669">
        <v>100.18</v>
      </c>
    </row>
    <row r="459" spans="1:13" ht="14.4" customHeight="1" x14ac:dyDescent="0.3">
      <c r="A459" s="664" t="s">
        <v>2801</v>
      </c>
      <c r="B459" s="665" t="s">
        <v>2585</v>
      </c>
      <c r="C459" s="665" t="s">
        <v>3154</v>
      </c>
      <c r="D459" s="665" t="s">
        <v>3155</v>
      </c>
      <c r="E459" s="665" t="s">
        <v>3156</v>
      </c>
      <c r="F459" s="668"/>
      <c r="G459" s="668"/>
      <c r="H459" s="681"/>
      <c r="I459" s="668">
        <v>1</v>
      </c>
      <c r="J459" s="668">
        <v>0</v>
      </c>
      <c r="K459" s="681"/>
      <c r="L459" s="668">
        <v>1</v>
      </c>
      <c r="M459" s="669">
        <v>0</v>
      </c>
    </row>
    <row r="460" spans="1:13" ht="14.4" customHeight="1" x14ac:dyDescent="0.3">
      <c r="A460" s="664" t="s">
        <v>2801</v>
      </c>
      <c r="B460" s="665" t="s">
        <v>2585</v>
      </c>
      <c r="C460" s="665" t="s">
        <v>1510</v>
      </c>
      <c r="D460" s="665" t="s">
        <v>2588</v>
      </c>
      <c r="E460" s="665" t="s">
        <v>2589</v>
      </c>
      <c r="F460" s="668"/>
      <c r="G460" s="668"/>
      <c r="H460" s="681">
        <v>0</v>
      </c>
      <c r="I460" s="668">
        <v>1</v>
      </c>
      <c r="J460" s="668">
        <v>184.74</v>
      </c>
      <c r="K460" s="681">
        <v>1</v>
      </c>
      <c r="L460" s="668">
        <v>1</v>
      </c>
      <c r="M460" s="669">
        <v>184.74</v>
      </c>
    </row>
    <row r="461" spans="1:13" ht="14.4" customHeight="1" x14ac:dyDescent="0.3">
      <c r="A461" s="664" t="s">
        <v>2801</v>
      </c>
      <c r="B461" s="665" t="s">
        <v>2590</v>
      </c>
      <c r="C461" s="665" t="s">
        <v>3091</v>
      </c>
      <c r="D461" s="665" t="s">
        <v>1449</v>
      </c>
      <c r="E461" s="665" t="s">
        <v>2595</v>
      </c>
      <c r="F461" s="668"/>
      <c r="G461" s="668"/>
      <c r="H461" s="681">
        <v>0</v>
      </c>
      <c r="I461" s="668">
        <v>1</v>
      </c>
      <c r="J461" s="668">
        <v>1154.68</v>
      </c>
      <c r="K461" s="681">
        <v>1</v>
      </c>
      <c r="L461" s="668">
        <v>1</v>
      </c>
      <c r="M461" s="669">
        <v>1154.68</v>
      </c>
    </row>
    <row r="462" spans="1:13" ht="14.4" customHeight="1" x14ac:dyDescent="0.3">
      <c r="A462" s="664" t="s">
        <v>2801</v>
      </c>
      <c r="B462" s="665" t="s">
        <v>2590</v>
      </c>
      <c r="C462" s="665" t="s">
        <v>3512</v>
      </c>
      <c r="D462" s="665" t="s">
        <v>1482</v>
      </c>
      <c r="E462" s="665" t="s">
        <v>2592</v>
      </c>
      <c r="F462" s="668"/>
      <c r="G462" s="668"/>
      <c r="H462" s="681">
        <v>0</v>
      </c>
      <c r="I462" s="668">
        <v>1</v>
      </c>
      <c r="J462" s="668">
        <v>2309.36</v>
      </c>
      <c r="K462" s="681">
        <v>1</v>
      </c>
      <c r="L462" s="668">
        <v>1</v>
      </c>
      <c r="M462" s="669">
        <v>2309.36</v>
      </c>
    </row>
    <row r="463" spans="1:13" ht="14.4" customHeight="1" x14ac:dyDescent="0.3">
      <c r="A463" s="664" t="s">
        <v>2801</v>
      </c>
      <c r="B463" s="665" t="s">
        <v>2599</v>
      </c>
      <c r="C463" s="665" t="s">
        <v>1641</v>
      </c>
      <c r="D463" s="665" t="s">
        <v>1642</v>
      </c>
      <c r="E463" s="665" t="s">
        <v>2600</v>
      </c>
      <c r="F463" s="668"/>
      <c r="G463" s="668"/>
      <c r="H463" s="681">
        <v>0</v>
      </c>
      <c r="I463" s="668">
        <v>3</v>
      </c>
      <c r="J463" s="668">
        <v>280.29000000000002</v>
      </c>
      <c r="K463" s="681">
        <v>1</v>
      </c>
      <c r="L463" s="668">
        <v>3</v>
      </c>
      <c r="M463" s="669">
        <v>280.29000000000002</v>
      </c>
    </row>
    <row r="464" spans="1:13" ht="14.4" customHeight="1" x14ac:dyDescent="0.3">
      <c r="A464" s="664" t="s">
        <v>2801</v>
      </c>
      <c r="B464" s="665" t="s">
        <v>2599</v>
      </c>
      <c r="C464" s="665" t="s">
        <v>1662</v>
      </c>
      <c r="D464" s="665" t="s">
        <v>1642</v>
      </c>
      <c r="E464" s="665" t="s">
        <v>2601</v>
      </c>
      <c r="F464" s="668"/>
      <c r="G464" s="668"/>
      <c r="H464" s="681">
        <v>0</v>
      </c>
      <c r="I464" s="668">
        <v>1</v>
      </c>
      <c r="J464" s="668">
        <v>186.87</v>
      </c>
      <c r="K464" s="681">
        <v>1</v>
      </c>
      <c r="L464" s="668">
        <v>1</v>
      </c>
      <c r="M464" s="669">
        <v>186.87</v>
      </c>
    </row>
    <row r="465" spans="1:13" ht="14.4" customHeight="1" x14ac:dyDescent="0.3">
      <c r="A465" s="664" t="s">
        <v>2801</v>
      </c>
      <c r="B465" s="665" t="s">
        <v>2602</v>
      </c>
      <c r="C465" s="665" t="s">
        <v>1423</v>
      </c>
      <c r="D465" s="665" t="s">
        <v>1424</v>
      </c>
      <c r="E465" s="665" t="s">
        <v>2604</v>
      </c>
      <c r="F465" s="668"/>
      <c r="G465" s="668"/>
      <c r="H465" s="681">
        <v>0</v>
      </c>
      <c r="I465" s="668">
        <v>8</v>
      </c>
      <c r="J465" s="668">
        <v>576</v>
      </c>
      <c r="K465" s="681">
        <v>1</v>
      </c>
      <c r="L465" s="668">
        <v>8</v>
      </c>
      <c r="M465" s="669">
        <v>576</v>
      </c>
    </row>
    <row r="466" spans="1:13" ht="14.4" customHeight="1" x14ac:dyDescent="0.3">
      <c r="A466" s="664" t="s">
        <v>2801</v>
      </c>
      <c r="B466" s="665" t="s">
        <v>2610</v>
      </c>
      <c r="C466" s="665" t="s">
        <v>1456</v>
      </c>
      <c r="D466" s="665" t="s">
        <v>1457</v>
      </c>
      <c r="E466" s="665" t="s">
        <v>2611</v>
      </c>
      <c r="F466" s="668"/>
      <c r="G466" s="668"/>
      <c r="H466" s="681">
        <v>0</v>
      </c>
      <c r="I466" s="668">
        <v>4</v>
      </c>
      <c r="J466" s="668">
        <v>140.44</v>
      </c>
      <c r="K466" s="681">
        <v>1</v>
      </c>
      <c r="L466" s="668">
        <v>4</v>
      </c>
      <c r="M466" s="669">
        <v>140.44</v>
      </c>
    </row>
    <row r="467" spans="1:13" ht="14.4" customHeight="1" x14ac:dyDescent="0.3">
      <c r="A467" s="664" t="s">
        <v>2801</v>
      </c>
      <c r="B467" s="665" t="s">
        <v>2610</v>
      </c>
      <c r="C467" s="665" t="s">
        <v>2809</v>
      </c>
      <c r="D467" s="665" t="s">
        <v>2810</v>
      </c>
      <c r="E467" s="665" t="s">
        <v>2718</v>
      </c>
      <c r="F467" s="668"/>
      <c r="G467" s="668"/>
      <c r="H467" s="681">
        <v>0</v>
      </c>
      <c r="I467" s="668">
        <v>2</v>
      </c>
      <c r="J467" s="668">
        <v>140.46</v>
      </c>
      <c r="K467" s="681">
        <v>1</v>
      </c>
      <c r="L467" s="668">
        <v>2</v>
      </c>
      <c r="M467" s="669">
        <v>140.46</v>
      </c>
    </row>
    <row r="468" spans="1:13" ht="14.4" customHeight="1" x14ac:dyDescent="0.3">
      <c r="A468" s="664" t="s">
        <v>2801</v>
      </c>
      <c r="B468" s="665" t="s">
        <v>2619</v>
      </c>
      <c r="C468" s="665" t="s">
        <v>2831</v>
      </c>
      <c r="D468" s="665" t="s">
        <v>1515</v>
      </c>
      <c r="E468" s="665" t="s">
        <v>2611</v>
      </c>
      <c r="F468" s="668"/>
      <c r="G468" s="668"/>
      <c r="H468" s="681">
        <v>0</v>
      </c>
      <c r="I468" s="668">
        <v>1</v>
      </c>
      <c r="J468" s="668">
        <v>48.27</v>
      </c>
      <c r="K468" s="681">
        <v>1</v>
      </c>
      <c r="L468" s="668">
        <v>1</v>
      </c>
      <c r="M468" s="669">
        <v>48.27</v>
      </c>
    </row>
    <row r="469" spans="1:13" ht="14.4" customHeight="1" x14ac:dyDescent="0.3">
      <c r="A469" s="664" t="s">
        <v>2801</v>
      </c>
      <c r="B469" s="665" t="s">
        <v>2619</v>
      </c>
      <c r="C469" s="665" t="s">
        <v>1514</v>
      </c>
      <c r="D469" s="665" t="s">
        <v>1515</v>
      </c>
      <c r="E469" s="665" t="s">
        <v>2620</v>
      </c>
      <c r="F469" s="668"/>
      <c r="G469" s="668"/>
      <c r="H469" s="681">
        <v>0</v>
      </c>
      <c r="I469" s="668">
        <v>1</v>
      </c>
      <c r="J469" s="668">
        <v>144.81</v>
      </c>
      <c r="K469" s="681">
        <v>1</v>
      </c>
      <c r="L469" s="668">
        <v>1</v>
      </c>
      <c r="M469" s="669">
        <v>144.81</v>
      </c>
    </row>
    <row r="470" spans="1:13" ht="14.4" customHeight="1" x14ac:dyDescent="0.3">
      <c r="A470" s="664" t="s">
        <v>2801</v>
      </c>
      <c r="B470" s="665" t="s">
        <v>2622</v>
      </c>
      <c r="C470" s="665" t="s">
        <v>1438</v>
      </c>
      <c r="D470" s="665" t="s">
        <v>2623</v>
      </c>
      <c r="E470" s="665" t="s">
        <v>2624</v>
      </c>
      <c r="F470" s="668"/>
      <c r="G470" s="668"/>
      <c r="H470" s="681">
        <v>0</v>
      </c>
      <c r="I470" s="668">
        <v>2</v>
      </c>
      <c r="J470" s="668">
        <v>193.06</v>
      </c>
      <c r="K470" s="681">
        <v>1</v>
      </c>
      <c r="L470" s="668">
        <v>2</v>
      </c>
      <c r="M470" s="669">
        <v>193.06</v>
      </c>
    </row>
    <row r="471" spans="1:13" ht="14.4" customHeight="1" x14ac:dyDescent="0.3">
      <c r="A471" s="664" t="s">
        <v>2801</v>
      </c>
      <c r="B471" s="665" t="s">
        <v>2622</v>
      </c>
      <c r="C471" s="665" t="s">
        <v>2899</v>
      </c>
      <c r="D471" s="665" t="s">
        <v>1416</v>
      </c>
      <c r="E471" s="665" t="s">
        <v>2900</v>
      </c>
      <c r="F471" s="668"/>
      <c r="G471" s="668"/>
      <c r="H471" s="681"/>
      <c r="I471" s="668">
        <v>1</v>
      </c>
      <c r="J471" s="668">
        <v>0</v>
      </c>
      <c r="K471" s="681"/>
      <c r="L471" s="668">
        <v>1</v>
      </c>
      <c r="M471" s="669">
        <v>0</v>
      </c>
    </row>
    <row r="472" spans="1:13" ht="14.4" customHeight="1" x14ac:dyDescent="0.3">
      <c r="A472" s="664" t="s">
        <v>2801</v>
      </c>
      <c r="B472" s="665" t="s">
        <v>2629</v>
      </c>
      <c r="C472" s="665" t="s">
        <v>1518</v>
      </c>
      <c r="D472" s="665" t="s">
        <v>2630</v>
      </c>
      <c r="E472" s="665" t="s">
        <v>2631</v>
      </c>
      <c r="F472" s="668"/>
      <c r="G472" s="668"/>
      <c r="H472" s="681">
        <v>0</v>
      </c>
      <c r="I472" s="668">
        <v>1</v>
      </c>
      <c r="J472" s="668">
        <v>87.41</v>
      </c>
      <c r="K472" s="681">
        <v>1</v>
      </c>
      <c r="L472" s="668">
        <v>1</v>
      </c>
      <c r="M472" s="669">
        <v>87.41</v>
      </c>
    </row>
    <row r="473" spans="1:13" ht="14.4" customHeight="1" x14ac:dyDescent="0.3">
      <c r="A473" s="664" t="s">
        <v>2801</v>
      </c>
      <c r="B473" s="665" t="s">
        <v>2640</v>
      </c>
      <c r="C473" s="665" t="s">
        <v>2852</v>
      </c>
      <c r="D473" s="665" t="s">
        <v>2853</v>
      </c>
      <c r="E473" s="665" t="s">
        <v>2854</v>
      </c>
      <c r="F473" s="668"/>
      <c r="G473" s="668"/>
      <c r="H473" s="681">
        <v>0</v>
      </c>
      <c r="I473" s="668">
        <v>1</v>
      </c>
      <c r="J473" s="668">
        <v>278.64</v>
      </c>
      <c r="K473" s="681">
        <v>1</v>
      </c>
      <c r="L473" s="668">
        <v>1</v>
      </c>
      <c r="M473" s="669">
        <v>278.64</v>
      </c>
    </row>
    <row r="474" spans="1:13" ht="14.4" customHeight="1" x14ac:dyDescent="0.3">
      <c r="A474" s="664" t="s">
        <v>2801</v>
      </c>
      <c r="B474" s="665" t="s">
        <v>2640</v>
      </c>
      <c r="C474" s="665" t="s">
        <v>1502</v>
      </c>
      <c r="D474" s="665" t="s">
        <v>1507</v>
      </c>
      <c r="E474" s="665" t="s">
        <v>2642</v>
      </c>
      <c r="F474" s="668"/>
      <c r="G474" s="668"/>
      <c r="H474" s="681">
        <v>0</v>
      </c>
      <c r="I474" s="668">
        <v>1</v>
      </c>
      <c r="J474" s="668">
        <v>117.73</v>
      </c>
      <c r="K474" s="681">
        <v>1</v>
      </c>
      <c r="L474" s="668">
        <v>1</v>
      </c>
      <c r="M474" s="669">
        <v>117.73</v>
      </c>
    </row>
    <row r="475" spans="1:13" ht="14.4" customHeight="1" x14ac:dyDescent="0.3">
      <c r="A475" s="664" t="s">
        <v>2801</v>
      </c>
      <c r="B475" s="665" t="s">
        <v>2640</v>
      </c>
      <c r="C475" s="665" t="s">
        <v>1562</v>
      </c>
      <c r="D475" s="665" t="s">
        <v>1567</v>
      </c>
      <c r="E475" s="665" t="s">
        <v>2644</v>
      </c>
      <c r="F475" s="668"/>
      <c r="G475" s="668"/>
      <c r="H475" s="681">
        <v>0</v>
      </c>
      <c r="I475" s="668">
        <v>3</v>
      </c>
      <c r="J475" s="668">
        <v>543.39</v>
      </c>
      <c r="K475" s="681">
        <v>1</v>
      </c>
      <c r="L475" s="668">
        <v>3</v>
      </c>
      <c r="M475" s="669">
        <v>543.39</v>
      </c>
    </row>
    <row r="476" spans="1:13" ht="14.4" customHeight="1" x14ac:dyDescent="0.3">
      <c r="A476" s="664" t="s">
        <v>2801</v>
      </c>
      <c r="B476" s="665" t="s">
        <v>2646</v>
      </c>
      <c r="C476" s="665" t="s">
        <v>3113</v>
      </c>
      <c r="D476" s="665" t="s">
        <v>1525</v>
      </c>
      <c r="E476" s="665" t="s">
        <v>2642</v>
      </c>
      <c r="F476" s="668"/>
      <c r="G476" s="668"/>
      <c r="H476" s="681">
        <v>0</v>
      </c>
      <c r="I476" s="668">
        <v>1</v>
      </c>
      <c r="J476" s="668">
        <v>181.13</v>
      </c>
      <c r="K476" s="681">
        <v>1</v>
      </c>
      <c r="L476" s="668">
        <v>1</v>
      </c>
      <c r="M476" s="669">
        <v>181.13</v>
      </c>
    </row>
    <row r="477" spans="1:13" ht="14.4" customHeight="1" x14ac:dyDescent="0.3">
      <c r="A477" s="664" t="s">
        <v>2801</v>
      </c>
      <c r="B477" s="665" t="s">
        <v>2646</v>
      </c>
      <c r="C477" s="665" t="s">
        <v>3114</v>
      </c>
      <c r="D477" s="665" t="s">
        <v>1578</v>
      </c>
      <c r="E477" s="665" t="s">
        <v>2644</v>
      </c>
      <c r="F477" s="668"/>
      <c r="G477" s="668"/>
      <c r="H477" s="681">
        <v>0</v>
      </c>
      <c r="I477" s="668">
        <v>1</v>
      </c>
      <c r="J477" s="668">
        <v>278.64</v>
      </c>
      <c r="K477" s="681">
        <v>1</v>
      </c>
      <c r="L477" s="668">
        <v>1</v>
      </c>
      <c r="M477" s="669">
        <v>278.64</v>
      </c>
    </row>
    <row r="478" spans="1:13" ht="14.4" customHeight="1" x14ac:dyDescent="0.3">
      <c r="A478" s="664" t="s">
        <v>2801</v>
      </c>
      <c r="B478" s="665" t="s">
        <v>2656</v>
      </c>
      <c r="C478" s="665" t="s">
        <v>2285</v>
      </c>
      <c r="D478" s="665" t="s">
        <v>2286</v>
      </c>
      <c r="E478" s="665" t="s">
        <v>2740</v>
      </c>
      <c r="F478" s="668"/>
      <c r="G478" s="668"/>
      <c r="H478" s="681">
        <v>0</v>
      </c>
      <c r="I478" s="668">
        <v>1</v>
      </c>
      <c r="J478" s="668">
        <v>59.27</v>
      </c>
      <c r="K478" s="681">
        <v>1</v>
      </c>
      <c r="L478" s="668">
        <v>1</v>
      </c>
      <c r="M478" s="669">
        <v>59.27</v>
      </c>
    </row>
    <row r="479" spans="1:13" ht="14.4" customHeight="1" x14ac:dyDescent="0.3">
      <c r="A479" s="664" t="s">
        <v>2801</v>
      </c>
      <c r="B479" s="665" t="s">
        <v>2671</v>
      </c>
      <c r="C479" s="665" t="s">
        <v>1841</v>
      </c>
      <c r="D479" s="665" t="s">
        <v>1660</v>
      </c>
      <c r="E479" s="665" t="s">
        <v>2672</v>
      </c>
      <c r="F479" s="668"/>
      <c r="G479" s="668"/>
      <c r="H479" s="681">
        <v>0</v>
      </c>
      <c r="I479" s="668">
        <v>1</v>
      </c>
      <c r="J479" s="668">
        <v>154.36000000000001</v>
      </c>
      <c r="K479" s="681">
        <v>1</v>
      </c>
      <c r="L479" s="668">
        <v>1</v>
      </c>
      <c r="M479" s="669">
        <v>154.36000000000001</v>
      </c>
    </row>
    <row r="480" spans="1:13" ht="14.4" customHeight="1" x14ac:dyDescent="0.3">
      <c r="A480" s="664" t="s">
        <v>2802</v>
      </c>
      <c r="B480" s="665" t="s">
        <v>2566</v>
      </c>
      <c r="C480" s="665" t="s">
        <v>4187</v>
      </c>
      <c r="D480" s="665" t="s">
        <v>1460</v>
      </c>
      <c r="E480" s="665" t="s">
        <v>4188</v>
      </c>
      <c r="F480" s="668"/>
      <c r="G480" s="668"/>
      <c r="H480" s="681"/>
      <c r="I480" s="668">
        <v>1</v>
      </c>
      <c r="J480" s="668">
        <v>0</v>
      </c>
      <c r="K480" s="681"/>
      <c r="L480" s="668">
        <v>1</v>
      </c>
      <c r="M480" s="669">
        <v>0</v>
      </c>
    </row>
    <row r="481" spans="1:13" ht="14.4" customHeight="1" x14ac:dyDescent="0.3">
      <c r="A481" s="664" t="s">
        <v>2802</v>
      </c>
      <c r="B481" s="665" t="s">
        <v>2566</v>
      </c>
      <c r="C481" s="665" t="s">
        <v>3337</v>
      </c>
      <c r="D481" s="665" t="s">
        <v>1460</v>
      </c>
      <c r="E481" s="665" t="s">
        <v>3338</v>
      </c>
      <c r="F481" s="668"/>
      <c r="G481" s="668"/>
      <c r="H481" s="681">
        <v>0</v>
      </c>
      <c r="I481" s="668">
        <v>1</v>
      </c>
      <c r="J481" s="668">
        <v>100.18</v>
      </c>
      <c r="K481" s="681">
        <v>1</v>
      </c>
      <c r="L481" s="668">
        <v>1</v>
      </c>
      <c r="M481" s="669">
        <v>100.18</v>
      </c>
    </row>
    <row r="482" spans="1:13" ht="14.4" customHeight="1" x14ac:dyDescent="0.3">
      <c r="A482" s="664" t="s">
        <v>2802</v>
      </c>
      <c r="B482" s="665" t="s">
        <v>2566</v>
      </c>
      <c r="C482" s="665" t="s">
        <v>4189</v>
      </c>
      <c r="D482" s="665" t="s">
        <v>1460</v>
      </c>
      <c r="E482" s="665" t="s">
        <v>4190</v>
      </c>
      <c r="F482" s="668"/>
      <c r="G482" s="668"/>
      <c r="H482" s="681"/>
      <c r="I482" s="668">
        <v>1</v>
      </c>
      <c r="J482" s="668">
        <v>0</v>
      </c>
      <c r="K482" s="681"/>
      <c r="L482" s="668">
        <v>1</v>
      </c>
      <c r="M482" s="669">
        <v>0</v>
      </c>
    </row>
    <row r="483" spans="1:13" ht="14.4" customHeight="1" x14ac:dyDescent="0.3">
      <c r="A483" s="664" t="s">
        <v>2802</v>
      </c>
      <c r="B483" s="665" t="s">
        <v>2566</v>
      </c>
      <c r="C483" s="665" t="s">
        <v>4191</v>
      </c>
      <c r="D483" s="665" t="s">
        <v>1460</v>
      </c>
      <c r="E483" s="665" t="s">
        <v>4192</v>
      </c>
      <c r="F483" s="668"/>
      <c r="G483" s="668"/>
      <c r="H483" s="681"/>
      <c r="I483" s="668">
        <v>1</v>
      </c>
      <c r="J483" s="668">
        <v>0</v>
      </c>
      <c r="K483" s="681"/>
      <c r="L483" s="668">
        <v>1</v>
      </c>
      <c r="M483" s="669">
        <v>0</v>
      </c>
    </row>
    <row r="484" spans="1:13" ht="14.4" customHeight="1" x14ac:dyDescent="0.3">
      <c r="A484" s="664" t="s">
        <v>2802</v>
      </c>
      <c r="B484" s="665" t="s">
        <v>2585</v>
      </c>
      <c r="C484" s="665" t="s">
        <v>3154</v>
      </c>
      <c r="D484" s="665" t="s">
        <v>3155</v>
      </c>
      <c r="E484" s="665" t="s">
        <v>3156</v>
      </c>
      <c r="F484" s="668"/>
      <c r="G484" s="668"/>
      <c r="H484" s="681"/>
      <c r="I484" s="668">
        <v>1</v>
      </c>
      <c r="J484" s="668">
        <v>0</v>
      </c>
      <c r="K484" s="681"/>
      <c r="L484" s="668">
        <v>1</v>
      </c>
      <c r="M484" s="669">
        <v>0</v>
      </c>
    </row>
    <row r="485" spans="1:13" ht="14.4" customHeight="1" x14ac:dyDescent="0.3">
      <c r="A485" s="664" t="s">
        <v>2802</v>
      </c>
      <c r="B485" s="665" t="s">
        <v>2585</v>
      </c>
      <c r="C485" s="665" t="s">
        <v>3531</v>
      </c>
      <c r="D485" s="665" t="s">
        <v>3155</v>
      </c>
      <c r="E485" s="665" t="s">
        <v>3532</v>
      </c>
      <c r="F485" s="668"/>
      <c r="G485" s="668"/>
      <c r="H485" s="681">
        <v>0</v>
      </c>
      <c r="I485" s="668">
        <v>1</v>
      </c>
      <c r="J485" s="668">
        <v>184.74</v>
      </c>
      <c r="K485" s="681">
        <v>1</v>
      </c>
      <c r="L485" s="668">
        <v>1</v>
      </c>
      <c r="M485" s="669">
        <v>184.74</v>
      </c>
    </row>
    <row r="486" spans="1:13" ht="14.4" customHeight="1" x14ac:dyDescent="0.3">
      <c r="A486" s="664" t="s">
        <v>2802</v>
      </c>
      <c r="B486" s="665" t="s">
        <v>2585</v>
      </c>
      <c r="C486" s="665" t="s">
        <v>1570</v>
      </c>
      <c r="D486" s="665" t="s">
        <v>2586</v>
      </c>
      <c r="E486" s="665" t="s">
        <v>2587</v>
      </c>
      <c r="F486" s="668"/>
      <c r="G486" s="668"/>
      <c r="H486" s="681">
        <v>0</v>
      </c>
      <c r="I486" s="668">
        <v>1</v>
      </c>
      <c r="J486" s="668">
        <v>120.61</v>
      </c>
      <c r="K486" s="681">
        <v>1</v>
      </c>
      <c r="L486" s="668">
        <v>1</v>
      </c>
      <c r="M486" s="669">
        <v>120.61</v>
      </c>
    </row>
    <row r="487" spans="1:13" ht="14.4" customHeight="1" x14ac:dyDescent="0.3">
      <c r="A487" s="664" t="s">
        <v>2802</v>
      </c>
      <c r="B487" s="665" t="s">
        <v>2585</v>
      </c>
      <c r="C487" s="665" t="s">
        <v>1510</v>
      </c>
      <c r="D487" s="665" t="s">
        <v>2588</v>
      </c>
      <c r="E487" s="665" t="s">
        <v>2589</v>
      </c>
      <c r="F487" s="668"/>
      <c r="G487" s="668"/>
      <c r="H487" s="681">
        <v>0</v>
      </c>
      <c r="I487" s="668">
        <v>1</v>
      </c>
      <c r="J487" s="668">
        <v>184.74</v>
      </c>
      <c r="K487" s="681">
        <v>1</v>
      </c>
      <c r="L487" s="668">
        <v>1</v>
      </c>
      <c r="M487" s="669">
        <v>184.74</v>
      </c>
    </row>
    <row r="488" spans="1:13" ht="14.4" customHeight="1" x14ac:dyDescent="0.3">
      <c r="A488" s="664" t="s">
        <v>2802</v>
      </c>
      <c r="B488" s="665" t="s">
        <v>2590</v>
      </c>
      <c r="C488" s="665" t="s">
        <v>4186</v>
      </c>
      <c r="D488" s="665" t="s">
        <v>1449</v>
      </c>
      <c r="E488" s="665" t="s">
        <v>2596</v>
      </c>
      <c r="F488" s="668"/>
      <c r="G488" s="668"/>
      <c r="H488" s="681">
        <v>0</v>
      </c>
      <c r="I488" s="668">
        <v>1</v>
      </c>
      <c r="J488" s="668">
        <v>490.89</v>
      </c>
      <c r="K488" s="681">
        <v>1</v>
      </c>
      <c r="L488" s="668">
        <v>1</v>
      </c>
      <c r="M488" s="669">
        <v>490.89</v>
      </c>
    </row>
    <row r="489" spans="1:13" ht="14.4" customHeight="1" x14ac:dyDescent="0.3">
      <c r="A489" s="664" t="s">
        <v>2802</v>
      </c>
      <c r="B489" s="665" t="s">
        <v>2590</v>
      </c>
      <c r="C489" s="665" t="s">
        <v>2883</v>
      </c>
      <c r="D489" s="665" t="s">
        <v>1449</v>
      </c>
      <c r="E489" s="665" t="s">
        <v>2594</v>
      </c>
      <c r="F489" s="668"/>
      <c r="G489" s="668"/>
      <c r="H489" s="681">
        <v>0</v>
      </c>
      <c r="I489" s="668">
        <v>2</v>
      </c>
      <c r="J489" s="668">
        <v>1630.2</v>
      </c>
      <c r="K489" s="681">
        <v>1</v>
      </c>
      <c r="L489" s="668">
        <v>2</v>
      </c>
      <c r="M489" s="669">
        <v>1630.2</v>
      </c>
    </row>
    <row r="490" spans="1:13" ht="14.4" customHeight="1" x14ac:dyDescent="0.3">
      <c r="A490" s="664" t="s">
        <v>2802</v>
      </c>
      <c r="B490" s="665" t="s">
        <v>2590</v>
      </c>
      <c r="C490" s="665" t="s">
        <v>3512</v>
      </c>
      <c r="D490" s="665" t="s">
        <v>1482</v>
      </c>
      <c r="E490" s="665" t="s">
        <v>2592</v>
      </c>
      <c r="F490" s="668"/>
      <c r="G490" s="668"/>
      <c r="H490" s="681">
        <v>0</v>
      </c>
      <c r="I490" s="668">
        <v>2</v>
      </c>
      <c r="J490" s="668">
        <v>4618.72</v>
      </c>
      <c r="K490" s="681">
        <v>1</v>
      </c>
      <c r="L490" s="668">
        <v>2</v>
      </c>
      <c r="M490" s="669">
        <v>4618.72</v>
      </c>
    </row>
    <row r="491" spans="1:13" ht="14.4" customHeight="1" x14ac:dyDescent="0.3">
      <c r="A491" s="664" t="s">
        <v>2802</v>
      </c>
      <c r="B491" s="665" t="s">
        <v>2599</v>
      </c>
      <c r="C491" s="665" t="s">
        <v>3523</v>
      </c>
      <c r="D491" s="665" t="s">
        <v>3279</v>
      </c>
      <c r="E491" s="665" t="s">
        <v>3524</v>
      </c>
      <c r="F491" s="668">
        <v>1</v>
      </c>
      <c r="G491" s="668">
        <v>300.33</v>
      </c>
      <c r="H491" s="681">
        <v>1</v>
      </c>
      <c r="I491" s="668"/>
      <c r="J491" s="668"/>
      <c r="K491" s="681">
        <v>0</v>
      </c>
      <c r="L491" s="668">
        <v>1</v>
      </c>
      <c r="M491" s="669">
        <v>300.33</v>
      </c>
    </row>
    <row r="492" spans="1:13" ht="14.4" customHeight="1" x14ac:dyDescent="0.3">
      <c r="A492" s="664" t="s">
        <v>2802</v>
      </c>
      <c r="B492" s="665" t="s">
        <v>2599</v>
      </c>
      <c r="C492" s="665" t="s">
        <v>1641</v>
      </c>
      <c r="D492" s="665" t="s">
        <v>1642</v>
      </c>
      <c r="E492" s="665" t="s">
        <v>2600</v>
      </c>
      <c r="F492" s="668"/>
      <c r="G492" s="668"/>
      <c r="H492" s="681">
        <v>0</v>
      </c>
      <c r="I492" s="668">
        <v>6</v>
      </c>
      <c r="J492" s="668">
        <v>560.58000000000004</v>
      </c>
      <c r="K492" s="681">
        <v>1</v>
      </c>
      <c r="L492" s="668">
        <v>6</v>
      </c>
      <c r="M492" s="669">
        <v>560.58000000000004</v>
      </c>
    </row>
    <row r="493" spans="1:13" ht="14.4" customHeight="1" x14ac:dyDescent="0.3">
      <c r="A493" s="664" t="s">
        <v>2802</v>
      </c>
      <c r="B493" s="665" t="s">
        <v>2602</v>
      </c>
      <c r="C493" s="665" t="s">
        <v>1423</v>
      </c>
      <c r="D493" s="665" t="s">
        <v>1424</v>
      </c>
      <c r="E493" s="665" t="s">
        <v>2604</v>
      </c>
      <c r="F493" s="668"/>
      <c r="G493" s="668"/>
      <c r="H493" s="681">
        <v>0</v>
      </c>
      <c r="I493" s="668">
        <v>4</v>
      </c>
      <c r="J493" s="668">
        <v>288</v>
      </c>
      <c r="K493" s="681">
        <v>1</v>
      </c>
      <c r="L493" s="668">
        <v>4</v>
      </c>
      <c r="M493" s="669">
        <v>288</v>
      </c>
    </row>
    <row r="494" spans="1:13" ht="14.4" customHeight="1" x14ac:dyDescent="0.3">
      <c r="A494" s="664" t="s">
        <v>2802</v>
      </c>
      <c r="B494" s="665" t="s">
        <v>2606</v>
      </c>
      <c r="C494" s="665" t="s">
        <v>4115</v>
      </c>
      <c r="D494" s="665" t="s">
        <v>1553</v>
      </c>
      <c r="E494" s="665" t="s">
        <v>4116</v>
      </c>
      <c r="F494" s="668"/>
      <c r="G494" s="668"/>
      <c r="H494" s="681">
        <v>0</v>
      </c>
      <c r="I494" s="668">
        <v>1</v>
      </c>
      <c r="J494" s="668">
        <v>394.64</v>
      </c>
      <c r="K494" s="681">
        <v>1</v>
      </c>
      <c r="L494" s="668">
        <v>1</v>
      </c>
      <c r="M494" s="669">
        <v>394.64</v>
      </c>
    </row>
    <row r="495" spans="1:13" ht="14.4" customHeight="1" x14ac:dyDescent="0.3">
      <c r="A495" s="664" t="s">
        <v>2802</v>
      </c>
      <c r="B495" s="665" t="s">
        <v>2608</v>
      </c>
      <c r="C495" s="665" t="s">
        <v>3610</v>
      </c>
      <c r="D495" s="665" t="s">
        <v>1464</v>
      </c>
      <c r="E495" s="665" t="s">
        <v>3611</v>
      </c>
      <c r="F495" s="668"/>
      <c r="G495" s="668"/>
      <c r="H495" s="681">
        <v>0</v>
      </c>
      <c r="I495" s="668">
        <v>2</v>
      </c>
      <c r="J495" s="668">
        <v>458.76</v>
      </c>
      <c r="K495" s="681">
        <v>1</v>
      </c>
      <c r="L495" s="668">
        <v>2</v>
      </c>
      <c r="M495" s="669">
        <v>458.76</v>
      </c>
    </row>
    <row r="496" spans="1:13" ht="14.4" customHeight="1" x14ac:dyDescent="0.3">
      <c r="A496" s="664" t="s">
        <v>2802</v>
      </c>
      <c r="B496" s="665" t="s">
        <v>2610</v>
      </c>
      <c r="C496" s="665" t="s">
        <v>1655</v>
      </c>
      <c r="D496" s="665" t="s">
        <v>1457</v>
      </c>
      <c r="E496" s="665" t="s">
        <v>2620</v>
      </c>
      <c r="F496" s="668"/>
      <c r="G496" s="668"/>
      <c r="H496" s="681">
        <v>0</v>
      </c>
      <c r="I496" s="668">
        <v>5</v>
      </c>
      <c r="J496" s="668">
        <v>526.59999999999991</v>
      </c>
      <c r="K496" s="681">
        <v>1</v>
      </c>
      <c r="L496" s="668">
        <v>5</v>
      </c>
      <c r="M496" s="669">
        <v>526.59999999999991</v>
      </c>
    </row>
    <row r="497" spans="1:13" ht="14.4" customHeight="1" x14ac:dyDescent="0.3">
      <c r="A497" s="664" t="s">
        <v>2802</v>
      </c>
      <c r="B497" s="665" t="s">
        <v>2610</v>
      </c>
      <c r="C497" s="665" t="s">
        <v>2806</v>
      </c>
      <c r="D497" s="665" t="s">
        <v>2807</v>
      </c>
      <c r="E497" s="665" t="s">
        <v>2808</v>
      </c>
      <c r="F497" s="668">
        <v>6</v>
      </c>
      <c r="G497" s="668">
        <v>98.28</v>
      </c>
      <c r="H497" s="681">
        <v>1</v>
      </c>
      <c r="I497" s="668"/>
      <c r="J497" s="668"/>
      <c r="K497" s="681">
        <v>0</v>
      </c>
      <c r="L497" s="668">
        <v>6</v>
      </c>
      <c r="M497" s="669">
        <v>98.28</v>
      </c>
    </row>
    <row r="498" spans="1:13" ht="14.4" customHeight="1" x14ac:dyDescent="0.3">
      <c r="A498" s="664" t="s">
        <v>2802</v>
      </c>
      <c r="B498" s="665" t="s">
        <v>2610</v>
      </c>
      <c r="C498" s="665" t="s">
        <v>1456</v>
      </c>
      <c r="D498" s="665" t="s">
        <v>1457</v>
      </c>
      <c r="E498" s="665" t="s">
        <v>2611</v>
      </c>
      <c r="F498" s="668"/>
      <c r="G498" s="668"/>
      <c r="H498" s="681">
        <v>0</v>
      </c>
      <c r="I498" s="668">
        <v>2</v>
      </c>
      <c r="J498" s="668">
        <v>70.22</v>
      </c>
      <c r="K498" s="681">
        <v>1</v>
      </c>
      <c r="L498" s="668">
        <v>2</v>
      </c>
      <c r="M498" s="669">
        <v>70.22</v>
      </c>
    </row>
    <row r="499" spans="1:13" ht="14.4" customHeight="1" x14ac:dyDescent="0.3">
      <c r="A499" s="664" t="s">
        <v>2802</v>
      </c>
      <c r="B499" s="665" t="s">
        <v>2610</v>
      </c>
      <c r="C499" s="665" t="s">
        <v>2983</v>
      </c>
      <c r="D499" s="665" t="s">
        <v>2984</v>
      </c>
      <c r="E499" s="665" t="s">
        <v>2611</v>
      </c>
      <c r="F499" s="668">
        <v>4</v>
      </c>
      <c r="G499" s="668">
        <v>140.44</v>
      </c>
      <c r="H499" s="681">
        <v>1</v>
      </c>
      <c r="I499" s="668"/>
      <c r="J499" s="668"/>
      <c r="K499" s="681">
        <v>0</v>
      </c>
      <c r="L499" s="668">
        <v>4</v>
      </c>
      <c r="M499" s="669">
        <v>140.44</v>
      </c>
    </row>
    <row r="500" spans="1:13" ht="14.4" customHeight="1" x14ac:dyDescent="0.3">
      <c r="A500" s="664" t="s">
        <v>2802</v>
      </c>
      <c r="B500" s="665" t="s">
        <v>4303</v>
      </c>
      <c r="C500" s="665" t="s">
        <v>4156</v>
      </c>
      <c r="D500" s="665" t="s">
        <v>4157</v>
      </c>
      <c r="E500" s="665" t="s">
        <v>4158</v>
      </c>
      <c r="F500" s="668"/>
      <c r="G500" s="668"/>
      <c r="H500" s="681">
        <v>0</v>
      </c>
      <c r="I500" s="668">
        <v>6</v>
      </c>
      <c r="J500" s="668">
        <v>346.98</v>
      </c>
      <c r="K500" s="681">
        <v>1</v>
      </c>
      <c r="L500" s="668">
        <v>6</v>
      </c>
      <c r="M500" s="669">
        <v>346.98</v>
      </c>
    </row>
    <row r="501" spans="1:13" ht="14.4" customHeight="1" x14ac:dyDescent="0.3">
      <c r="A501" s="664" t="s">
        <v>2802</v>
      </c>
      <c r="B501" s="665" t="s">
        <v>2614</v>
      </c>
      <c r="C501" s="665" t="s">
        <v>1607</v>
      </c>
      <c r="D501" s="665" t="s">
        <v>1582</v>
      </c>
      <c r="E501" s="665" t="s">
        <v>2616</v>
      </c>
      <c r="F501" s="668"/>
      <c r="G501" s="668"/>
      <c r="H501" s="681">
        <v>0</v>
      </c>
      <c r="I501" s="668">
        <v>2</v>
      </c>
      <c r="J501" s="668">
        <v>207.28</v>
      </c>
      <c r="K501" s="681">
        <v>1</v>
      </c>
      <c r="L501" s="668">
        <v>2</v>
      </c>
      <c r="M501" s="669">
        <v>207.28</v>
      </c>
    </row>
    <row r="502" spans="1:13" ht="14.4" customHeight="1" x14ac:dyDescent="0.3">
      <c r="A502" s="664" t="s">
        <v>2802</v>
      </c>
      <c r="B502" s="665" t="s">
        <v>2617</v>
      </c>
      <c r="C502" s="665" t="s">
        <v>3732</v>
      </c>
      <c r="D502" s="665" t="s">
        <v>1618</v>
      </c>
      <c r="E502" s="665" t="s">
        <v>3733</v>
      </c>
      <c r="F502" s="668"/>
      <c r="G502" s="668"/>
      <c r="H502" s="681">
        <v>0</v>
      </c>
      <c r="I502" s="668">
        <v>1</v>
      </c>
      <c r="J502" s="668">
        <v>503.02</v>
      </c>
      <c r="K502" s="681">
        <v>1</v>
      </c>
      <c r="L502" s="668">
        <v>1</v>
      </c>
      <c r="M502" s="669">
        <v>503.02</v>
      </c>
    </row>
    <row r="503" spans="1:13" ht="14.4" customHeight="1" x14ac:dyDescent="0.3">
      <c r="A503" s="664" t="s">
        <v>2802</v>
      </c>
      <c r="B503" s="665" t="s">
        <v>2619</v>
      </c>
      <c r="C503" s="665" t="s">
        <v>2831</v>
      </c>
      <c r="D503" s="665" t="s">
        <v>1515</v>
      </c>
      <c r="E503" s="665" t="s">
        <v>2611</v>
      </c>
      <c r="F503" s="668"/>
      <c r="G503" s="668"/>
      <c r="H503" s="681">
        <v>0</v>
      </c>
      <c r="I503" s="668">
        <v>2</v>
      </c>
      <c r="J503" s="668">
        <v>96.54</v>
      </c>
      <c r="K503" s="681">
        <v>1</v>
      </c>
      <c r="L503" s="668">
        <v>2</v>
      </c>
      <c r="M503" s="669">
        <v>96.54</v>
      </c>
    </row>
    <row r="504" spans="1:13" ht="14.4" customHeight="1" x14ac:dyDescent="0.3">
      <c r="A504" s="664" t="s">
        <v>2802</v>
      </c>
      <c r="B504" s="665" t="s">
        <v>2619</v>
      </c>
      <c r="C504" s="665" t="s">
        <v>1514</v>
      </c>
      <c r="D504" s="665" t="s">
        <v>1515</v>
      </c>
      <c r="E504" s="665" t="s">
        <v>2620</v>
      </c>
      <c r="F504" s="668"/>
      <c r="G504" s="668"/>
      <c r="H504" s="681">
        <v>0</v>
      </c>
      <c r="I504" s="668">
        <v>1</v>
      </c>
      <c r="J504" s="668">
        <v>144.81</v>
      </c>
      <c r="K504" s="681">
        <v>1</v>
      </c>
      <c r="L504" s="668">
        <v>1</v>
      </c>
      <c r="M504" s="669">
        <v>144.81</v>
      </c>
    </row>
    <row r="505" spans="1:13" ht="14.4" customHeight="1" x14ac:dyDescent="0.3">
      <c r="A505" s="664" t="s">
        <v>2802</v>
      </c>
      <c r="B505" s="665" t="s">
        <v>2619</v>
      </c>
      <c r="C505" s="665" t="s">
        <v>1590</v>
      </c>
      <c r="D505" s="665" t="s">
        <v>1591</v>
      </c>
      <c r="E505" s="665" t="s">
        <v>2621</v>
      </c>
      <c r="F505" s="668"/>
      <c r="G505" s="668"/>
      <c r="H505" s="681">
        <v>0</v>
      </c>
      <c r="I505" s="668">
        <v>2</v>
      </c>
      <c r="J505" s="668">
        <v>579.24</v>
      </c>
      <c r="K505" s="681">
        <v>1</v>
      </c>
      <c r="L505" s="668">
        <v>2</v>
      </c>
      <c r="M505" s="669">
        <v>579.24</v>
      </c>
    </row>
    <row r="506" spans="1:13" ht="14.4" customHeight="1" x14ac:dyDescent="0.3">
      <c r="A506" s="664" t="s">
        <v>2802</v>
      </c>
      <c r="B506" s="665" t="s">
        <v>2622</v>
      </c>
      <c r="C506" s="665" t="s">
        <v>1470</v>
      </c>
      <c r="D506" s="665" t="s">
        <v>2627</v>
      </c>
      <c r="E506" s="665" t="s">
        <v>2628</v>
      </c>
      <c r="F506" s="668"/>
      <c r="G506" s="668"/>
      <c r="H506" s="681">
        <v>0</v>
      </c>
      <c r="I506" s="668">
        <v>1</v>
      </c>
      <c r="J506" s="668">
        <v>48.27</v>
      </c>
      <c r="K506" s="681">
        <v>1</v>
      </c>
      <c r="L506" s="668">
        <v>1</v>
      </c>
      <c r="M506" s="669">
        <v>48.27</v>
      </c>
    </row>
    <row r="507" spans="1:13" ht="14.4" customHeight="1" x14ac:dyDescent="0.3">
      <c r="A507" s="664" t="s">
        <v>2802</v>
      </c>
      <c r="B507" s="665" t="s">
        <v>2629</v>
      </c>
      <c r="C507" s="665" t="s">
        <v>3704</v>
      </c>
      <c r="D507" s="665" t="s">
        <v>2834</v>
      </c>
      <c r="E507" s="665" t="s">
        <v>3705</v>
      </c>
      <c r="F507" s="668"/>
      <c r="G507" s="668"/>
      <c r="H507" s="681">
        <v>0</v>
      </c>
      <c r="I507" s="668">
        <v>1</v>
      </c>
      <c r="J507" s="668">
        <v>583.62</v>
      </c>
      <c r="K507" s="681">
        <v>1</v>
      </c>
      <c r="L507" s="668">
        <v>1</v>
      </c>
      <c r="M507" s="669">
        <v>583.62</v>
      </c>
    </row>
    <row r="508" spans="1:13" ht="14.4" customHeight="1" x14ac:dyDescent="0.3">
      <c r="A508" s="664" t="s">
        <v>2802</v>
      </c>
      <c r="B508" s="665" t="s">
        <v>2632</v>
      </c>
      <c r="C508" s="665" t="s">
        <v>3527</v>
      </c>
      <c r="D508" s="665" t="s">
        <v>1614</v>
      </c>
      <c r="E508" s="665" t="s">
        <v>3528</v>
      </c>
      <c r="F508" s="668"/>
      <c r="G508" s="668"/>
      <c r="H508" s="681">
        <v>0</v>
      </c>
      <c r="I508" s="668">
        <v>1</v>
      </c>
      <c r="J508" s="668">
        <v>234.91</v>
      </c>
      <c r="K508" s="681">
        <v>1</v>
      </c>
      <c r="L508" s="668">
        <v>1</v>
      </c>
      <c r="M508" s="669">
        <v>234.91</v>
      </c>
    </row>
    <row r="509" spans="1:13" ht="14.4" customHeight="1" x14ac:dyDescent="0.3">
      <c r="A509" s="664" t="s">
        <v>2802</v>
      </c>
      <c r="B509" s="665" t="s">
        <v>2636</v>
      </c>
      <c r="C509" s="665" t="s">
        <v>1637</v>
      </c>
      <c r="D509" s="665" t="s">
        <v>1638</v>
      </c>
      <c r="E509" s="665" t="s">
        <v>2637</v>
      </c>
      <c r="F509" s="668"/>
      <c r="G509" s="668"/>
      <c r="H509" s="681">
        <v>0</v>
      </c>
      <c r="I509" s="668">
        <v>3</v>
      </c>
      <c r="J509" s="668">
        <v>494.82</v>
      </c>
      <c r="K509" s="681">
        <v>1</v>
      </c>
      <c r="L509" s="668">
        <v>3</v>
      </c>
      <c r="M509" s="669">
        <v>494.82</v>
      </c>
    </row>
    <row r="510" spans="1:13" ht="14.4" customHeight="1" x14ac:dyDescent="0.3">
      <c r="A510" s="664" t="s">
        <v>2802</v>
      </c>
      <c r="B510" s="665" t="s">
        <v>2638</v>
      </c>
      <c r="C510" s="665" t="s">
        <v>4206</v>
      </c>
      <c r="D510" s="665" t="s">
        <v>4207</v>
      </c>
      <c r="E510" s="665" t="s">
        <v>4208</v>
      </c>
      <c r="F510" s="668">
        <v>1</v>
      </c>
      <c r="G510" s="668">
        <v>329.88</v>
      </c>
      <c r="H510" s="681">
        <v>1</v>
      </c>
      <c r="I510" s="668"/>
      <c r="J510" s="668"/>
      <c r="K510" s="681">
        <v>0</v>
      </c>
      <c r="L510" s="668">
        <v>1</v>
      </c>
      <c r="M510" s="669">
        <v>329.88</v>
      </c>
    </row>
    <row r="511" spans="1:13" ht="14.4" customHeight="1" x14ac:dyDescent="0.3">
      <c r="A511" s="664" t="s">
        <v>2802</v>
      </c>
      <c r="B511" s="665" t="s">
        <v>2638</v>
      </c>
      <c r="C511" s="665" t="s">
        <v>3579</v>
      </c>
      <c r="D511" s="665" t="s">
        <v>1555</v>
      </c>
      <c r="E511" s="665" t="s">
        <v>3530</v>
      </c>
      <c r="F511" s="668"/>
      <c r="G511" s="668"/>
      <c r="H511" s="681">
        <v>0</v>
      </c>
      <c r="I511" s="668">
        <v>1</v>
      </c>
      <c r="J511" s="668">
        <v>311.52999999999997</v>
      </c>
      <c r="K511" s="681">
        <v>1</v>
      </c>
      <c r="L511" s="668">
        <v>1</v>
      </c>
      <c r="M511" s="669">
        <v>311.52999999999997</v>
      </c>
    </row>
    <row r="512" spans="1:13" ht="14.4" customHeight="1" x14ac:dyDescent="0.3">
      <c r="A512" s="664" t="s">
        <v>2802</v>
      </c>
      <c r="B512" s="665" t="s">
        <v>2638</v>
      </c>
      <c r="C512" s="665" t="s">
        <v>3124</v>
      </c>
      <c r="D512" s="665" t="s">
        <v>3125</v>
      </c>
      <c r="E512" s="665" t="s">
        <v>2639</v>
      </c>
      <c r="F512" s="668">
        <v>3</v>
      </c>
      <c r="G512" s="668">
        <v>0</v>
      </c>
      <c r="H512" s="681"/>
      <c r="I512" s="668"/>
      <c r="J512" s="668"/>
      <c r="K512" s="681"/>
      <c r="L512" s="668">
        <v>3</v>
      </c>
      <c r="M512" s="669">
        <v>0</v>
      </c>
    </row>
    <row r="513" spans="1:13" ht="14.4" customHeight="1" x14ac:dyDescent="0.3">
      <c r="A513" s="664" t="s">
        <v>2802</v>
      </c>
      <c r="B513" s="665" t="s">
        <v>2638</v>
      </c>
      <c r="C513" s="665" t="s">
        <v>3529</v>
      </c>
      <c r="D513" s="665" t="s">
        <v>3125</v>
      </c>
      <c r="E513" s="665" t="s">
        <v>3530</v>
      </c>
      <c r="F513" s="668">
        <v>1</v>
      </c>
      <c r="G513" s="668">
        <v>0</v>
      </c>
      <c r="H513" s="681"/>
      <c r="I513" s="668"/>
      <c r="J513" s="668"/>
      <c r="K513" s="681"/>
      <c r="L513" s="668">
        <v>1</v>
      </c>
      <c r="M513" s="669">
        <v>0</v>
      </c>
    </row>
    <row r="514" spans="1:13" ht="14.4" customHeight="1" x14ac:dyDescent="0.3">
      <c r="A514" s="664" t="s">
        <v>2802</v>
      </c>
      <c r="B514" s="665" t="s">
        <v>2640</v>
      </c>
      <c r="C514" s="665" t="s">
        <v>2852</v>
      </c>
      <c r="D514" s="665" t="s">
        <v>2853</v>
      </c>
      <c r="E514" s="665" t="s">
        <v>2854</v>
      </c>
      <c r="F514" s="668"/>
      <c r="G514" s="668"/>
      <c r="H514" s="681">
        <v>0</v>
      </c>
      <c r="I514" s="668">
        <v>5</v>
      </c>
      <c r="J514" s="668">
        <v>1393.1999999999998</v>
      </c>
      <c r="K514" s="681">
        <v>1</v>
      </c>
      <c r="L514" s="668">
        <v>5</v>
      </c>
      <c r="M514" s="669">
        <v>1393.1999999999998</v>
      </c>
    </row>
    <row r="515" spans="1:13" ht="14.4" customHeight="1" x14ac:dyDescent="0.3">
      <c r="A515" s="664" t="s">
        <v>2802</v>
      </c>
      <c r="B515" s="665" t="s">
        <v>2640</v>
      </c>
      <c r="C515" s="665" t="s">
        <v>3900</v>
      </c>
      <c r="D515" s="665" t="s">
        <v>2962</v>
      </c>
      <c r="E515" s="665" t="s">
        <v>3901</v>
      </c>
      <c r="F515" s="668"/>
      <c r="G515" s="668"/>
      <c r="H515" s="681">
        <v>0</v>
      </c>
      <c r="I515" s="668">
        <v>1</v>
      </c>
      <c r="J515" s="668">
        <v>543.36</v>
      </c>
      <c r="K515" s="681">
        <v>1</v>
      </c>
      <c r="L515" s="668">
        <v>1</v>
      </c>
      <c r="M515" s="669">
        <v>543.36</v>
      </c>
    </row>
    <row r="516" spans="1:13" ht="14.4" customHeight="1" x14ac:dyDescent="0.3">
      <c r="A516" s="664" t="s">
        <v>2802</v>
      </c>
      <c r="B516" s="665" t="s">
        <v>2640</v>
      </c>
      <c r="C516" s="665" t="s">
        <v>1506</v>
      </c>
      <c r="D516" s="665" t="s">
        <v>1507</v>
      </c>
      <c r="E516" s="665" t="s">
        <v>2643</v>
      </c>
      <c r="F516" s="668"/>
      <c r="G516" s="668"/>
      <c r="H516" s="681">
        <v>0</v>
      </c>
      <c r="I516" s="668">
        <v>2</v>
      </c>
      <c r="J516" s="668">
        <v>784.84</v>
      </c>
      <c r="K516" s="681">
        <v>1</v>
      </c>
      <c r="L516" s="668">
        <v>2</v>
      </c>
      <c r="M516" s="669">
        <v>784.84</v>
      </c>
    </row>
    <row r="517" spans="1:13" ht="14.4" customHeight="1" x14ac:dyDescent="0.3">
      <c r="A517" s="664" t="s">
        <v>2802</v>
      </c>
      <c r="B517" s="665" t="s">
        <v>2640</v>
      </c>
      <c r="C517" s="665" t="s">
        <v>1566</v>
      </c>
      <c r="D517" s="665" t="s">
        <v>1567</v>
      </c>
      <c r="E517" s="665" t="s">
        <v>2645</v>
      </c>
      <c r="F517" s="668"/>
      <c r="G517" s="668"/>
      <c r="H517" s="681">
        <v>0</v>
      </c>
      <c r="I517" s="668">
        <v>2</v>
      </c>
      <c r="J517" s="668">
        <v>1207.46</v>
      </c>
      <c r="K517" s="681">
        <v>1</v>
      </c>
      <c r="L517" s="668">
        <v>2</v>
      </c>
      <c r="M517" s="669">
        <v>1207.46</v>
      </c>
    </row>
    <row r="518" spans="1:13" ht="14.4" customHeight="1" x14ac:dyDescent="0.3">
      <c r="A518" s="664" t="s">
        <v>2802</v>
      </c>
      <c r="B518" s="665" t="s">
        <v>2646</v>
      </c>
      <c r="C518" s="665" t="s">
        <v>1524</v>
      </c>
      <c r="D518" s="665" t="s">
        <v>1525</v>
      </c>
      <c r="E518" s="665" t="s">
        <v>3718</v>
      </c>
      <c r="F518" s="668"/>
      <c r="G518" s="668"/>
      <c r="H518" s="681">
        <v>0</v>
      </c>
      <c r="I518" s="668">
        <v>1</v>
      </c>
      <c r="J518" s="668">
        <v>543.36</v>
      </c>
      <c r="K518" s="681">
        <v>1</v>
      </c>
      <c r="L518" s="668">
        <v>1</v>
      </c>
      <c r="M518" s="669">
        <v>543.36</v>
      </c>
    </row>
    <row r="519" spans="1:13" ht="14.4" customHeight="1" x14ac:dyDescent="0.3">
      <c r="A519" s="664" t="s">
        <v>2802</v>
      </c>
      <c r="B519" s="665" t="s">
        <v>2646</v>
      </c>
      <c r="C519" s="665" t="s">
        <v>1577</v>
      </c>
      <c r="D519" s="665" t="s">
        <v>1578</v>
      </c>
      <c r="E519" s="665" t="s">
        <v>2647</v>
      </c>
      <c r="F519" s="668"/>
      <c r="G519" s="668"/>
      <c r="H519" s="681">
        <v>0</v>
      </c>
      <c r="I519" s="668">
        <v>2</v>
      </c>
      <c r="J519" s="668">
        <v>1671.86</v>
      </c>
      <c r="K519" s="681">
        <v>1</v>
      </c>
      <c r="L519" s="668">
        <v>2</v>
      </c>
      <c r="M519" s="669">
        <v>1671.86</v>
      </c>
    </row>
    <row r="520" spans="1:13" ht="14.4" customHeight="1" x14ac:dyDescent="0.3">
      <c r="A520" s="664" t="s">
        <v>2802</v>
      </c>
      <c r="B520" s="665" t="s">
        <v>2646</v>
      </c>
      <c r="C520" s="665" t="s">
        <v>4200</v>
      </c>
      <c r="D520" s="665" t="s">
        <v>3118</v>
      </c>
      <c r="E520" s="665" t="s">
        <v>4201</v>
      </c>
      <c r="F520" s="668">
        <v>2</v>
      </c>
      <c r="G520" s="668">
        <v>0</v>
      </c>
      <c r="H520" s="681"/>
      <c r="I520" s="668"/>
      <c r="J520" s="668"/>
      <c r="K520" s="681"/>
      <c r="L520" s="668">
        <v>2</v>
      </c>
      <c r="M520" s="669">
        <v>0</v>
      </c>
    </row>
    <row r="521" spans="1:13" ht="14.4" customHeight="1" x14ac:dyDescent="0.3">
      <c r="A521" s="664" t="s">
        <v>2802</v>
      </c>
      <c r="B521" s="665" t="s">
        <v>2648</v>
      </c>
      <c r="C521" s="665" t="s">
        <v>1430</v>
      </c>
      <c r="D521" s="665" t="s">
        <v>1431</v>
      </c>
      <c r="E521" s="665" t="s">
        <v>2649</v>
      </c>
      <c r="F521" s="668"/>
      <c r="G521" s="668"/>
      <c r="H521" s="681">
        <v>0</v>
      </c>
      <c r="I521" s="668">
        <v>1</v>
      </c>
      <c r="J521" s="668">
        <v>131.54</v>
      </c>
      <c r="K521" s="681">
        <v>1</v>
      </c>
      <c r="L521" s="668">
        <v>1</v>
      </c>
      <c r="M521" s="669">
        <v>131.54</v>
      </c>
    </row>
    <row r="522" spans="1:13" ht="14.4" customHeight="1" x14ac:dyDescent="0.3">
      <c r="A522" s="664" t="s">
        <v>2802</v>
      </c>
      <c r="B522" s="665" t="s">
        <v>2656</v>
      </c>
      <c r="C522" s="665" t="s">
        <v>2282</v>
      </c>
      <c r="D522" s="665" t="s">
        <v>2283</v>
      </c>
      <c r="E522" s="665" t="s">
        <v>2741</v>
      </c>
      <c r="F522" s="668"/>
      <c r="G522" s="668"/>
      <c r="H522" s="681">
        <v>0</v>
      </c>
      <c r="I522" s="668">
        <v>1</v>
      </c>
      <c r="J522" s="668">
        <v>46.07</v>
      </c>
      <c r="K522" s="681">
        <v>1</v>
      </c>
      <c r="L522" s="668">
        <v>1</v>
      </c>
      <c r="M522" s="669">
        <v>46.07</v>
      </c>
    </row>
    <row r="523" spans="1:13" ht="14.4" customHeight="1" x14ac:dyDescent="0.3">
      <c r="A523" s="664" t="s">
        <v>2802</v>
      </c>
      <c r="B523" s="665" t="s">
        <v>2671</v>
      </c>
      <c r="C523" s="665" t="s">
        <v>2956</v>
      </c>
      <c r="D523" s="665" t="s">
        <v>1660</v>
      </c>
      <c r="E523" s="665" t="s">
        <v>2957</v>
      </c>
      <c r="F523" s="668">
        <v>1</v>
      </c>
      <c r="G523" s="668">
        <v>0</v>
      </c>
      <c r="H523" s="681"/>
      <c r="I523" s="668"/>
      <c r="J523" s="668"/>
      <c r="K523" s="681"/>
      <c r="L523" s="668">
        <v>1</v>
      </c>
      <c r="M523" s="669">
        <v>0</v>
      </c>
    </row>
    <row r="524" spans="1:13" ht="14.4" customHeight="1" x14ac:dyDescent="0.3">
      <c r="A524" s="664" t="s">
        <v>2802</v>
      </c>
      <c r="B524" s="665" t="s">
        <v>2709</v>
      </c>
      <c r="C524" s="665" t="s">
        <v>1499</v>
      </c>
      <c r="D524" s="665" t="s">
        <v>2710</v>
      </c>
      <c r="E524" s="665" t="s">
        <v>2711</v>
      </c>
      <c r="F524" s="668"/>
      <c r="G524" s="668"/>
      <c r="H524" s="681">
        <v>0</v>
      </c>
      <c r="I524" s="668">
        <v>6</v>
      </c>
      <c r="J524" s="668">
        <v>28.200000000000003</v>
      </c>
      <c r="K524" s="681">
        <v>1</v>
      </c>
      <c r="L524" s="668">
        <v>6</v>
      </c>
      <c r="M524" s="669">
        <v>28.200000000000003</v>
      </c>
    </row>
    <row r="525" spans="1:13" ht="14.4" customHeight="1" x14ac:dyDescent="0.3">
      <c r="A525" s="664" t="s">
        <v>2802</v>
      </c>
      <c r="B525" s="665" t="s">
        <v>2709</v>
      </c>
      <c r="C525" s="665" t="s">
        <v>3589</v>
      </c>
      <c r="D525" s="665" t="s">
        <v>3590</v>
      </c>
      <c r="E525" s="665" t="s">
        <v>2711</v>
      </c>
      <c r="F525" s="668">
        <v>8</v>
      </c>
      <c r="G525" s="668">
        <v>37.6</v>
      </c>
      <c r="H525" s="681">
        <v>1</v>
      </c>
      <c r="I525" s="668"/>
      <c r="J525" s="668"/>
      <c r="K525" s="681">
        <v>0</v>
      </c>
      <c r="L525" s="668">
        <v>8</v>
      </c>
      <c r="M525" s="669">
        <v>37.6</v>
      </c>
    </row>
    <row r="526" spans="1:13" ht="14.4" customHeight="1" x14ac:dyDescent="0.3">
      <c r="A526" s="664" t="s">
        <v>2802</v>
      </c>
      <c r="B526" s="665" t="s">
        <v>2717</v>
      </c>
      <c r="C526" s="665" t="s">
        <v>4159</v>
      </c>
      <c r="D526" s="665" t="s">
        <v>1597</v>
      </c>
      <c r="E526" s="665" t="s">
        <v>2642</v>
      </c>
      <c r="F526" s="668"/>
      <c r="G526" s="668"/>
      <c r="H526" s="681">
        <v>0</v>
      </c>
      <c r="I526" s="668">
        <v>3</v>
      </c>
      <c r="J526" s="668">
        <v>396</v>
      </c>
      <c r="K526" s="681">
        <v>1</v>
      </c>
      <c r="L526" s="668">
        <v>3</v>
      </c>
      <c r="M526" s="669">
        <v>396</v>
      </c>
    </row>
    <row r="527" spans="1:13" ht="14.4" customHeight="1" x14ac:dyDescent="0.3">
      <c r="A527" s="664" t="s">
        <v>2802</v>
      </c>
      <c r="B527" s="665" t="s">
        <v>2717</v>
      </c>
      <c r="C527" s="665" t="s">
        <v>1596</v>
      </c>
      <c r="D527" s="665" t="s">
        <v>1597</v>
      </c>
      <c r="E527" s="665" t="s">
        <v>2642</v>
      </c>
      <c r="F527" s="668"/>
      <c r="G527" s="668"/>
      <c r="H527" s="681">
        <v>0</v>
      </c>
      <c r="I527" s="668">
        <v>1</v>
      </c>
      <c r="J527" s="668">
        <v>85.16</v>
      </c>
      <c r="K527" s="681">
        <v>1</v>
      </c>
      <c r="L527" s="668">
        <v>1</v>
      </c>
      <c r="M527" s="669">
        <v>85.16</v>
      </c>
    </row>
    <row r="528" spans="1:13" ht="14.4" customHeight="1" x14ac:dyDescent="0.3">
      <c r="A528" s="664" t="s">
        <v>2802</v>
      </c>
      <c r="B528" s="665" t="s">
        <v>4295</v>
      </c>
      <c r="C528" s="665" t="s">
        <v>4184</v>
      </c>
      <c r="D528" s="665" t="s">
        <v>4185</v>
      </c>
      <c r="E528" s="665" t="s">
        <v>3990</v>
      </c>
      <c r="F528" s="668"/>
      <c r="G528" s="668"/>
      <c r="H528" s="681">
        <v>0</v>
      </c>
      <c r="I528" s="668">
        <v>1</v>
      </c>
      <c r="J528" s="668">
        <v>141.04</v>
      </c>
      <c r="K528" s="681">
        <v>1</v>
      </c>
      <c r="L528" s="668">
        <v>1</v>
      </c>
      <c r="M528" s="669">
        <v>141.04</v>
      </c>
    </row>
    <row r="529" spans="1:13" ht="14.4" customHeight="1" thickBot="1" x14ac:dyDescent="0.35">
      <c r="A529" s="670" t="s">
        <v>2802</v>
      </c>
      <c r="B529" s="671" t="s">
        <v>4287</v>
      </c>
      <c r="C529" s="671" t="s">
        <v>4084</v>
      </c>
      <c r="D529" s="671" t="s">
        <v>3432</v>
      </c>
      <c r="E529" s="671" t="s">
        <v>4085</v>
      </c>
      <c r="F529" s="674"/>
      <c r="G529" s="674"/>
      <c r="H529" s="682">
        <v>0</v>
      </c>
      <c r="I529" s="674">
        <v>1</v>
      </c>
      <c r="J529" s="674">
        <v>5339.52</v>
      </c>
      <c r="K529" s="682">
        <v>1</v>
      </c>
      <c r="L529" s="674">
        <v>1</v>
      </c>
      <c r="M529" s="675">
        <v>5339.52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312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258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542</v>
      </c>
      <c r="B5" s="649" t="s">
        <v>543</v>
      </c>
      <c r="C5" s="650" t="s">
        <v>544</v>
      </c>
      <c r="D5" s="650" t="s">
        <v>544</v>
      </c>
      <c r="E5" s="650"/>
      <c r="F5" s="650" t="s">
        <v>544</v>
      </c>
      <c r="G5" s="650" t="s">
        <v>544</v>
      </c>
      <c r="H5" s="650" t="s">
        <v>544</v>
      </c>
      <c r="I5" s="651" t="s">
        <v>544</v>
      </c>
      <c r="J5" s="652" t="s">
        <v>74</v>
      </c>
    </row>
    <row r="6" spans="1:10" ht="14.4" customHeight="1" x14ac:dyDescent="0.3">
      <c r="A6" s="648" t="s">
        <v>542</v>
      </c>
      <c r="B6" s="649" t="s">
        <v>4305</v>
      </c>
      <c r="C6" s="650">
        <v>0</v>
      </c>
      <c r="D6" s="650" t="s">
        <v>544</v>
      </c>
      <c r="E6" s="650"/>
      <c r="F6" s="650">
        <v>0</v>
      </c>
      <c r="G6" s="650">
        <v>0</v>
      </c>
      <c r="H6" s="650">
        <v>0</v>
      </c>
      <c r="I6" s="651" t="s">
        <v>544</v>
      </c>
      <c r="J6" s="652" t="s">
        <v>1</v>
      </c>
    </row>
    <row r="7" spans="1:10" ht="14.4" customHeight="1" x14ac:dyDescent="0.3">
      <c r="A7" s="648" t="s">
        <v>542</v>
      </c>
      <c r="B7" s="649" t="s">
        <v>335</v>
      </c>
      <c r="C7" s="650">
        <v>2175.0523200000021</v>
      </c>
      <c r="D7" s="650">
        <v>1876.7508200000002</v>
      </c>
      <c r="E7" s="650"/>
      <c r="F7" s="650">
        <v>1773.17506</v>
      </c>
      <c r="G7" s="650">
        <v>1914.9256345086583</v>
      </c>
      <c r="H7" s="650">
        <v>-141.75057450865825</v>
      </c>
      <c r="I7" s="651">
        <v>0.92597593767915198</v>
      </c>
      <c r="J7" s="652" t="s">
        <v>1</v>
      </c>
    </row>
    <row r="8" spans="1:10" ht="14.4" customHeight="1" x14ac:dyDescent="0.3">
      <c r="A8" s="648" t="s">
        <v>542</v>
      </c>
      <c r="B8" s="649" t="s">
        <v>336</v>
      </c>
      <c r="C8" s="650">
        <v>309.81660000000005</v>
      </c>
      <c r="D8" s="650">
        <v>733.18953999999997</v>
      </c>
      <c r="E8" s="650"/>
      <c r="F8" s="650">
        <v>469.56849</v>
      </c>
      <c r="G8" s="650">
        <v>375.59273580625762</v>
      </c>
      <c r="H8" s="650">
        <v>93.975754193742375</v>
      </c>
      <c r="I8" s="651">
        <v>1.2502065275357668</v>
      </c>
      <c r="J8" s="652" t="s">
        <v>1</v>
      </c>
    </row>
    <row r="9" spans="1:10" ht="14.4" customHeight="1" x14ac:dyDescent="0.3">
      <c r="A9" s="648" t="s">
        <v>542</v>
      </c>
      <c r="B9" s="649" t="s">
        <v>337</v>
      </c>
      <c r="C9" s="650">
        <v>686.17896000000007</v>
      </c>
      <c r="D9" s="650">
        <v>560.79348000000005</v>
      </c>
      <c r="E9" s="650"/>
      <c r="F9" s="650">
        <v>527.72338000000002</v>
      </c>
      <c r="G9" s="650">
        <v>583.33338599636568</v>
      </c>
      <c r="H9" s="650">
        <v>-55.610005996365658</v>
      </c>
      <c r="I9" s="651">
        <v>0.90466856975555976</v>
      </c>
      <c r="J9" s="652" t="s">
        <v>1</v>
      </c>
    </row>
    <row r="10" spans="1:10" ht="14.4" customHeight="1" x14ac:dyDescent="0.3">
      <c r="A10" s="648" t="s">
        <v>542</v>
      </c>
      <c r="B10" s="649" t="s">
        <v>338</v>
      </c>
      <c r="C10" s="650" t="s">
        <v>544</v>
      </c>
      <c r="D10" s="650">
        <v>0</v>
      </c>
      <c r="E10" s="650"/>
      <c r="F10" s="650">
        <v>21.145800000000001</v>
      </c>
      <c r="G10" s="650">
        <v>0</v>
      </c>
      <c r="H10" s="650">
        <v>21.145800000000001</v>
      </c>
      <c r="I10" s="651" t="s">
        <v>544</v>
      </c>
      <c r="J10" s="652" t="s">
        <v>1</v>
      </c>
    </row>
    <row r="11" spans="1:10" ht="14.4" customHeight="1" x14ac:dyDescent="0.3">
      <c r="A11" s="648" t="s">
        <v>542</v>
      </c>
      <c r="B11" s="649" t="s">
        <v>340</v>
      </c>
      <c r="C11" s="650">
        <v>0.59289999999999998</v>
      </c>
      <c r="D11" s="650">
        <v>0.47969000000000006</v>
      </c>
      <c r="E11" s="650"/>
      <c r="F11" s="650">
        <v>0.60375999999999996</v>
      </c>
      <c r="G11" s="650">
        <v>0.58333338599550011</v>
      </c>
      <c r="H11" s="650">
        <v>2.0426614004499855E-2</v>
      </c>
      <c r="I11" s="651">
        <v>1.0350170494178734</v>
      </c>
      <c r="J11" s="652" t="s">
        <v>1</v>
      </c>
    </row>
    <row r="12" spans="1:10" ht="14.4" customHeight="1" x14ac:dyDescent="0.3">
      <c r="A12" s="648" t="s">
        <v>542</v>
      </c>
      <c r="B12" s="649" t="s">
        <v>341</v>
      </c>
      <c r="C12" s="650">
        <v>518.97672000000011</v>
      </c>
      <c r="D12" s="650">
        <v>610.81937999999991</v>
      </c>
      <c r="E12" s="650"/>
      <c r="F12" s="650">
        <v>649.17579000000001</v>
      </c>
      <c r="G12" s="650">
        <v>595.00005371629322</v>
      </c>
      <c r="H12" s="650">
        <v>54.175736283706783</v>
      </c>
      <c r="I12" s="651">
        <v>1.0910516493995792</v>
      </c>
      <c r="J12" s="652" t="s">
        <v>1</v>
      </c>
    </row>
    <row r="13" spans="1:10" ht="14.4" customHeight="1" x14ac:dyDescent="0.3">
      <c r="A13" s="648" t="s">
        <v>542</v>
      </c>
      <c r="B13" s="649" t="s">
        <v>342</v>
      </c>
      <c r="C13" s="650">
        <v>13117.693400000011</v>
      </c>
      <c r="D13" s="650">
        <v>13444.07782</v>
      </c>
      <c r="E13" s="650"/>
      <c r="F13" s="650">
        <v>12988.261919999999</v>
      </c>
      <c r="G13" s="650">
        <v>12902.968727658921</v>
      </c>
      <c r="H13" s="650">
        <v>85.293192341077884</v>
      </c>
      <c r="I13" s="651">
        <v>1.0066103541085272</v>
      </c>
      <c r="J13" s="652" t="s">
        <v>1</v>
      </c>
    </row>
    <row r="14" spans="1:10" ht="14.4" customHeight="1" x14ac:dyDescent="0.3">
      <c r="A14" s="648" t="s">
        <v>542</v>
      </c>
      <c r="B14" s="649" t="s">
        <v>343</v>
      </c>
      <c r="C14" s="650">
        <v>568.56947000000002</v>
      </c>
      <c r="D14" s="650">
        <v>588.10209999999995</v>
      </c>
      <c r="E14" s="650"/>
      <c r="F14" s="650">
        <v>1141.3040800000001</v>
      </c>
      <c r="G14" s="650">
        <v>1195.0579568854291</v>
      </c>
      <c r="H14" s="650">
        <v>-53.753876885429008</v>
      </c>
      <c r="I14" s="651">
        <v>0.95501985776026888</v>
      </c>
      <c r="J14" s="652" t="s">
        <v>1</v>
      </c>
    </row>
    <row r="15" spans="1:10" ht="14.4" customHeight="1" x14ac:dyDescent="0.3">
      <c r="A15" s="648" t="s">
        <v>542</v>
      </c>
      <c r="B15" s="649" t="s">
        <v>344</v>
      </c>
      <c r="C15" s="650">
        <v>1021.415760000001</v>
      </c>
      <c r="D15" s="650">
        <v>1139.89228</v>
      </c>
      <c r="E15" s="650"/>
      <c r="F15" s="650">
        <v>1121.39987</v>
      </c>
      <c r="G15" s="650">
        <v>1108.333433393095</v>
      </c>
      <c r="H15" s="650">
        <v>13.066436606904972</v>
      </c>
      <c r="I15" s="651">
        <v>1.0117892650471645</v>
      </c>
      <c r="J15" s="652" t="s">
        <v>1</v>
      </c>
    </row>
    <row r="16" spans="1:10" ht="14.4" customHeight="1" x14ac:dyDescent="0.3">
      <c r="A16" s="648" t="s">
        <v>542</v>
      </c>
      <c r="B16" s="649" t="s">
        <v>345</v>
      </c>
      <c r="C16" s="650">
        <v>140.75900999999999</v>
      </c>
      <c r="D16" s="650">
        <v>38.17774</v>
      </c>
      <c r="E16" s="650"/>
      <c r="F16" s="650">
        <v>30.166069999999998</v>
      </c>
      <c r="G16" s="650">
        <v>116.66667719927209</v>
      </c>
      <c r="H16" s="650">
        <v>-86.500607199272082</v>
      </c>
      <c r="I16" s="651">
        <v>0.25856629094248523</v>
      </c>
      <c r="J16" s="652" t="s">
        <v>1</v>
      </c>
    </row>
    <row r="17" spans="1:10" ht="14.4" customHeight="1" x14ac:dyDescent="0.3">
      <c r="A17" s="648" t="s">
        <v>542</v>
      </c>
      <c r="B17" s="649" t="s">
        <v>346</v>
      </c>
      <c r="C17" s="650">
        <v>173.09070000000003</v>
      </c>
      <c r="D17" s="650">
        <v>154.35128000000003</v>
      </c>
      <c r="E17" s="650"/>
      <c r="F17" s="650">
        <v>166.23094</v>
      </c>
      <c r="G17" s="650">
        <v>154.58334728903557</v>
      </c>
      <c r="H17" s="650">
        <v>11.647592710964432</v>
      </c>
      <c r="I17" s="651">
        <v>1.0753483018399523</v>
      </c>
      <c r="J17" s="652" t="s">
        <v>1</v>
      </c>
    </row>
    <row r="18" spans="1:10" ht="14.4" customHeight="1" x14ac:dyDescent="0.3">
      <c r="A18" s="648" t="s">
        <v>542</v>
      </c>
      <c r="B18" s="649" t="s">
        <v>347</v>
      </c>
      <c r="C18" s="650">
        <v>1945.5278700000013</v>
      </c>
      <c r="D18" s="650">
        <v>1687.6220200000009</v>
      </c>
      <c r="E18" s="650"/>
      <c r="F18" s="650">
        <v>1750.4334800000001</v>
      </c>
      <c r="G18" s="650">
        <v>1827.0001649406211</v>
      </c>
      <c r="H18" s="650">
        <v>-76.566684940620917</v>
      </c>
      <c r="I18" s="651">
        <v>0.95809158290737795</v>
      </c>
      <c r="J18" s="652" t="s">
        <v>1</v>
      </c>
    </row>
    <row r="19" spans="1:10" ht="14.4" customHeight="1" x14ac:dyDescent="0.3">
      <c r="A19" s="648" t="s">
        <v>542</v>
      </c>
      <c r="B19" s="649" t="s">
        <v>4306</v>
      </c>
      <c r="C19" s="650" t="s">
        <v>544</v>
      </c>
      <c r="D19" s="650" t="s">
        <v>544</v>
      </c>
      <c r="E19" s="650"/>
      <c r="F19" s="650">
        <v>0</v>
      </c>
      <c r="G19" s="650">
        <v>0</v>
      </c>
      <c r="H19" s="650">
        <v>0</v>
      </c>
      <c r="I19" s="651" t="s">
        <v>544</v>
      </c>
      <c r="J19" s="652" t="s">
        <v>1</v>
      </c>
    </row>
    <row r="20" spans="1:10" ht="14.4" customHeight="1" x14ac:dyDescent="0.3">
      <c r="A20" s="648" t="s">
        <v>542</v>
      </c>
      <c r="B20" s="649" t="s">
        <v>4307</v>
      </c>
      <c r="C20" s="650" t="s">
        <v>544</v>
      </c>
      <c r="D20" s="650" t="s">
        <v>544</v>
      </c>
      <c r="E20" s="650"/>
      <c r="F20" s="650">
        <v>0</v>
      </c>
      <c r="G20" s="650">
        <v>0</v>
      </c>
      <c r="H20" s="650">
        <v>0</v>
      </c>
      <c r="I20" s="651" t="s">
        <v>544</v>
      </c>
      <c r="J20" s="652" t="s">
        <v>1</v>
      </c>
    </row>
    <row r="21" spans="1:10" ht="14.4" customHeight="1" x14ac:dyDescent="0.3">
      <c r="A21" s="648" t="s">
        <v>542</v>
      </c>
      <c r="B21" s="649" t="s">
        <v>348</v>
      </c>
      <c r="C21" s="650" t="s">
        <v>544</v>
      </c>
      <c r="D21" s="650">
        <v>499.73657000000003</v>
      </c>
      <c r="E21" s="650"/>
      <c r="F21" s="650">
        <v>500.10982999999999</v>
      </c>
      <c r="G21" s="650">
        <v>512.16671290480906</v>
      </c>
      <c r="H21" s="650">
        <v>-12.056882904809072</v>
      </c>
      <c r="I21" s="651">
        <v>0.97645906576702901</v>
      </c>
      <c r="J21" s="652" t="s">
        <v>1</v>
      </c>
    </row>
    <row r="22" spans="1:10" ht="14.4" customHeight="1" x14ac:dyDescent="0.3">
      <c r="A22" s="648" t="s">
        <v>542</v>
      </c>
      <c r="B22" s="649" t="s">
        <v>349</v>
      </c>
      <c r="C22" s="650">
        <v>130.02566000000002</v>
      </c>
      <c r="D22" s="650">
        <v>51.341670000000001</v>
      </c>
      <c r="E22" s="650"/>
      <c r="F22" s="650">
        <v>8.6180500000010003</v>
      </c>
      <c r="G22" s="650">
        <v>36.403439858710165</v>
      </c>
      <c r="H22" s="650">
        <v>-27.785389858709166</v>
      </c>
      <c r="I22" s="651">
        <v>0.23673724333331042</v>
      </c>
      <c r="J22" s="652" t="s">
        <v>1</v>
      </c>
    </row>
    <row r="23" spans="1:10" ht="14.4" customHeight="1" x14ac:dyDescent="0.3">
      <c r="A23" s="648" t="s">
        <v>542</v>
      </c>
      <c r="B23" s="649" t="s">
        <v>545</v>
      </c>
      <c r="C23" s="650">
        <v>20787.699370000017</v>
      </c>
      <c r="D23" s="650">
        <v>21385.334390000004</v>
      </c>
      <c r="E23" s="650"/>
      <c r="F23" s="650">
        <v>21147.916520000002</v>
      </c>
      <c r="G23" s="650">
        <v>21322.615603543465</v>
      </c>
      <c r="H23" s="650">
        <v>-174.69908354346262</v>
      </c>
      <c r="I23" s="651">
        <v>0.99180686428008247</v>
      </c>
      <c r="J23" s="652" t="s">
        <v>546</v>
      </c>
    </row>
    <row r="25" spans="1:10" ht="14.4" customHeight="1" x14ac:dyDescent="0.3">
      <c r="A25" s="648" t="s">
        <v>542</v>
      </c>
      <c r="B25" s="649" t="s">
        <v>543</v>
      </c>
      <c r="C25" s="650" t="s">
        <v>544</v>
      </c>
      <c r="D25" s="650" t="s">
        <v>544</v>
      </c>
      <c r="E25" s="650"/>
      <c r="F25" s="650" t="s">
        <v>544</v>
      </c>
      <c r="G25" s="650" t="s">
        <v>544</v>
      </c>
      <c r="H25" s="650" t="s">
        <v>544</v>
      </c>
      <c r="I25" s="651" t="s">
        <v>544</v>
      </c>
      <c r="J25" s="652" t="s">
        <v>74</v>
      </c>
    </row>
    <row r="26" spans="1:10" ht="14.4" customHeight="1" x14ac:dyDescent="0.3">
      <c r="A26" s="648" t="s">
        <v>547</v>
      </c>
      <c r="B26" s="649" t="s">
        <v>548</v>
      </c>
      <c r="C26" s="650" t="s">
        <v>544</v>
      </c>
      <c r="D26" s="650" t="s">
        <v>544</v>
      </c>
      <c r="E26" s="650"/>
      <c r="F26" s="650" t="s">
        <v>544</v>
      </c>
      <c r="G26" s="650" t="s">
        <v>544</v>
      </c>
      <c r="H26" s="650" t="s">
        <v>544</v>
      </c>
      <c r="I26" s="651" t="s">
        <v>544</v>
      </c>
      <c r="J26" s="652" t="s">
        <v>0</v>
      </c>
    </row>
    <row r="27" spans="1:10" ht="14.4" customHeight="1" x14ac:dyDescent="0.3">
      <c r="A27" s="648" t="s">
        <v>547</v>
      </c>
      <c r="B27" s="649" t="s">
        <v>335</v>
      </c>
      <c r="C27" s="650">
        <v>0</v>
      </c>
      <c r="D27" s="650" t="s">
        <v>544</v>
      </c>
      <c r="E27" s="650"/>
      <c r="F27" s="650" t="s">
        <v>544</v>
      </c>
      <c r="G27" s="650" t="s">
        <v>544</v>
      </c>
      <c r="H27" s="650" t="s">
        <v>544</v>
      </c>
      <c r="I27" s="651" t="s">
        <v>544</v>
      </c>
      <c r="J27" s="652" t="s">
        <v>1</v>
      </c>
    </row>
    <row r="28" spans="1:10" ht="14.4" customHeight="1" x14ac:dyDescent="0.3">
      <c r="A28" s="648" t="s">
        <v>547</v>
      </c>
      <c r="B28" s="649" t="s">
        <v>337</v>
      </c>
      <c r="C28" s="650">
        <v>14.27984</v>
      </c>
      <c r="D28" s="650">
        <v>11.626959999999999</v>
      </c>
      <c r="E28" s="650"/>
      <c r="F28" s="650">
        <v>11.50515</v>
      </c>
      <c r="G28" s="650">
        <v>11.454513772510667</v>
      </c>
      <c r="H28" s="650">
        <v>5.0636227489333052E-2</v>
      </c>
      <c r="I28" s="651">
        <v>1.0044206352617824</v>
      </c>
      <c r="J28" s="652" t="s">
        <v>1</v>
      </c>
    </row>
    <row r="29" spans="1:10" ht="14.4" customHeight="1" x14ac:dyDescent="0.3">
      <c r="A29" s="648" t="s">
        <v>547</v>
      </c>
      <c r="B29" s="649" t="s">
        <v>340</v>
      </c>
      <c r="C29" s="650">
        <v>0</v>
      </c>
      <c r="D29" s="650" t="s">
        <v>544</v>
      </c>
      <c r="E29" s="650"/>
      <c r="F29" s="650" t="s">
        <v>544</v>
      </c>
      <c r="G29" s="650" t="s">
        <v>544</v>
      </c>
      <c r="H29" s="650" t="s">
        <v>544</v>
      </c>
      <c r="I29" s="651" t="s">
        <v>544</v>
      </c>
      <c r="J29" s="652" t="s">
        <v>1</v>
      </c>
    </row>
    <row r="30" spans="1:10" ht="14.4" customHeight="1" x14ac:dyDescent="0.3">
      <c r="A30" s="648" t="s">
        <v>547</v>
      </c>
      <c r="B30" s="649" t="s">
        <v>341</v>
      </c>
      <c r="C30" s="650">
        <v>145.33924000000002</v>
      </c>
      <c r="D30" s="650">
        <v>247.78984999999997</v>
      </c>
      <c r="E30" s="650"/>
      <c r="F30" s="650">
        <v>208.39272</v>
      </c>
      <c r="G30" s="650">
        <v>199.1937207184412</v>
      </c>
      <c r="H30" s="650">
        <v>9.1989992815587982</v>
      </c>
      <c r="I30" s="651">
        <v>1.0461811710147304</v>
      </c>
      <c r="J30" s="652" t="s">
        <v>1</v>
      </c>
    </row>
    <row r="31" spans="1:10" ht="14.4" customHeight="1" x14ac:dyDescent="0.3">
      <c r="A31" s="648" t="s">
        <v>547</v>
      </c>
      <c r="B31" s="649" t="s">
        <v>342</v>
      </c>
      <c r="C31" s="650">
        <v>346.18265999999994</v>
      </c>
      <c r="D31" s="650">
        <v>295.45835</v>
      </c>
      <c r="E31" s="650"/>
      <c r="F31" s="650">
        <v>241.40150999999997</v>
      </c>
      <c r="G31" s="650">
        <v>266.20385217658401</v>
      </c>
      <c r="H31" s="650">
        <v>-24.802342176584034</v>
      </c>
      <c r="I31" s="651">
        <v>0.90682951439736637</v>
      </c>
      <c r="J31" s="652" t="s">
        <v>1</v>
      </c>
    </row>
    <row r="32" spans="1:10" ht="14.4" customHeight="1" x14ac:dyDescent="0.3">
      <c r="A32" s="648" t="s">
        <v>547</v>
      </c>
      <c r="B32" s="649" t="s">
        <v>343</v>
      </c>
      <c r="C32" s="650">
        <v>19.445979999999999</v>
      </c>
      <c r="D32" s="650">
        <v>20.209600000000002</v>
      </c>
      <c r="E32" s="650"/>
      <c r="F32" s="650">
        <v>16.636399999999998</v>
      </c>
      <c r="G32" s="650">
        <v>15.874999293997666</v>
      </c>
      <c r="H32" s="650">
        <v>0.76140070600233223</v>
      </c>
      <c r="I32" s="651">
        <v>1.0479622513300026</v>
      </c>
      <c r="J32" s="652" t="s">
        <v>1</v>
      </c>
    </row>
    <row r="33" spans="1:10" ht="14.4" customHeight="1" x14ac:dyDescent="0.3">
      <c r="A33" s="648" t="s">
        <v>547</v>
      </c>
      <c r="B33" s="649" t="s">
        <v>345</v>
      </c>
      <c r="C33" s="650">
        <v>3.702</v>
      </c>
      <c r="D33" s="650">
        <v>6.4501999999999997</v>
      </c>
      <c r="E33" s="650"/>
      <c r="F33" s="650">
        <v>9.3169999999999984</v>
      </c>
      <c r="G33" s="650">
        <v>23.965644495717164</v>
      </c>
      <c r="H33" s="650">
        <v>-14.648644495717166</v>
      </c>
      <c r="I33" s="651">
        <v>0.38876484217501489</v>
      </c>
      <c r="J33" s="652" t="s">
        <v>1</v>
      </c>
    </row>
    <row r="34" spans="1:10" ht="14.4" customHeight="1" x14ac:dyDescent="0.3">
      <c r="A34" s="648" t="s">
        <v>547</v>
      </c>
      <c r="B34" s="649" t="s">
        <v>346</v>
      </c>
      <c r="C34" s="650">
        <v>39.887</v>
      </c>
      <c r="D34" s="650">
        <v>39.659000000000006</v>
      </c>
      <c r="E34" s="650"/>
      <c r="F34" s="650">
        <v>36.530999999999992</v>
      </c>
      <c r="G34" s="650">
        <v>37.096375635963</v>
      </c>
      <c r="H34" s="650">
        <v>-0.56537563596300799</v>
      </c>
      <c r="I34" s="651">
        <v>0.98475927563621857</v>
      </c>
      <c r="J34" s="652" t="s">
        <v>1</v>
      </c>
    </row>
    <row r="35" spans="1:10" ht="14.4" customHeight="1" x14ac:dyDescent="0.3">
      <c r="A35" s="648" t="s">
        <v>547</v>
      </c>
      <c r="B35" s="649" t="s">
        <v>348</v>
      </c>
      <c r="C35" s="650" t="s">
        <v>544</v>
      </c>
      <c r="D35" s="650">
        <v>33.229280000000003</v>
      </c>
      <c r="E35" s="650"/>
      <c r="F35" s="650">
        <v>0.70440000000000003</v>
      </c>
      <c r="G35" s="650">
        <v>27.347564222368831</v>
      </c>
      <c r="H35" s="650">
        <v>-26.643164222368831</v>
      </c>
      <c r="I35" s="651">
        <v>2.5757321356753186E-2</v>
      </c>
      <c r="J35" s="652" t="s">
        <v>1</v>
      </c>
    </row>
    <row r="36" spans="1:10" ht="14.4" customHeight="1" x14ac:dyDescent="0.3">
      <c r="A36" s="648" t="s">
        <v>547</v>
      </c>
      <c r="B36" s="649" t="s">
        <v>549</v>
      </c>
      <c r="C36" s="650">
        <v>568.83672000000001</v>
      </c>
      <c r="D36" s="650">
        <v>654.42324000000008</v>
      </c>
      <c r="E36" s="650"/>
      <c r="F36" s="650">
        <v>524.48817999999994</v>
      </c>
      <c r="G36" s="650">
        <v>581.13667031558259</v>
      </c>
      <c r="H36" s="650">
        <v>-56.648490315582649</v>
      </c>
      <c r="I36" s="651">
        <v>0.90252122571301507</v>
      </c>
      <c r="J36" s="652" t="s">
        <v>550</v>
      </c>
    </row>
    <row r="37" spans="1:10" ht="14.4" customHeight="1" x14ac:dyDescent="0.3">
      <c r="A37" s="648" t="s">
        <v>544</v>
      </c>
      <c r="B37" s="649" t="s">
        <v>544</v>
      </c>
      <c r="C37" s="650" t="s">
        <v>544</v>
      </c>
      <c r="D37" s="650" t="s">
        <v>544</v>
      </c>
      <c r="E37" s="650"/>
      <c r="F37" s="650" t="s">
        <v>544</v>
      </c>
      <c r="G37" s="650" t="s">
        <v>544</v>
      </c>
      <c r="H37" s="650" t="s">
        <v>544</v>
      </c>
      <c r="I37" s="651" t="s">
        <v>544</v>
      </c>
      <c r="J37" s="652" t="s">
        <v>551</v>
      </c>
    </row>
    <row r="38" spans="1:10" ht="14.4" customHeight="1" x14ac:dyDescent="0.3">
      <c r="A38" s="648" t="s">
        <v>4308</v>
      </c>
      <c r="B38" s="649" t="s">
        <v>4309</v>
      </c>
      <c r="C38" s="650" t="s">
        <v>544</v>
      </c>
      <c r="D38" s="650" t="s">
        <v>544</v>
      </c>
      <c r="E38" s="650"/>
      <c r="F38" s="650" t="s">
        <v>544</v>
      </c>
      <c r="G38" s="650" t="s">
        <v>544</v>
      </c>
      <c r="H38" s="650" t="s">
        <v>544</v>
      </c>
      <c r="I38" s="651" t="s">
        <v>544</v>
      </c>
      <c r="J38" s="652" t="s">
        <v>0</v>
      </c>
    </row>
    <row r="39" spans="1:10" ht="14.4" customHeight="1" x14ac:dyDescent="0.3">
      <c r="A39" s="648" t="s">
        <v>4308</v>
      </c>
      <c r="B39" s="649" t="s">
        <v>342</v>
      </c>
      <c r="C39" s="650">
        <v>279.51189999999997</v>
      </c>
      <c r="D39" s="650">
        <v>448.68067999999994</v>
      </c>
      <c r="E39" s="650"/>
      <c r="F39" s="650">
        <v>470.30549999999994</v>
      </c>
      <c r="G39" s="650">
        <v>422.32313411052797</v>
      </c>
      <c r="H39" s="650">
        <v>47.982365889471964</v>
      </c>
      <c r="I39" s="651">
        <v>1.1136152912639503</v>
      </c>
      <c r="J39" s="652" t="s">
        <v>1</v>
      </c>
    </row>
    <row r="40" spans="1:10" ht="14.4" customHeight="1" x14ac:dyDescent="0.3">
      <c r="A40" s="648" t="s">
        <v>4308</v>
      </c>
      <c r="B40" s="649" t="s">
        <v>343</v>
      </c>
      <c r="C40" s="650" t="s">
        <v>544</v>
      </c>
      <c r="D40" s="650">
        <v>0</v>
      </c>
      <c r="E40" s="650"/>
      <c r="F40" s="650">
        <v>3.306</v>
      </c>
      <c r="G40" s="650">
        <v>2.2224514993117501</v>
      </c>
      <c r="H40" s="650">
        <v>1.0835485006882499</v>
      </c>
      <c r="I40" s="651">
        <v>1.4875465228482168</v>
      </c>
      <c r="J40" s="652" t="s">
        <v>1</v>
      </c>
    </row>
    <row r="41" spans="1:10" ht="14.4" customHeight="1" x14ac:dyDescent="0.3">
      <c r="A41" s="648" t="s">
        <v>4308</v>
      </c>
      <c r="B41" s="649" t="s">
        <v>4310</v>
      </c>
      <c r="C41" s="650">
        <v>279.51189999999997</v>
      </c>
      <c r="D41" s="650">
        <v>448.68067999999994</v>
      </c>
      <c r="E41" s="650"/>
      <c r="F41" s="650">
        <v>473.61149999999992</v>
      </c>
      <c r="G41" s="650">
        <v>424.54558560983975</v>
      </c>
      <c r="H41" s="650">
        <v>49.065914390160174</v>
      </c>
      <c r="I41" s="651">
        <v>1.1155727819420835</v>
      </c>
      <c r="J41" s="652" t="s">
        <v>550</v>
      </c>
    </row>
    <row r="42" spans="1:10" ht="14.4" customHeight="1" x14ac:dyDescent="0.3">
      <c r="A42" s="648" t="s">
        <v>544</v>
      </c>
      <c r="B42" s="649" t="s">
        <v>544</v>
      </c>
      <c r="C42" s="650" t="s">
        <v>544</v>
      </c>
      <c r="D42" s="650" t="s">
        <v>544</v>
      </c>
      <c r="E42" s="650"/>
      <c r="F42" s="650" t="s">
        <v>544</v>
      </c>
      <c r="G42" s="650" t="s">
        <v>544</v>
      </c>
      <c r="H42" s="650" t="s">
        <v>544</v>
      </c>
      <c r="I42" s="651" t="s">
        <v>544</v>
      </c>
      <c r="J42" s="652" t="s">
        <v>551</v>
      </c>
    </row>
    <row r="43" spans="1:10" ht="14.4" customHeight="1" x14ac:dyDescent="0.3">
      <c r="A43" s="648" t="s">
        <v>552</v>
      </c>
      <c r="B43" s="649" t="s">
        <v>553</v>
      </c>
      <c r="C43" s="650" t="s">
        <v>544</v>
      </c>
      <c r="D43" s="650" t="s">
        <v>544</v>
      </c>
      <c r="E43" s="650"/>
      <c r="F43" s="650" t="s">
        <v>544</v>
      </c>
      <c r="G43" s="650" t="s">
        <v>544</v>
      </c>
      <c r="H43" s="650" t="s">
        <v>544</v>
      </c>
      <c r="I43" s="651" t="s">
        <v>544</v>
      </c>
      <c r="J43" s="652" t="s">
        <v>0</v>
      </c>
    </row>
    <row r="44" spans="1:10" ht="14.4" customHeight="1" x14ac:dyDescent="0.3">
      <c r="A44" s="648" t="s">
        <v>552</v>
      </c>
      <c r="B44" s="649" t="s">
        <v>341</v>
      </c>
      <c r="C44" s="650">
        <v>3.0386800000000003</v>
      </c>
      <c r="D44" s="650">
        <v>9.5992999999999995</v>
      </c>
      <c r="E44" s="650"/>
      <c r="F44" s="650">
        <v>11.75869</v>
      </c>
      <c r="G44" s="650">
        <v>8.8280730828418328</v>
      </c>
      <c r="H44" s="650">
        <v>2.9306169171581669</v>
      </c>
      <c r="I44" s="651">
        <v>1.3319656384419936</v>
      </c>
      <c r="J44" s="652" t="s">
        <v>1</v>
      </c>
    </row>
    <row r="45" spans="1:10" ht="14.4" customHeight="1" x14ac:dyDescent="0.3">
      <c r="A45" s="648" t="s">
        <v>552</v>
      </c>
      <c r="B45" s="649" t="s">
        <v>342</v>
      </c>
      <c r="C45" s="650">
        <v>11.00473</v>
      </c>
      <c r="D45" s="650">
        <v>8.3223400000000005</v>
      </c>
      <c r="E45" s="650"/>
      <c r="F45" s="650">
        <v>7.6529499999999988</v>
      </c>
      <c r="G45" s="650">
        <v>8.1819515719619993</v>
      </c>
      <c r="H45" s="650">
        <v>-0.52900157196200048</v>
      </c>
      <c r="I45" s="651">
        <v>0.93534530639672953</v>
      </c>
      <c r="J45" s="652" t="s">
        <v>1</v>
      </c>
    </row>
    <row r="46" spans="1:10" ht="14.4" customHeight="1" x14ac:dyDescent="0.3">
      <c r="A46" s="648" t="s">
        <v>552</v>
      </c>
      <c r="B46" s="649" t="s">
        <v>345</v>
      </c>
      <c r="C46" s="650">
        <v>0.35099999999999998</v>
      </c>
      <c r="D46" s="650">
        <v>0.57000000000000006</v>
      </c>
      <c r="E46" s="650"/>
      <c r="F46" s="650">
        <v>0.03</v>
      </c>
      <c r="G46" s="650">
        <v>2.0899686618527498</v>
      </c>
      <c r="H46" s="650">
        <v>-2.05996866185275</v>
      </c>
      <c r="I46" s="651">
        <v>1.4354282218473605E-2</v>
      </c>
      <c r="J46" s="652" t="s">
        <v>1</v>
      </c>
    </row>
    <row r="47" spans="1:10" ht="14.4" customHeight="1" x14ac:dyDescent="0.3">
      <c r="A47" s="648" t="s">
        <v>552</v>
      </c>
      <c r="B47" s="649" t="s">
        <v>346</v>
      </c>
      <c r="C47" s="650">
        <v>0.72299999999999986</v>
      </c>
      <c r="D47" s="650">
        <v>1.069</v>
      </c>
      <c r="E47" s="650"/>
      <c r="F47" s="650">
        <v>0.85199999999999998</v>
      </c>
      <c r="G47" s="650">
        <v>1.1635131509219168</v>
      </c>
      <c r="H47" s="650">
        <v>-0.31151315092191678</v>
      </c>
      <c r="I47" s="651">
        <v>0.73226503656182362</v>
      </c>
      <c r="J47" s="652" t="s">
        <v>1</v>
      </c>
    </row>
    <row r="48" spans="1:10" ht="14.4" customHeight="1" x14ac:dyDescent="0.3">
      <c r="A48" s="648" t="s">
        <v>552</v>
      </c>
      <c r="B48" s="649" t="s">
        <v>554</v>
      </c>
      <c r="C48" s="650">
        <v>15.11741</v>
      </c>
      <c r="D48" s="650">
        <v>19.560639999999999</v>
      </c>
      <c r="E48" s="650"/>
      <c r="F48" s="650">
        <v>20.29364</v>
      </c>
      <c r="G48" s="650">
        <v>20.263506467578502</v>
      </c>
      <c r="H48" s="650">
        <v>3.0133532421498188E-2</v>
      </c>
      <c r="I48" s="651">
        <v>1.0014870838109737</v>
      </c>
      <c r="J48" s="652" t="s">
        <v>550</v>
      </c>
    </row>
    <row r="49" spans="1:10" ht="14.4" customHeight="1" x14ac:dyDescent="0.3">
      <c r="A49" s="648" t="s">
        <v>544</v>
      </c>
      <c r="B49" s="649" t="s">
        <v>544</v>
      </c>
      <c r="C49" s="650" t="s">
        <v>544</v>
      </c>
      <c r="D49" s="650" t="s">
        <v>544</v>
      </c>
      <c r="E49" s="650"/>
      <c r="F49" s="650" t="s">
        <v>544</v>
      </c>
      <c r="G49" s="650" t="s">
        <v>544</v>
      </c>
      <c r="H49" s="650" t="s">
        <v>544</v>
      </c>
      <c r="I49" s="651" t="s">
        <v>544</v>
      </c>
      <c r="J49" s="652" t="s">
        <v>551</v>
      </c>
    </row>
    <row r="50" spans="1:10" ht="14.4" customHeight="1" x14ac:dyDescent="0.3">
      <c r="A50" s="648" t="s">
        <v>555</v>
      </c>
      <c r="B50" s="649" t="s">
        <v>556</v>
      </c>
      <c r="C50" s="650" t="s">
        <v>544</v>
      </c>
      <c r="D50" s="650" t="s">
        <v>544</v>
      </c>
      <c r="E50" s="650"/>
      <c r="F50" s="650" t="s">
        <v>544</v>
      </c>
      <c r="G50" s="650" t="s">
        <v>544</v>
      </c>
      <c r="H50" s="650" t="s">
        <v>544</v>
      </c>
      <c r="I50" s="651" t="s">
        <v>544</v>
      </c>
      <c r="J50" s="652" t="s">
        <v>0</v>
      </c>
    </row>
    <row r="51" spans="1:10" ht="14.4" customHeight="1" x14ac:dyDescent="0.3">
      <c r="A51" s="648" t="s">
        <v>555</v>
      </c>
      <c r="B51" s="649" t="s">
        <v>337</v>
      </c>
      <c r="C51" s="650">
        <v>651.67549000000008</v>
      </c>
      <c r="D51" s="650">
        <v>491.78534000000002</v>
      </c>
      <c r="E51" s="650"/>
      <c r="F51" s="650">
        <v>411.54535000000004</v>
      </c>
      <c r="G51" s="650">
        <v>474.93333349104188</v>
      </c>
      <c r="H51" s="650">
        <v>-63.387983491041837</v>
      </c>
      <c r="I51" s="651">
        <v>0.86653288152022823</v>
      </c>
      <c r="J51" s="652" t="s">
        <v>1</v>
      </c>
    </row>
    <row r="52" spans="1:10" ht="14.4" customHeight="1" x14ac:dyDescent="0.3">
      <c r="A52" s="648" t="s">
        <v>555</v>
      </c>
      <c r="B52" s="649" t="s">
        <v>340</v>
      </c>
      <c r="C52" s="650">
        <v>0.59289999999999998</v>
      </c>
      <c r="D52" s="650">
        <v>0.29383000000000004</v>
      </c>
      <c r="E52" s="650"/>
      <c r="F52" s="650">
        <v>0.48275999999999997</v>
      </c>
      <c r="G52" s="650">
        <v>0.44683620849000005</v>
      </c>
      <c r="H52" s="650">
        <v>3.5923791509999914E-2</v>
      </c>
      <c r="I52" s="651">
        <v>1.0803958829375033</v>
      </c>
      <c r="J52" s="652" t="s">
        <v>1</v>
      </c>
    </row>
    <row r="53" spans="1:10" ht="14.4" customHeight="1" x14ac:dyDescent="0.3">
      <c r="A53" s="648" t="s">
        <v>555</v>
      </c>
      <c r="B53" s="649" t="s">
        <v>341</v>
      </c>
      <c r="C53" s="650">
        <v>118.35274000000001</v>
      </c>
      <c r="D53" s="650">
        <v>139.26787999999999</v>
      </c>
      <c r="E53" s="650"/>
      <c r="F53" s="650">
        <v>158.00053</v>
      </c>
      <c r="G53" s="650">
        <v>146.67347253325724</v>
      </c>
      <c r="H53" s="650">
        <v>11.327057466742758</v>
      </c>
      <c r="I53" s="651">
        <v>1.0772263536896518</v>
      </c>
      <c r="J53" s="652" t="s">
        <v>1</v>
      </c>
    </row>
    <row r="54" spans="1:10" ht="14.4" customHeight="1" x14ac:dyDescent="0.3">
      <c r="A54" s="648" t="s">
        <v>555</v>
      </c>
      <c r="B54" s="649" t="s">
        <v>342</v>
      </c>
      <c r="C54" s="650">
        <v>1290.200980000001</v>
      </c>
      <c r="D54" s="650">
        <v>893.76928999999996</v>
      </c>
      <c r="E54" s="650"/>
      <c r="F54" s="650">
        <v>922.90656000000001</v>
      </c>
      <c r="G54" s="650">
        <v>925.67165830458657</v>
      </c>
      <c r="H54" s="650">
        <v>-2.7650983045865587</v>
      </c>
      <c r="I54" s="651">
        <v>0.99701287353914347</v>
      </c>
      <c r="J54" s="652" t="s">
        <v>1</v>
      </c>
    </row>
    <row r="55" spans="1:10" ht="14.4" customHeight="1" x14ac:dyDescent="0.3">
      <c r="A55" s="648" t="s">
        <v>555</v>
      </c>
      <c r="B55" s="649" t="s">
        <v>343</v>
      </c>
      <c r="C55" s="650">
        <v>91.31183</v>
      </c>
      <c r="D55" s="650">
        <v>129.63452999999998</v>
      </c>
      <c r="E55" s="650"/>
      <c r="F55" s="650">
        <v>73.354230000000001</v>
      </c>
      <c r="G55" s="650">
        <v>105.02834764066458</v>
      </c>
      <c r="H55" s="650">
        <v>-31.674117640664576</v>
      </c>
      <c r="I55" s="651">
        <v>0.69842315572713931</v>
      </c>
      <c r="J55" s="652" t="s">
        <v>1</v>
      </c>
    </row>
    <row r="56" spans="1:10" ht="14.4" customHeight="1" x14ac:dyDescent="0.3">
      <c r="A56" s="648" t="s">
        <v>555</v>
      </c>
      <c r="B56" s="649" t="s">
        <v>345</v>
      </c>
      <c r="C56" s="650">
        <v>11.79025</v>
      </c>
      <c r="D56" s="650">
        <v>17.190249999999999</v>
      </c>
      <c r="E56" s="650"/>
      <c r="F56" s="650">
        <v>13.141</v>
      </c>
      <c r="G56" s="650">
        <v>55.212687509826587</v>
      </c>
      <c r="H56" s="650">
        <v>-42.071687509826589</v>
      </c>
      <c r="I56" s="651">
        <v>0.23800688922561875</v>
      </c>
      <c r="J56" s="652" t="s">
        <v>1</v>
      </c>
    </row>
    <row r="57" spans="1:10" ht="14.4" customHeight="1" x14ac:dyDescent="0.3">
      <c r="A57" s="648" t="s">
        <v>555</v>
      </c>
      <c r="B57" s="649" t="s">
        <v>346</v>
      </c>
      <c r="C57" s="650">
        <v>83.727610000000013</v>
      </c>
      <c r="D57" s="650">
        <v>69.813600000000008</v>
      </c>
      <c r="E57" s="650"/>
      <c r="F57" s="650">
        <v>80.30395</v>
      </c>
      <c r="G57" s="650">
        <v>72.747107717443839</v>
      </c>
      <c r="H57" s="650">
        <v>7.5568422825561612</v>
      </c>
      <c r="I57" s="651">
        <v>1.1038782505540647</v>
      </c>
      <c r="J57" s="652" t="s">
        <v>1</v>
      </c>
    </row>
    <row r="58" spans="1:10" ht="14.4" customHeight="1" x14ac:dyDescent="0.3">
      <c r="A58" s="648" t="s">
        <v>555</v>
      </c>
      <c r="B58" s="649" t="s">
        <v>347</v>
      </c>
      <c r="C58" s="650">
        <v>122.55042999999999</v>
      </c>
      <c r="D58" s="650">
        <v>84.022069999999999</v>
      </c>
      <c r="E58" s="650"/>
      <c r="F58" s="650">
        <v>59.271349999999998</v>
      </c>
      <c r="G58" s="650">
        <v>86.424603178794996</v>
      </c>
      <c r="H58" s="650">
        <v>-27.153253178794998</v>
      </c>
      <c r="I58" s="651">
        <v>0.68581570316706675</v>
      </c>
      <c r="J58" s="652" t="s">
        <v>1</v>
      </c>
    </row>
    <row r="59" spans="1:10" ht="14.4" customHeight="1" x14ac:dyDescent="0.3">
      <c r="A59" s="648" t="s">
        <v>555</v>
      </c>
      <c r="B59" s="649" t="s">
        <v>348</v>
      </c>
      <c r="C59" s="650" t="s">
        <v>544</v>
      </c>
      <c r="D59" s="650">
        <v>130.76400000000001</v>
      </c>
      <c r="E59" s="650"/>
      <c r="F59" s="650">
        <v>132.23898000000003</v>
      </c>
      <c r="G59" s="650">
        <v>129.60045627604191</v>
      </c>
      <c r="H59" s="650">
        <v>2.6385237239581159</v>
      </c>
      <c r="I59" s="651">
        <v>1.0203589076749715</v>
      </c>
      <c r="J59" s="652" t="s">
        <v>1</v>
      </c>
    </row>
    <row r="60" spans="1:10" ht="14.4" customHeight="1" x14ac:dyDescent="0.3">
      <c r="A60" s="648" t="s">
        <v>555</v>
      </c>
      <c r="B60" s="649" t="s">
        <v>557</v>
      </c>
      <c r="C60" s="650">
        <v>2370.2022300000008</v>
      </c>
      <c r="D60" s="650">
        <v>1956.54079</v>
      </c>
      <c r="E60" s="650"/>
      <c r="F60" s="650">
        <v>1851.2447099999999</v>
      </c>
      <c r="G60" s="650">
        <v>1996.7385028601477</v>
      </c>
      <c r="H60" s="650">
        <v>-145.49379286014778</v>
      </c>
      <c r="I60" s="651">
        <v>0.92713427789781133</v>
      </c>
      <c r="J60" s="652" t="s">
        <v>550</v>
      </c>
    </row>
    <row r="61" spans="1:10" ht="14.4" customHeight="1" x14ac:dyDescent="0.3">
      <c r="A61" s="648" t="s">
        <v>544</v>
      </c>
      <c r="B61" s="649" t="s">
        <v>544</v>
      </c>
      <c r="C61" s="650" t="s">
        <v>544</v>
      </c>
      <c r="D61" s="650" t="s">
        <v>544</v>
      </c>
      <c r="E61" s="650"/>
      <c r="F61" s="650" t="s">
        <v>544</v>
      </c>
      <c r="G61" s="650" t="s">
        <v>544</v>
      </c>
      <c r="H61" s="650" t="s">
        <v>544</v>
      </c>
      <c r="I61" s="651" t="s">
        <v>544</v>
      </c>
      <c r="J61" s="652" t="s">
        <v>551</v>
      </c>
    </row>
    <row r="62" spans="1:10" ht="14.4" customHeight="1" x14ac:dyDescent="0.3">
      <c r="A62" s="648" t="s">
        <v>558</v>
      </c>
      <c r="B62" s="649" t="s">
        <v>559</v>
      </c>
      <c r="C62" s="650" t="s">
        <v>544</v>
      </c>
      <c r="D62" s="650" t="s">
        <v>544</v>
      </c>
      <c r="E62" s="650"/>
      <c r="F62" s="650" t="s">
        <v>544</v>
      </c>
      <c r="G62" s="650" t="s">
        <v>544</v>
      </c>
      <c r="H62" s="650" t="s">
        <v>544</v>
      </c>
      <c r="I62" s="651" t="s">
        <v>544</v>
      </c>
      <c r="J62" s="652" t="s">
        <v>0</v>
      </c>
    </row>
    <row r="63" spans="1:10" ht="14.4" customHeight="1" x14ac:dyDescent="0.3">
      <c r="A63" s="648" t="s">
        <v>558</v>
      </c>
      <c r="B63" s="649" t="s">
        <v>4305</v>
      </c>
      <c r="C63" s="650">
        <v>0</v>
      </c>
      <c r="D63" s="650" t="s">
        <v>544</v>
      </c>
      <c r="E63" s="650"/>
      <c r="F63" s="650">
        <v>0</v>
      </c>
      <c r="G63" s="650">
        <v>0</v>
      </c>
      <c r="H63" s="650">
        <v>0</v>
      </c>
      <c r="I63" s="651" t="s">
        <v>544</v>
      </c>
      <c r="J63" s="652" t="s">
        <v>1</v>
      </c>
    </row>
    <row r="64" spans="1:10" ht="14.4" customHeight="1" x14ac:dyDescent="0.3">
      <c r="A64" s="648" t="s">
        <v>558</v>
      </c>
      <c r="B64" s="649" t="s">
        <v>335</v>
      </c>
      <c r="C64" s="650">
        <v>2175.0523200000021</v>
      </c>
      <c r="D64" s="650">
        <v>1876.7508200000002</v>
      </c>
      <c r="E64" s="650"/>
      <c r="F64" s="650">
        <v>1773.17506</v>
      </c>
      <c r="G64" s="650">
        <v>1914.9256345086583</v>
      </c>
      <c r="H64" s="650">
        <v>-141.75057450865825</v>
      </c>
      <c r="I64" s="651">
        <v>0.92597593767915198</v>
      </c>
      <c r="J64" s="652" t="s">
        <v>1</v>
      </c>
    </row>
    <row r="65" spans="1:10" ht="14.4" customHeight="1" x14ac:dyDescent="0.3">
      <c r="A65" s="648" t="s">
        <v>558</v>
      </c>
      <c r="B65" s="649" t="s">
        <v>336</v>
      </c>
      <c r="C65" s="650">
        <v>309.81660000000005</v>
      </c>
      <c r="D65" s="650">
        <v>733.18953999999997</v>
      </c>
      <c r="E65" s="650"/>
      <c r="F65" s="650">
        <v>469.56849</v>
      </c>
      <c r="G65" s="650">
        <v>375.59273580625762</v>
      </c>
      <c r="H65" s="650">
        <v>93.975754193742375</v>
      </c>
      <c r="I65" s="651">
        <v>1.2502065275357668</v>
      </c>
      <c r="J65" s="652" t="s">
        <v>1</v>
      </c>
    </row>
    <row r="66" spans="1:10" ht="14.4" customHeight="1" x14ac:dyDescent="0.3">
      <c r="A66" s="648" t="s">
        <v>558</v>
      </c>
      <c r="B66" s="649" t="s">
        <v>337</v>
      </c>
      <c r="C66" s="650">
        <v>20.22363</v>
      </c>
      <c r="D66" s="650">
        <v>57.381180000000001</v>
      </c>
      <c r="E66" s="650"/>
      <c r="F66" s="650">
        <v>104.67287999999999</v>
      </c>
      <c r="G66" s="650">
        <v>96.945538732813162</v>
      </c>
      <c r="H66" s="650">
        <v>7.72734126718683</v>
      </c>
      <c r="I66" s="651">
        <v>1.0797080646329047</v>
      </c>
      <c r="J66" s="652" t="s">
        <v>1</v>
      </c>
    </row>
    <row r="67" spans="1:10" ht="14.4" customHeight="1" x14ac:dyDescent="0.3">
      <c r="A67" s="648" t="s">
        <v>558</v>
      </c>
      <c r="B67" s="649" t="s">
        <v>338</v>
      </c>
      <c r="C67" s="650" t="s">
        <v>544</v>
      </c>
      <c r="D67" s="650">
        <v>0</v>
      </c>
      <c r="E67" s="650"/>
      <c r="F67" s="650">
        <v>21.145800000000001</v>
      </c>
      <c r="G67" s="650">
        <v>0</v>
      </c>
      <c r="H67" s="650">
        <v>21.145800000000001</v>
      </c>
      <c r="I67" s="651" t="s">
        <v>544</v>
      </c>
      <c r="J67" s="652" t="s">
        <v>1</v>
      </c>
    </row>
    <row r="68" spans="1:10" ht="14.4" customHeight="1" x14ac:dyDescent="0.3">
      <c r="A68" s="648" t="s">
        <v>558</v>
      </c>
      <c r="B68" s="649" t="s">
        <v>340</v>
      </c>
      <c r="C68" s="650">
        <v>0</v>
      </c>
      <c r="D68" s="650">
        <v>0.18586</v>
      </c>
      <c r="E68" s="650"/>
      <c r="F68" s="650">
        <v>0.121</v>
      </c>
      <c r="G68" s="650">
        <v>0.1364971775055</v>
      </c>
      <c r="H68" s="650">
        <v>-1.5497177505500004E-2</v>
      </c>
      <c r="I68" s="651">
        <v>0.8864652164336837</v>
      </c>
      <c r="J68" s="652" t="s">
        <v>1</v>
      </c>
    </row>
    <row r="69" spans="1:10" ht="14.4" customHeight="1" x14ac:dyDescent="0.3">
      <c r="A69" s="648" t="s">
        <v>558</v>
      </c>
      <c r="B69" s="649" t="s">
        <v>341</v>
      </c>
      <c r="C69" s="650">
        <v>252.24606</v>
      </c>
      <c r="D69" s="650">
        <v>214.16235</v>
      </c>
      <c r="E69" s="650"/>
      <c r="F69" s="650">
        <v>271.02384999999998</v>
      </c>
      <c r="G69" s="650">
        <v>240.30478738175293</v>
      </c>
      <c r="H69" s="650">
        <v>30.719062618247051</v>
      </c>
      <c r="I69" s="651">
        <v>1.127833752098522</v>
      </c>
      <c r="J69" s="652" t="s">
        <v>1</v>
      </c>
    </row>
    <row r="70" spans="1:10" ht="14.4" customHeight="1" x14ac:dyDescent="0.3">
      <c r="A70" s="648" t="s">
        <v>558</v>
      </c>
      <c r="B70" s="649" t="s">
        <v>342</v>
      </c>
      <c r="C70" s="650">
        <v>11190.793130000009</v>
      </c>
      <c r="D70" s="650">
        <v>11797.847160000001</v>
      </c>
      <c r="E70" s="650"/>
      <c r="F70" s="650">
        <v>11345.9954</v>
      </c>
      <c r="G70" s="650">
        <v>11280.58813149526</v>
      </c>
      <c r="H70" s="650">
        <v>65.407268504739477</v>
      </c>
      <c r="I70" s="651">
        <v>1.005798214396475</v>
      </c>
      <c r="J70" s="652" t="s">
        <v>1</v>
      </c>
    </row>
    <row r="71" spans="1:10" ht="14.4" customHeight="1" x14ac:dyDescent="0.3">
      <c r="A71" s="648" t="s">
        <v>558</v>
      </c>
      <c r="B71" s="649" t="s">
        <v>343</v>
      </c>
      <c r="C71" s="650">
        <v>457.81166000000002</v>
      </c>
      <c r="D71" s="650">
        <v>438.25797</v>
      </c>
      <c r="E71" s="650"/>
      <c r="F71" s="650">
        <v>1048.0074500000001</v>
      </c>
      <c r="G71" s="650">
        <v>1071.9321584514551</v>
      </c>
      <c r="H71" s="650">
        <v>-23.92470845145499</v>
      </c>
      <c r="I71" s="651">
        <v>0.97768076247846003</v>
      </c>
      <c r="J71" s="652" t="s">
        <v>1</v>
      </c>
    </row>
    <row r="72" spans="1:10" ht="14.4" customHeight="1" x14ac:dyDescent="0.3">
      <c r="A72" s="648" t="s">
        <v>558</v>
      </c>
      <c r="B72" s="649" t="s">
        <v>344</v>
      </c>
      <c r="C72" s="650">
        <v>1021.415760000001</v>
      </c>
      <c r="D72" s="650">
        <v>1139.89228</v>
      </c>
      <c r="E72" s="650"/>
      <c r="F72" s="650">
        <v>1121.39987</v>
      </c>
      <c r="G72" s="650">
        <v>1108.333433393095</v>
      </c>
      <c r="H72" s="650">
        <v>13.066436606904972</v>
      </c>
      <c r="I72" s="651">
        <v>1.0117892650471645</v>
      </c>
      <c r="J72" s="652" t="s">
        <v>1</v>
      </c>
    </row>
    <row r="73" spans="1:10" ht="14.4" customHeight="1" x14ac:dyDescent="0.3">
      <c r="A73" s="648" t="s">
        <v>558</v>
      </c>
      <c r="B73" s="649" t="s">
        <v>345</v>
      </c>
      <c r="C73" s="650">
        <v>124.91575999999999</v>
      </c>
      <c r="D73" s="650">
        <v>13.96729</v>
      </c>
      <c r="E73" s="650"/>
      <c r="F73" s="650">
        <v>7.67807</v>
      </c>
      <c r="G73" s="650">
        <v>35.398376531875584</v>
      </c>
      <c r="H73" s="650">
        <v>-27.720306531875586</v>
      </c>
      <c r="I73" s="651">
        <v>0.21690458016022401</v>
      </c>
      <c r="J73" s="652" t="s">
        <v>1</v>
      </c>
    </row>
    <row r="74" spans="1:10" ht="14.4" customHeight="1" x14ac:dyDescent="0.3">
      <c r="A74" s="648" t="s">
        <v>558</v>
      </c>
      <c r="B74" s="649" t="s">
        <v>346</v>
      </c>
      <c r="C74" s="650">
        <v>48.75309</v>
      </c>
      <c r="D74" s="650">
        <v>43.80968</v>
      </c>
      <c r="E74" s="650"/>
      <c r="F74" s="650">
        <v>48.543990000000001</v>
      </c>
      <c r="G74" s="650">
        <v>43.576350784706825</v>
      </c>
      <c r="H74" s="650">
        <v>4.9676392152931754</v>
      </c>
      <c r="I74" s="651">
        <v>1.113998513547779</v>
      </c>
      <c r="J74" s="652" t="s">
        <v>1</v>
      </c>
    </row>
    <row r="75" spans="1:10" ht="14.4" customHeight="1" x14ac:dyDescent="0.3">
      <c r="A75" s="648" t="s">
        <v>558</v>
      </c>
      <c r="B75" s="649" t="s">
        <v>347</v>
      </c>
      <c r="C75" s="650">
        <v>1822.9774400000013</v>
      </c>
      <c r="D75" s="650">
        <v>1603.5999500000009</v>
      </c>
      <c r="E75" s="650"/>
      <c r="F75" s="650">
        <v>1691.1621300000002</v>
      </c>
      <c r="G75" s="650">
        <v>1740.5755617618261</v>
      </c>
      <c r="H75" s="650">
        <v>-49.413431761825905</v>
      </c>
      <c r="I75" s="651">
        <v>0.97161086663091534</v>
      </c>
      <c r="J75" s="652" t="s">
        <v>1</v>
      </c>
    </row>
    <row r="76" spans="1:10" ht="14.4" customHeight="1" x14ac:dyDescent="0.3">
      <c r="A76" s="648" t="s">
        <v>558</v>
      </c>
      <c r="B76" s="649" t="s">
        <v>4306</v>
      </c>
      <c r="C76" s="650" t="s">
        <v>544</v>
      </c>
      <c r="D76" s="650" t="s">
        <v>544</v>
      </c>
      <c r="E76" s="650"/>
      <c r="F76" s="650">
        <v>0</v>
      </c>
      <c r="G76" s="650">
        <v>0</v>
      </c>
      <c r="H76" s="650">
        <v>0</v>
      </c>
      <c r="I76" s="651" t="s">
        <v>544</v>
      </c>
      <c r="J76" s="652" t="s">
        <v>1</v>
      </c>
    </row>
    <row r="77" spans="1:10" ht="14.4" customHeight="1" x14ac:dyDescent="0.3">
      <c r="A77" s="648" t="s">
        <v>558</v>
      </c>
      <c r="B77" s="649" t="s">
        <v>4307</v>
      </c>
      <c r="C77" s="650" t="s">
        <v>544</v>
      </c>
      <c r="D77" s="650" t="s">
        <v>544</v>
      </c>
      <c r="E77" s="650"/>
      <c r="F77" s="650">
        <v>0</v>
      </c>
      <c r="G77" s="650">
        <v>0</v>
      </c>
      <c r="H77" s="650">
        <v>0</v>
      </c>
      <c r="I77" s="651" t="s">
        <v>544</v>
      </c>
      <c r="J77" s="652" t="s">
        <v>1</v>
      </c>
    </row>
    <row r="78" spans="1:10" ht="14.4" customHeight="1" x14ac:dyDescent="0.3">
      <c r="A78" s="648" t="s">
        <v>558</v>
      </c>
      <c r="B78" s="649" t="s">
        <v>348</v>
      </c>
      <c r="C78" s="650" t="s">
        <v>544</v>
      </c>
      <c r="D78" s="650">
        <v>335.74329</v>
      </c>
      <c r="E78" s="650"/>
      <c r="F78" s="650">
        <v>367.16645</v>
      </c>
      <c r="G78" s="650">
        <v>355.2186924063983</v>
      </c>
      <c r="H78" s="650">
        <v>11.947757593601693</v>
      </c>
      <c r="I78" s="651">
        <v>1.0336349348978868</v>
      </c>
      <c r="J78" s="652" t="s">
        <v>1</v>
      </c>
    </row>
    <row r="79" spans="1:10" ht="14.4" customHeight="1" x14ac:dyDescent="0.3">
      <c r="A79" s="648" t="s">
        <v>558</v>
      </c>
      <c r="B79" s="649" t="s">
        <v>349</v>
      </c>
      <c r="C79" s="650">
        <v>130.02566000000002</v>
      </c>
      <c r="D79" s="650">
        <v>51.341670000000001</v>
      </c>
      <c r="E79" s="650"/>
      <c r="F79" s="650">
        <v>8.6180500000010003</v>
      </c>
      <c r="G79" s="650">
        <v>36.403439858710165</v>
      </c>
      <c r="H79" s="650">
        <v>-27.785389858709166</v>
      </c>
      <c r="I79" s="651">
        <v>0.23673724333331042</v>
      </c>
      <c r="J79" s="652" t="s">
        <v>1</v>
      </c>
    </row>
    <row r="80" spans="1:10" ht="14.4" customHeight="1" x14ac:dyDescent="0.3">
      <c r="A80" s="648" t="s">
        <v>558</v>
      </c>
      <c r="B80" s="649" t="s">
        <v>560</v>
      </c>
      <c r="C80" s="650">
        <v>17554.031110000014</v>
      </c>
      <c r="D80" s="650">
        <v>18306.129040000003</v>
      </c>
      <c r="E80" s="650"/>
      <c r="F80" s="650">
        <v>18278.278490000001</v>
      </c>
      <c r="G80" s="650">
        <v>18299.931338290313</v>
      </c>
      <c r="H80" s="650">
        <v>-21.652848290312249</v>
      </c>
      <c r="I80" s="651">
        <v>0.9988167798069818</v>
      </c>
      <c r="J80" s="652" t="s">
        <v>550</v>
      </c>
    </row>
    <row r="81" spans="1:10" ht="14.4" customHeight="1" x14ac:dyDescent="0.3">
      <c r="A81" s="648" t="s">
        <v>544</v>
      </c>
      <c r="B81" s="649" t="s">
        <v>544</v>
      </c>
      <c r="C81" s="650" t="s">
        <v>544</v>
      </c>
      <c r="D81" s="650" t="s">
        <v>544</v>
      </c>
      <c r="E81" s="650"/>
      <c r="F81" s="650" t="s">
        <v>544</v>
      </c>
      <c r="G81" s="650" t="s">
        <v>544</v>
      </c>
      <c r="H81" s="650" t="s">
        <v>544</v>
      </c>
      <c r="I81" s="651" t="s">
        <v>544</v>
      </c>
      <c r="J81" s="652" t="s">
        <v>551</v>
      </c>
    </row>
    <row r="82" spans="1:10" ht="14.4" customHeight="1" x14ac:dyDescent="0.3">
      <c r="A82" s="648" t="s">
        <v>542</v>
      </c>
      <c r="B82" s="649" t="s">
        <v>545</v>
      </c>
      <c r="C82" s="650">
        <v>20787.699370000013</v>
      </c>
      <c r="D82" s="650">
        <v>21385.33439</v>
      </c>
      <c r="E82" s="650"/>
      <c r="F82" s="650">
        <v>21147.916520000002</v>
      </c>
      <c r="G82" s="650">
        <v>21322.615603543465</v>
      </c>
      <c r="H82" s="650">
        <v>-174.69908354346262</v>
      </c>
      <c r="I82" s="651">
        <v>0.99180686428008247</v>
      </c>
      <c r="J82" s="652" t="s">
        <v>546</v>
      </c>
    </row>
  </sheetData>
  <mergeCells count="3">
    <mergeCell ref="A1:I1"/>
    <mergeCell ref="F3:I3"/>
    <mergeCell ref="C4:D4"/>
  </mergeCells>
  <conditionalFormatting sqref="F24 F83:F65537">
    <cfRule type="cellIs" dxfId="42" priority="18" stopIfTrue="1" operator="greaterThan">
      <formula>1</formula>
    </cfRule>
  </conditionalFormatting>
  <conditionalFormatting sqref="H5:H23">
    <cfRule type="expression" dxfId="41" priority="14">
      <formula>$H5&gt;0</formula>
    </cfRule>
  </conditionalFormatting>
  <conditionalFormatting sqref="I5:I23">
    <cfRule type="expression" dxfId="40" priority="15">
      <formula>$I5&gt;1</formula>
    </cfRule>
  </conditionalFormatting>
  <conditionalFormatting sqref="B5:B23">
    <cfRule type="expression" dxfId="39" priority="11">
      <formula>OR($J5="NS",$J5="SumaNS",$J5="Účet")</formula>
    </cfRule>
  </conditionalFormatting>
  <conditionalFormatting sqref="F5:I23 B5:D23">
    <cfRule type="expression" dxfId="38" priority="17">
      <formula>AND($J5&lt;&gt;"",$J5&lt;&gt;"mezeraKL")</formula>
    </cfRule>
  </conditionalFormatting>
  <conditionalFormatting sqref="B5:D23 F5:I23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6" priority="13">
      <formula>OR($J5="SumaNS",$J5="NS")</formula>
    </cfRule>
  </conditionalFormatting>
  <conditionalFormatting sqref="A5:A23">
    <cfRule type="expression" dxfId="35" priority="9">
      <formula>AND($J5&lt;&gt;"mezeraKL",$J5&lt;&gt;"")</formula>
    </cfRule>
  </conditionalFormatting>
  <conditionalFormatting sqref="A5:A23">
    <cfRule type="expression" dxfId="34" priority="10">
      <formula>AND($J5&lt;&gt;"",$J5&lt;&gt;"mezeraKL")</formula>
    </cfRule>
  </conditionalFormatting>
  <conditionalFormatting sqref="H25:H82">
    <cfRule type="expression" dxfId="33" priority="5">
      <formula>$H25&gt;0</formula>
    </cfRule>
  </conditionalFormatting>
  <conditionalFormatting sqref="A25:A82">
    <cfRule type="expression" dxfId="32" priority="2">
      <formula>AND($J25&lt;&gt;"mezeraKL",$J25&lt;&gt;"")</formula>
    </cfRule>
  </conditionalFormatting>
  <conditionalFormatting sqref="I25:I82">
    <cfRule type="expression" dxfId="31" priority="6">
      <formula>$I25&gt;1</formula>
    </cfRule>
  </conditionalFormatting>
  <conditionalFormatting sqref="B25:B82">
    <cfRule type="expression" dxfId="30" priority="1">
      <formula>OR($J25="NS",$J25="SumaNS",$J25="Účet")</formula>
    </cfRule>
  </conditionalFormatting>
  <conditionalFormatting sqref="A25:D82 F25:I82">
    <cfRule type="expression" dxfId="29" priority="8">
      <formula>AND($J25&lt;&gt;"",$J25&lt;&gt;"mezeraKL")</formula>
    </cfRule>
  </conditionalFormatting>
  <conditionalFormatting sqref="B25:D82 F25:I82">
    <cfRule type="expression" dxfId="28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82 F25:I82">
    <cfRule type="expression" dxfId="27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5526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312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39.608697691806185</v>
      </c>
      <c r="J3" s="207">
        <f>SUBTOTAL(9,J5:J1048576)</f>
        <v>541018.25</v>
      </c>
      <c r="K3" s="208">
        <f>SUBTOTAL(9,K5:K1048576)</f>
        <v>21429028.310000021</v>
      </c>
    </row>
    <row r="4" spans="1:11" s="337" customFormat="1" ht="14.4" customHeight="1" thickBot="1" x14ac:dyDescent="0.35">
      <c r="A4" s="756" t="s">
        <v>4</v>
      </c>
      <c r="B4" s="757" t="s">
        <v>5</v>
      </c>
      <c r="C4" s="757" t="s">
        <v>0</v>
      </c>
      <c r="D4" s="757" t="s">
        <v>6</v>
      </c>
      <c r="E4" s="757" t="s">
        <v>7</v>
      </c>
      <c r="F4" s="757" t="s">
        <v>1</v>
      </c>
      <c r="G4" s="757" t="s">
        <v>90</v>
      </c>
      <c r="H4" s="655" t="s">
        <v>11</v>
      </c>
      <c r="I4" s="656" t="s">
        <v>184</v>
      </c>
      <c r="J4" s="656" t="s">
        <v>13</v>
      </c>
      <c r="K4" s="657" t="s">
        <v>201</v>
      </c>
    </row>
    <row r="5" spans="1:11" ht="14.4" customHeight="1" x14ac:dyDescent="0.3">
      <c r="A5" s="739" t="s">
        <v>542</v>
      </c>
      <c r="B5" s="740" t="s">
        <v>543</v>
      </c>
      <c r="C5" s="743" t="s">
        <v>547</v>
      </c>
      <c r="D5" s="758" t="s">
        <v>2483</v>
      </c>
      <c r="E5" s="743" t="s">
        <v>5497</v>
      </c>
      <c r="F5" s="758" t="s">
        <v>5498</v>
      </c>
      <c r="G5" s="743" t="s">
        <v>4311</v>
      </c>
      <c r="H5" s="743" t="s">
        <v>4312</v>
      </c>
      <c r="I5" s="229">
        <v>0.47249999999999998</v>
      </c>
      <c r="J5" s="229">
        <v>1800</v>
      </c>
      <c r="K5" s="753">
        <v>850</v>
      </c>
    </row>
    <row r="6" spans="1:11" ht="14.4" customHeight="1" x14ac:dyDescent="0.3">
      <c r="A6" s="664" t="s">
        <v>542</v>
      </c>
      <c r="B6" s="665" t="s">
        <v>543</v>
      </c>
      <c r="C6" s="666" t="s">
        <v>547</v>
      </c>
      <c r="D6" s="667" t="s">
        <v>2483</v>
      </c>
      <c r="E6" s="666" t="s">
        <v>5497</v>
      </c>
      <c r="F6" s="667" t="s">
        <v>5498</v>
      </c>
      <c r="G6" s="666" t="s">
        <v>4313</v>
      </c>
      <c r="H6" s="666" t="s">
        <v>4314</v>
      </c>
      <c r="I6" s="668">
        <v>34.700000000000003</v>
      </c>
      <c r="J6" s="668">
        <v>24</v>
      </c>
      <c r="K6" s="669">
        <v>832.8</v>
      </c>
    </row>
    <row r="7" spans="1:11" ht="14.4" customHeight="1" x14ac:dyDescent="0.3">
      <c r="A7" s="664" t="s">
        <v>542</v>
      </c>
      <c r="B7" s="665" t="s">
        <v>543</v>
      </c>
      <c r="C7" s="666" t="s">
        <v>547</v>
      </c>
      <c r="D7" s="667" t="s">
        <v>2483</v>
      </c>
      <c r="E7" s="666" t="s">
        <v>5497</v>
      </c>
      <c r="F7" s="667" t="s">
        <v>5498</v>
      </c>
      <c r="G7" s="666" t="s">
        <v>4315</v>
      </c>
      <c r="H7" s="666" t="s">
        <v>4316</v>
      </c>
      <c r="I7" s="668">
        <v>2.5028571428571427</v>
      </c>
      <c r="J7" s="668">
        <v>220</v>
      </c>
      <c r="K7" s="669">
        <v>550.4</v>
      </c>
    </row>
    <row r="8" spans="1:11" ht="14.4" customHeight="1" x14ac:dyDescent="0.3">
      <c r="A8" s="664" t="s">
        <v>542</v>
      </c>
      <c r="B8" s="665" t="s">
        <v>543</v>
      </c>
      <c r="C8" s="666" t="s">
        <v>547</v>
      </c>
      <c r="D8" s="667" t="s">
        <v>2483</v>
      </c>
      <c r="E8" s="666" t="s">
        <v>5497</v>
      </c>
      <c r="F8" s="667" t="s">
        <v>5498</v>
      </c>
      <c r="G8" s="666" t="s">
        <v>4317</v>
      </c>
      <c r="H8" s="666" t="s">
        <v>4318</v>
      </c>
      <c r="I8" s="668">
        <v>3.9675000000000002</v>
      </c>
      <c r="J8" s="668">
        <v>140</v>
      </c>
      <c r="K8" s="669">
        <v>555.40000000000009</v>
      </c>
    </row>
    <row r="9" spans="1:11" ht="14.4" customHeight="1" x14ac:dyDescent="0.3">
      <c r="A9" s="664" t="s">
        <v>542</v>
      </c>
      <c r="B9" s="665" t="s">
        <v>543</v>
      </c>
      <c r="C9" s="666" t="s">
        <v>547</v>
      </c>
      <c r="D9" s="667" t="s">
        <v>2483</v>
      </c>
      <c r="E9" s="666" t="s">
        <v>5497</v>
      </c>
      <c r="F9" s="667" t="s">
        <v>5498</v>
      </c>
      <c r="G9" s="666" t="s">
        <v>4319</v>
      </c>
      <c r="H9" s="666" t="s">
        <v>4320</v>
      </c>
      <c r="I9" s="668">
        <v>127.9975</v>
      </c>
      <c r="J9" s="668">
        <v>40</v>
      </c>
      <c r="K9" s="669">
        <v>5119.91</v>
      </c>
    </row>
    <row r="10" spans="1:11" ht="14.4" customHeight="1" x14ac:dyDescent="0.3">
      <c r="A10" s="664" t="s">
        <v>542</v>
      </c>
      <c r="B10" s="665" t="s">
        <v>543</v>
      </c>
      <c r="C10" s="666" t="s">
        <v>547</v>
      </c>
      <c r="D10" s="667" t="s">
        <v>2483</v>
      </c>
      <c r="E10" s="666" t="s">
        <v>5497</v>
      </c>
      <c r="F10" s="667" t="s">
        <v>5498</v>
      </c>
      <c r="G10" s="666" t="s">
        <v>4321</v>
      </c>
      <c r="H10" s="666" t="s">
        <v>4322</v>
      </c>
      <c r="I10" s="668">
        <v>10.119999999999999</v>
      </c>
      <c r="J10" s="668">
        <v>1</v>
      </c>
      <c r="K10" s="669">
        <v>10.119999999999999</v>
      </c>
    </row>
    <row r="11" spans="1:11" ht="14.4" customHeight="1" x14ac:dyDescent="0.3">
      <c r="A11" s="664" t="s">
        <v>542</v>
      </c>
      <c r="B11" s="665" t="s">
        <v>543</v>
      </c>
      <c r="C11" s="666" t="s">
        <v>547</v>
      </c>
      <c r="D11" s="667" t="s">
        <v>2483</v>
      </c>
      <c r="E11" s="666" t="s">
        <v>5497</v>
      </c>
      <c r="F11" s="667" t="s">
        <v>5498</v>
      </c>
      <c r="G11" s="666" t="s">
        <v>4323</v>
      </c>
      <c r="H11" s="666" t="s">
        <v>4324</v>
      </c>
      <c r="I11" s="668">
        <v>28.73</v>
      </c>
      <c r="J11" s="668">
        <v>100</v>
      </c>
      <c r="K11" s="669">
        <v>2873</v>
      </c>
    </row>
    <row r="12" spans="1:11" ht="14.4" customHeight="1" x14ac:dyDescent="0.3">
      <c r="A12" s="664" t="s">
        <v>542</v>
      </c>
      <c r="B12" s="665" t="s">
        <v>543</v>
      </c>
      <c r="C12" s="666" t="s">
        <v>547</v>
      </c>
      <c r="D12" s="667" t="s">
        <v>2483</v>
      </c>
      <c r="E12" s="666" t="s">
        <v>5497</v>
      </c>
      <c r="F12" s="667" t="s">
        <v>5498</v>
      </c>
      <c r="G12" s="666" t="s">
        <v>4325</v>
      </c>
      <c r="H12" s="666" t="s">
        <v>4326</v>
      </c>
      <c r="I12" s="668">
        <v>6.24</v>
      </c>
      <c r="J12" s="668">
        <v>300</v>
      </c>
      <c r="K12" s="669">
        <v>1872</v>
      </c>
    </row>
    <row r="13" spans="1:11" ht="14.4" customHeight="1" x14ac:dyDescent="0.3">
      <c r="A13" s="664" t="s">
        <v>542</v>
      </c>
      <c r="B13" s="665" t="s">
        <v>543</v>
      </c>
      <c r="C13" s="666" t="s">
        <v>547</v>
      </c>
      <c r="D13" s="667" t="s">
        <v>2483</v>
      </c>
      <c r="E13" s="666" t="s">
        <v>5497</v>
      </c>
      <c r="F13" s="667" t="s">
        <v>5498</v>
      </c>
      <c r="G13" s="666" t="s">
        <v>4327</v>
      </c>
      <c r="H13" s="666" t="s">
        <v>4328</v>
      </c>
      <c r="I13" s="668">
        <v>0.87749999999999995</v>
      </c>
      <c r="J13" s="668">
        <v>5052</v>
      </c>
      <c r="K13" s="669">
        <v>4441.24</v>
      </c>
    </row>
    <row r="14" spans="1:11" ht="14.4" customHeight="1" x14ac:dyDescent="0.3">
      <c r="A14" s="664" t="s">
        <v>542</v>
      </c>
      <c r="B14" s="665" t="s">
        <v>543</v>
      </c>
      <c r="C14" s="666" t="s">
        <v>547</v>
      </c>
      <c r="D14" s="667" t="s">
        <v>2483</v>
      </c>
      <c r="E14" s="666" t="s">
        <v>5497</v>
      </c>
      <c r="F14" s="667" t="s">
        <v>5498</v>
      </c>
      <c r="G14" s="666" t="s">
        <v>4329</v>
      </c>
      <c r="H14" s="666" t="s">
        <v>4330</v>
      </c>
      <c r="I14" s="668">
        <v>1.4266666666666665</v>
      </c>
      <c r="J14" s="668">
        <v>1600</v>
      </c>
      <c r="K14" s="669">
        <v>2277.86</v>
      </c>
    </row>
    <row r="15" spans="1:11" ht="14.4" customHeight="1" x14ac:dyDescent="0.3">
      <c r="A15" s="664" t="s">
        <v>542</v>
      </c>
      <c r="B15" s="665" t="s">
        <v>543</v>
      </c>
      <c r="C15" s="666" t="s">
        <v>547</v>
      </c>
      <c r="D15" s="667" t="s">
        <v>2483</v>
      </c>
      <c r="E15" s="666" t="s">
        <v>5497</v>
      </c>
      <c r="F15" s="667" t="s">
        <v>5498</v>
      </c>
      <c r="G15" s="666" t="s">
        <v>4331</v>
      </c>
      <c r="H15" s="666" t="s">
        <v>4332</v>
      </c>
      <c r="I15" s="668">
        <v>11.1425</v>
      </c>
      <c r="J15" s="668">
        <v>350</v>
      </c>
      <c r="K15" s="669">
        <v>3899.9300000000003</v>
      </c>
    </row>
    <row r="16" spans="1:11" ht="14.4" customHeight="1" x14ac:dyDescent="0.3">
      <c r="A16" s="664" t="s">
        <v>542</v>
      </c>
      <c r="B16" s="665" t="s">
        <v>543</v>
      </c>
      <c r="C16" s="666" t="s">
        <v>547</v>
      </c>
      <c r="D16" s="667" t="s">
        <v>2483</v>
      </c>
      <c r="E16" s="666" t="s">
        <v>5497</v>
      </c>
      <c r="F16" s="667" t="s">
        <v>5498</v>
      </c>
      <c r="G16" s="666" t="s">
        <v>4333</v>
      </c>
      <c r="H16" s="666" t="s">
        <v>4334</v>
      </c>
      <c r="I16" s="668">
        <v>61.215000000000003</v>
      </c>
      <c r="J16" s="668">
        <v>4</v>
      </c>
      <c r="K16" s="669">
        <v>244.86</v>
      </c>
    </row>
    <row r="17" spans="1:11" ht="14.4" customHeight="1" x14ac:dyDescent="0.3">
      <c r="A17" s="664" t="s">
        <v>542</v>
      </c>
      <c r="B17" s="665" t="s">
        <v>543</v>
      </c>
      <c r="C17" s="666" t="s">
        <v>547</v>
      </c>
      <c r="D17" s="667" t="s">
        <v>2483</v>
      </c>
      <c r="E17" s="666" t="s">
        <v>5497</v>
      </c>
      <c r="F17" s="667" t="s">
        <v>5498</v>
      </c>
      <c r="G17" s="666" t="s">
        <v>4335</v>
      </c>
      <c r="H17" s="666" t="s">
        <v>4336</v>
      </c>
      <c r="I17" s="668">
        <v>22.148571428571426</v>
      </c>
      <c r="J17" s="668">
        <v>325</v>
      </c>
      <c r="K17" s="669">
        <v>7198.5</v>
      </c>
    </row>
    <row r="18" spans="1:11" ht="14.4" customHeight="1" x14ac:dyDescent="0.3">
      <c r="A18" s="664" t="s">
        <v>542</v>
      </c>
      <c r="B18" s="665" t="s">
        <v>543</v>
      </c>
      <c r="C18" s="666" t="s">
        <v>547</v>
      </c>
      <c r="D18" s="667" t="s">
        <v>2483</v>
      </c>
      <c r="E18" s="666" t="s">
        <v>5497</v>
      </c>
      <c r="F18" s="667" t="s">
        <v>5498</v>
      </c>
      <c r="G18" s="666" t="s">
        <v>4337</v>
      </c>
      <c r="H18" s="666" t="s">
        <v>4338</v>
      </c>
      <c r="I18" s="668">
        <v>30.173999999999999</v>
      </c>
      <c r="J18" s="668">
        <v>300</v>
      </c>
      <c r="K18" s="669">
        <v>9051.75</v>
      </c>
    </row>
    <row r="19" spans="1:11" ht="14.4" customHeight="1" x14ac:dyDescent="0.3">
      <c r="A19" s="664" t="s">
        <v>542</v>
      </c>
      <c r="B19" s="665" t="s">
        <v>543</v>
      </c>
      <c r="C19" s="666" t="s">
        <v>547</v>
      </c>
      <c r="D19" s="667" t="s">
        <v>2483</v>
      </c>
      <c r="E19" s="666" t="s">
        <v>5497</v>
      </c>
      <c r="F19" s="667" t="s">
        <v>5498</v>
      </c>
      <c r="G19" s="666" t="s">
        <v>4339</v>
      </c>
      <c r="H19" s="666" t="s">
        <v>4340</v>
      </c>
      <c r="I19" s="668">
        <v>1.38</v>
      </c>
      <c r="J19" s="668">
        <v>350</v>
      </c>
      <c r="K19" s="669">
        <v>483</v>
      </c>
    </row>
    <row r="20" spans="1:11" ht="14.4" customHeight="1" x14ac:dyDescent="0.3">
      <c r="A20" s="664" t="s">
        <v>542</v>
      </c>
      <c r="B20" s="665" t="s">
        <v>543</v>
      </c>
      <c r="C20" s="666" t="s">
        <v>547</v>
      </c>
      <c r="D20" s="667" t="s">
        <v>2483</v>
      </c>
      <c r="E20" s="666" t="s">
        <v>5497</v>
      </c>
      <c r="F20" s="667" t="s">
        <v>5498</v>
      </c>
      <c r="G20" s="666" t="s">
        <v>4341</v>
      </c>
      <c r="H20" s="666" t="s">
        <v>4342</v>
      </c>
      <c r="I20" s="668">
        <v>8.59</v>
      </c>
      <c r="J20" s="668">
        <v>307</v>
      </c>
      <c r="K20" s="669">
        <v>2637.13</v>
      </c>
    </row>
    <row r="21" spans="1:11" ht="14.4" customHeight="1" x14ac:dyDescent="0.3">
      <c r="A21" s="664" t="s">
        <v>542</v>
      </c>
      <c r="B21" s="665" t="s">
        <v>543</v>
      </c>
      <c r="C21" s="666" t="s">
        <v>547</v>
      </c>
      <c r="D21" s="667" t="s">
        <v>2483</v>
      </c>
      <c r="E21" s="666" t="s">
        <v>5497</v>
      </c>
      <c r="F21" s="667" t="s">
        <v>5498</v>
      </c>
      <c r="G21" s="666" t="s">
        <v>4343</v>
      </c>
      <c r="H21" s="666" t="s">
        <v>4344</v>
      </c>
      <c r="I21" s="668">
        <v>0.67</v>
      </c>
      <c r="J21" s="668">
        <v>10000</v>
      </c>
      <c r="K21" s="669">
        <v>6700</v>
      </c>
    </row>
    <row r="22" spans="1:11" ht="14.4" customHeight="1" x14ac:dyDescent="0.3">
      <c r="A22" s="664" t="s">
        <v>542</v>
      </c>
      <c r="B22" s="665" t="s">
        <v>543</v>
      </c>
      <c r="C22" s="666" t="s">
        <v>547</v>
      </c>
      <c r="D22" s="667" t="s">
        <v>2483</v>
      </c>
      <c r="E22" s="666" t="s">
        <v>5497</v>
      </c>
      <c r="F22" s="667" t="s">
        <v>5498</v>
      </c>
      <c r="G22" s="666" t="s">
        <v>4345</v>
      </c>
      <c r="H22" s="666" t="s">
        <v>4346</v>
      </c>
      <c r="I22" s="668">
        <v>0.44</v>
      </c>
      <c r="J22" s="668">
        <v>500</v>
      </c>
      <c r="K22" s="669">
        <v>220</v>
      </c>
    </row>
    <row r="23" spans="1:11" ht="14.4" customHeight="1" x14ac:dyDescent="0.3">
      <c r="A23" s="664" t="s">
        <v>542</v>
      </c>
      <c r="B23" s="665" t="s">
        <v>543</v>
      </c>
      <c r="C23" s="666" t="s">
        <v>547</v>
      </c>
      <c r="D23" s="667" t="s">
        <v>2483</v>
      </c>
      <c r="E23" s="666" t="s">
        <v>5497</v>
      </c>
      <c r="F23" s="667" t="s">
        <v>5498</v>
      </c>
      <c r="G23" s="666" t="s">
        <v>4347</v>
      </c>
      <c r="H23" s="666" t="s">
        <v>4348</v>
      </c>
      <c r="I23" s="668">
        <v>27.87</v>
      </c>
      <c r="J23" s="668">
        <v>6</v>
      </c>
      <c r="K23" s="669">
        <v>167.22</v>
      </c>
    </row>
    <row r="24" spans="1:11" ht="14.4" customHeight="1" x14ac:dyDescent="0.3">
      <c r="A24" s="664" t="s">
        <v>542</v>
      </c>
      <c r="B24" s="665" t="s">
        <v>543</v>
      </c>
      <c r="C24" s="666" t="s">
        <v>547</v>
      </c>
      <c r="D24" s="667" t="s">
        <v>2483</v>
      </c>
      <c r="E24" s="666" t="s">
        <v>5497</v>
      </c>
      <c r="F24" s="667" t="s">
        <v>5498</v>
      </c>
      <c r="G24" s="666" t="s">
        <v>4349</v>
      </c>
      <c r="H24" s="666" t="s">
        <v>4350</v>
      </c>
      <c r="I24" s="668">
        <v>1.296</v>
      </c>
      <c r="J24" s="668">
        <v>2900</v>
      </c>
      <c r="K24" s="669">
        <v>3759</v>
      </c>
    </row>
    <row r="25" spans="1:11" ht="14.4" customHeight="1" x14ac:dyDescent="0.3">
      <c r="A25" s="664" t="s">
        <v>542</v>
      </c>
      <c r="B25" s="665" t="s">
        <v>543</v>
      </c>
      <c r="C25" s="666" t="s">
        <v>547</v>
      </c>
      <c r="D25" s="667" t="s">
        <v>2483</v>
      </c>
      <c r="E25" s="666" t="s">
        <v>5497</v>
      </c>
      <c r="F25" s="667" t="s">
        <v>5498</v>
      </c>
      <c r="G25" s="666" t="s">
        <v>4351</v>
      </c>
      <c r="H25" s="666" t="s">
        <v>4352</v>
      </c>
      <c r="I25" s="668">
        <v>1.17</v>
      </c>
      <c r="J25" s="668">
        <v>700</v>
      </c>
      <c r="K25" s="669">
        <v>819</v>
      </c>
    </row>
    <row r="26" spans="1:11" ht="14.4" customHeight="1" x14ac:dyDescent="0.3">
      <c r="A26" s="664" t="s">
        <v>542</v>
      </c>
      <c r="B26" s="665" t="s">
        <v>543</v>
      </c>
      <c r="C26" s="666" t="s">
        <v>547</v>
      </c>
      <c r="D26" s="667" t="s">
        <v>2483</v>
      </c>
      <c r="E26" s="666" t="s">
        <v>5497</v>
      </c>
      <c r="F26" s="667" t="s">
        <v>5498</v>
      </c>
      <c r="G26" s="666" t="s">
        <v>4353</v>
      </c>
      <c r="H26" s="666" t="s">
        <v>4354</v>
      </c>
      <c r="I26" s="668">
        <v>46</v>
      </c>
      <c r="J26" s="668">
        <v>2</v>
      </c>
      <c r="K26" s="669">
        <v>92</v>
      </c>
    </row>
    <row r="27" spans="1:11" ht="14.4" customHeight="1" x14ac:dyDescent="0.3">
      <c r="A27" s="664" t="s">
        <v>542</v>
      </c>
      <c r="B27" s="665" t="s">
        <v>543</v>
      </c>
      <c r="C27" s="666" t="s">
        <v>547</v>
      </c>
      <c r="D27" s="667" t="s">
        <v>2483</v>
      </c>
      <c r="E27" s="666" t="s">
        <v>5497</v>
      </c>
      <c r="F27" s="667" t="s">
        <v>5498</v>
      </c>
      <c r="G27" s="666" t="s">
        <v>4355</v>
      </c>
      <c r="H27" s="666" t="s">
        <v>4356</v>
      </c>
      <c r="I27" s="668">
        <v>98.38</v>
      </c>
      <c r="J27" s="668">
        <v>4</v>
      </c>
      <c r="K27" s="669">
        <v>393.52</v>
      </c>
    </row>
    <row r="28" spans="1:11" ht="14.4" customHeight="1" x14ac:dyDescent="0.3">
      <c r="A28" s="664" t="s">
        <v>542</v>
      </c>
      <c r="B28" s="665" t="s">
        <v>543</v>
      </c>
      <c r="C28" s="666" t="s">
        <v>547</v>
      </c>
      <c r="D28" s="667" t="s">
        <v>2483</v>
      </c>
      <c r="E28" s="666" t="s">
        <v>5497</v>
      </c>
      <c r="F28" s="667" t="s">
        <v>5498</v>
      </c>
      <c r="G28" s="666" t="s">
        <v>4357</v>
      </c>
      <c r="H28" s="666" t="s">
        <v>4358</v>
      </c>
      <c r="I28" s="668">
        <v>26.17</v>
      </c>
      <c r="J28" s="668">
        <v>2</v>
      </c>
      <c r="K28" s="669">
        <v>52.34</v>
      </c>
    </row>
    <row r="29" spans="1:11" ht="14.4" customHeight="1" x14ac:dyDescent="0.3">
      <c r="A29" s="664" t="s">
        <v>542</v>
      </c>
      <c r="B29" s="665" t="s">
        <v>543</v>
      </c>
      <c r="C29" s="666" t="s">
        <v>547</v>
      </c>
      <c r="D29" s="667" t="s">
        <v>2483</v>
      </c>
      <c r="E29" s="666" t="s">
        <v>5497</v>
      </c>
      <c r="F29" s="667" t="s">
        <v>5498</v>
      </c>
      <c r="G29" s="666" t="s">
        <v>4359</v>
      </c>
      <c r="H29" s="666" t="s">
        <v>4360</v>
      </c>
      <c r="I29" s="668">
        <v>26.37</v>
      </c>
      <c r="J29" s="668">
        <v>36</v>
      </c>
      <c r="K29" s="669">
        <v>949.31999999999994</v>
      </c>
    </row>
    <row r="30" spans="1:11" ht="14.4" customHeight="1" x14ac:dyDescent="0.3">
      <c r="A30" s="664" t="s">
        <v>542</v>
      </c>
      <c r="B30" s="665" t="s">
        <v>543</v>
      </c>
      <c r="C30" s="666" t="s">
        <v>547</v>
      </c>
      <c r="D30" s="667" t="s">
        <v>2483</v>
      </c>
      <c r="E30" s="666" t="s">
        <v>5497</v>
      </c>
      <c r="F30" s="667" t="s">
        <v>5498</v>
      </c>
      <c r="G30" s="666" t="s">
        <v>4361</v>
      </c>
      <c r="H30" s="666" t="s">
        <v>4362</v>
      </c>
      <c r="I30" s="668">
        <v>0.85599999999999987</v>
      </c>
      <c r="J30" s="668">
        <v>1100</v>
      </c>
      <c r="K30" s="669">
        <v>942</v>
      </c>
    </row>
    <row r="31" spans="1:11" ht="14.4" customHeight="1" x14ac:dyDescent="0.3">
      <c r="A31" s="664" t="s">
        <v>542</v>
      </c>
      <c r="B31" s="665" t="s">
        <v>543</v>
      </c>
      <c r="C31" s="666" t="s">
        <v>547</v>
      </c>
      <c r="D31" s="667" t="s">
        <v>2483</v>
      </c>
      <c r="E31" s="666" t="s">
        <v>5497</v>
      </c>
      <c r="F31" s="667" t="s">
        <v>5498</v>
      </c>
      <c r="G31" s="666" t="s">
        <v>4363</v>
      </c>
      <c r="H31" s="666" t="s">
        <v>4364</v>
      </c>
      <c r="I31" s="668">
        <v>1.518</v>
      </c>
      <c r="J31" s="668">
        <v>1250</v>
      </c>
      <c r="K31" s="669">
        <v>1896</v>
      </c>
    </row>
    <row r="32" spans="1:11" ht="14.4" customHeight="1" x14ac:dyDescent="0.3">
      <c r="A32" s="664" t="s">
        <v>542</v>
      </c>
      <c r="B32" s="665" t="s">
        <v>543</v>
      </c>
      <c r="C32" s="666" t="s">
        <v>547</v>
      </c>
      <c r="D32" s="667" t="s">
        <v>2483</v>
      </c>
      <c r="E32" s="666" t="s">
        <v>5497</v>
      </c>
      <c r="F32" s="667" t="s">
        <v>5498</v>
      </c>
      <c r="G32" s="666" t="s">
        <v>4365</v>
      </c>
      <c r="H32" s="666" t="s">
        <v>4366</v>
      </c>
      <c r="I32" s="668">
        <v>2.061666666666667</v>
      </c>
      <c r="J32" s="668">
        <v>1300</v>
      </c>
      <c r="K32" s="669">
        <v>2680</v>
      </c>
    </row>
    <row r="33" spans="1:11" ht="14.4" customHeight="1" x14ac:dyDescent="0.3">
      <c r="A33" s="664" t="s">
        <v>542</v>
      </c>
      <c r="B33" s="665" t="s">
        <v>543</v>
      </c>
      <c r="C33" s="666" t="s">
        <v>547</v>
      </c>
      <c r="D33" s="667" t="s">
        <v>2483</v>
      </c>
      <c r="E33" s="666" t="s">
        <v>5497</v>
      </c>
      <c r="F33" s="667" t="s">
        <v>5498</v>
      </c>
      <c r="G33" s="666" t="s">
        <v>4367</v>
      </c>
      <c r="H33" s="666" t="s">
        <v>4368</v>
      </c>
      <c r="I33" s="668">
        <v>3.36</v>
      </c>
      <c r="J33" s="668">
        <v>800</v>
      </c>
      <c r="K33" s="669">
        <v>2688</v>
      </c>
    </row>
    <row r="34" spans="1:11" ht="14.4" customHeight="1" x14ac:dyDescent="0.3">
      <c r="A34" s="664" t="s">
        <v>542</v>
      </c>
      <c r="B34" s="665" t="s">
        <v>543</v>
      </c>
      <c r="C34" s="666" t="s">
        <v>547</v>
      </c>
      <c r="D34" s="667" t="s">
        <v>2483</v>
      </c>
      <c r="E34" s="666" t="s">
        <v>5497</v>
      </c>
      <c r="F34" s="667" t="s">
        <v>5498</v>
      </c>
      <c r="G34" s="666" t="s">
        <v>4369</v>
      </c>
      <c r="H34" s="666" t="s">
        <v>4370</v>
      </c>
      <c r="I34" s="668">
        <v>5.8757142857142863</v>
      </c>
      <c r="J34" s="668">
        <v>1300</v>
      </c>
      <c r="K34" s="669">
        <v>7638.48</v>
      </c>
    </row>
    <row r="35" spans="1:11" ht="14.4" customHeight="1" x14ac:dyDescent="0.3">
      <c r="A35" s="664" t="s">
        <v>542</v>
      </c>
      <c r="B35" s="665" t="s">
        <v>543</v>
      </c>
      <c r="C35" s="666" t="s">
        <v>547</v>
      </c>
      <c r="D35" s="667" t="s">
        <v>2483</v>
      </c>
      <c r="E35" s="666" t="s">
        <v>5497</v>
      </c>
      <c r="F35" s="667" t="s">
        <v>5498</v>
      </c>
      <c r="G35" s="666" t="s">
        <v>4371</v>
      </c>
      <c r="H35" s="666" t="s">
        <v>4372</v>
      </c>
      <c r="I35" s="668">
        <v>1253.5</v>
      </c>
      <c r="J35" s="668">
        <v>16</v>
      </c>
      <c r="K35" s="669">
        <v>20056</v>
      </c>
    </row>
    <row r="36" spans="1:11" ht="14.4" customHeight="1" x14ac:dyDescent="0.3">
      <c r="A36" s="664" t="s">
        <v>542</v>
      </c>
      <c r="B36" s="665" t="s">
        <v>543</v>
      </c>
      <c r="C36" s="666" t="s">
        <v>547</v>
      </c>
      <c r="D36" s="667" t="s">
        <v>2483</v>
      </c>
      <c r="E36" s="666" t="s">
        <v>5497</v>
      </c>
      <c r="F36" s="667" t="s">
        <v>5498</v>
      </c>
      <c r="G36" s="666" t="s">
        <v>4373</v>
      </c>
      <c r="H36" s="666" t="s">
        <v>4374</v>
      </c>
      <c r="I36" s="668">
        <v>1.64</v>
      </c>
      <c r="J36" s="668">
        <v>300</v>
      </c>
      <c r="K36" s="669">
        <v>492</v>
      </c>
    </row>
    <row r="37" spans="1:11" ht="14.4" customHeight="1" x14ac:dyDescent="0.3">
      <c r="A37" s="664" t="s">
        <v>542</v>
      </c>
      <c r="B37" s="665" t="s">
        <v>543</v>
      </c>
      <c r="C37" s="666" t="s">
        <v>547</v>
      </c>
      <c r="D37" s="667" t="s">
        <v>2483</v>
      </c>
      <c r="E37" s="666" t="s">
        <v>5497</v>
      </c>
      <c r="F37" s="667" t="s">
        <v>5498</v>
      </c>
      <c r="G37" s="666" t="s">
        <v>4375</v>
      </c>
      <c r="H37" s="666" t="s">
        <v>4376</v>
      </c>
      <c r="I37" s="668">
        <v>217.81</v>
      </c>
      <c r="J37" s="668">
        <v>50</v>
      </c>
      <c r="K37" s="669">
        <v>10890.5</v>
      </c>
    </row>
    <row r="38" spans="1:11" ht="14.4" customHeight="1" x14ac:dyDescent="0.3">
      <c r="A38" s="664" t="s">
        <v>542</v>
      </c>
      <c r="B38" s="665" t="s">
        <v>543</v>
      </c>
      <c r="C38" s="666" t="s">
        <v>547</v>
      </c>
      <c r="D38" s="667" t="s">
        <v>2483</v>
      </c>
      <c r="E38" s="666" t="s">
        <v>5497</v>
      </c>
      <c r="F38" s="667" t="s">
        <v>5498</v>
      </c>
      <c r="G38" s="666" t="s">
        <v>4377</v>
      </c>
      <c r="H38" s="666" t="s">
        <v>4378</v>
      </c>
      <c r="I38" s="668">
        <v>1282.0600000000002</v>
      </c>
      <c r="J38" s="668">
        <v>17</v>
      </c>
      <c r="K38" s="669">
        <v>21331.82</v>
      </c>
    </row>
    <row r="39" spans="1:11" ht="14.4" customHeight="1" x14ac:dyDescent="0.3">
      <c r="A39" s="664" t="s">
        <v>542</v>
      </c>
      <c r="B39" s="665" t="s">
        <v>543</v>
      </c>
      <c r="C39" s="666" t="s">
        <v>547</v>
      </c>
      <c r="D39" s="667" t="s">
        <v>2483</v>
      </c>
      <c r="E39" s="666" t="s">
        <v>5497</v>
      </c>
      <c r="F39" s="667" t="s">
        <v>5498</v>
      </c>
      <c r="G39" s="666" t="s">
        <v>4379</v>
      </c>
      <c r="H39" s="666" t="s">
        <v>4380</v>
      </c>
      <c r="I39" s="668">
        <v>834.62</v>
      </c>
      <c r="J39" s="668">
        <v>3</v>
      </c>
      <c r="K39" s="669">
        <v>2503.86</v>
      </c>
    </row>
    <row r="40" spans="1:11" ht="14.4" customHeight="1" x14ac:dyDescent="0.3">
      <c r="A40" s="664" t="s">
        <v>542</v>
      </c>
      <c r="B40" s="665" t="s">
        <v>543</v>
      </c>
      <c r="C40" s="666" t="s">
        <v>547</v>
      </c>
      <c r="D40" s="667" t="s">
        <v>2483</v>
      </c>
      <c r="E40" s="666" t="s">
        <v>5497</v>
      </c>
      <c r="F40" s="667" t="s">
        <v>5498</v>
      </c>
      <c r="G40" s="666" t="s">
        <v>4381</v>
      </c>
      <c r="H40" s="666" t="s">
        <v>4382</v>
      </c>
      <c r="I40" s="668">
        <v>12.6</v>
      </c>
      <c r="J40" s="668">
        <v>300</v>
      </c>
      <c r="K40" s="669">
        <v>3779.7200000000003</v>
      </c>
    </row>
    <row r="41" spans="1:11" ht="14.4" customHeight="1" x14ac:dyDescent="0.3">
      <c r="A41" s="664" t="s">
        <v>542</v>
      </c>
      <c r="B41" s="665" t="s">
        <v>543</v>
      </c>
      <c r="C41" s="666" t="s">
        <v>547</v>
      </c>
      <c r="D41" s="667" t="s">
        <v>2483</v>
      </c>
      <c r="E41" s="666" t="s">
        <v>5497</v>
      </c>
      <c r="F41" s="667" t="s">
        <v>5498</v>
      </c>
      <c r="G41" s="666" t="s">
        <v>4383</v>
      </c>
      <c r="H41" s="666" t="s">
        <v>4384</v>
      </c>
      <c r="I41" s="668">
        <v>135.35</v>
      </c>
      <c r="J41" s="668">
        <v>12</v>
      </c>
      <c r="K41" s="669">
        <v>1624.26</v>
      </c>
    </row>
    <row r="42" spans="1:11" ht="14.4" customHeight="1" x14ac:dyDescent="0.3">
      <c r="A42" s="664" t="s">
        <v>542</v>
      </c>
      <c r="B42" s="665" t="s">
        <v>543</v>
      </c>
      <c r="C42" s="666" t="s">
        <v>547</v>
      </c>
      <c r="D42" s="667" t="s">
        <v>2483</v>
      </c>
      <c r="E42" s="666" t="s">
        <v>5497</v>
      </c>
      <c r="F42" s="667" t="s">
        <v>5498</v>
      </c>
      <c r="G42" s="666" t="s">
        <v>4385</v>
      </c>
      <c r="H42" s="666" t="s">
        <v>4386</v>
      </c>
      <c r="I42" s="668">
        <v>9.16</v>
      </c>
      <c r="J42" s="668">
        <v>100</v>
      </c>
      <c r="K42" s="669">
        <v>916</v>
      </c>
    </row>
    <row r="43" spans="1:11" ht="14.4" customHeight="1" x14ac:dyDescent="0.3">
      <c r="A43" s="664" t="s">
        <v>542</v>
      </c>
      <c r="B43" s="665" t="s">
        <v>543</v>
      </c>
      <c r="C43" s="666" t="s">
        <v>547</v>
      </c>
      <c r="D43" s="667" t="s">
        <v>2483</v>
      </c>
      <c r="E43" s="666" t="s">
        <v>5497</v>
      </c>
      <c r="F43" s="667" t="s">
        <v>5498</v>
      </c>
      <c r="G43" s="666" t="s">
        <v>4387</v>
      </c>
      <c r="H43" s="666" t="s">
        <v>4388</v>
      </c>
      <c r="I43" s="668">
        <v>4.79</v>
      </c>
      <c r="J43" s="668">
        <v>216</v>
      </c>
      <c r="K43" s="669">
        <v>1035.18</v>
      </c>
    </row>
    <row r="44" spans="1:11" ht="14.4" customHeight="1" x14ac:dyDescent="0.3">
      <c r="A44" s="664" t="s">
        <v>542</v>
      </c>
      <c r="B44" s="665" t="s">
        <v>543</v>
      </c>
      <c r="C44" s="666" t="s">
        <v>547</v>
      </c>
      <c r="D44" s="667" t="s">
        <v>2483</v>
      </c>
      <c r="E44" s="666" t="s">
        <v>5497</v>
      </c>
      <c r="F44" s="667" t="s">
        <v>5498</v>
      </c>
      <c r="G44" s="666" t="s">
        <v>4389</v>
      </c>
      <c r="H44" s="666" t="s">
        <v>4390</v>
      </c>
      <c r="I44" s="668">
        <v>7.1</v>
      </c>
      <c r="J44" s="668">
        <v>1</v>
      </c>
      <c r="K44" s="669">
        <v>7.1</v>
      </c>
    </row>
    <row r="45" spans="1:11" ht="14.4" customHeight="1" x14ac:dyDescent="0.3">
      <c r="A45" s="664" t="s">
        <v>542</v>
      </c>
      <c r="B45" s="665" t="s">
        <v>543</v>
      </c>
      <c r="C45" s="666" t="s">
        <v>547</v>
      </c>
      <c r="D45" s="667" t="s">
        <v>2483</v>
      </c>
      <c r="E45" s="666" t="s">
        <v>5497</v>
      </c>
      <c r="F45" s="667" t="s">
        <v>5498</v>
      </c>
      <c r="G45" s="666" t="s">
        <v>4391</v>
      </c>
      <c r="H45" s="666" t="s">
        <v>4392</v>
      </c>
      <c r="I45" s="668">
        <v>784.9525000000001</v>
      </c>
      <c r="J45" s="668">
        <v>8</v>
      </c>
      <c r="K45" s="669">
        <v>6279.6200000000008</v>
      </c>
    </row>
    <row r="46" spans="1:11" ht="14.4" customHeight="1" x14ac:dyDescent="0.3">
      <c r="A46" s="664" t="s">
        <v>542</v>
      </c>
      <c r="B46" s="665" t="s">
        <v>543</v>
      </c>
      <c r="C46" s="666" t="s">
        <v>547</v>
      </c>
      <c r="D46" s="667" t="s">
        <v>2483</v>
      </c>
      <c r="E46" s="666" t="s">
        <v>5497</v>
      </c>
      <c r="F46" s="667" t="s">
        <v>5498</v>
      </c>
      <c r="G46" s="666" t="s">
        <v>4393</v>
      </c>
      <c r="H46" s="666" t="s">
        <v>4394</v>
      </c>
      <c r="I46" s="668">
        <v>694.56666666666661</v>
      </c>
      <c r="J46" s="668">
        <v>6</v>
      </c>
      <c r="K46" s="669">
        <v>4167.3999999999996</v>
      </c>
    </row>
    <row r="47" spans="1:11" ht="14.4" customHeight="1" x14ac:dyDescent="0.3">
      <c r="A47" s="664" t="s">
        <v>542</v>
      </c>
      <c r="B47" s="665" t="s">
        <v>543</v>
      </c>
      <c r="C47" s="666" t="s">
        <v>547</v>
      </c>
      <c r="D47" s="667" t="s">
        <v>2483</v>
      </c>
      <c r="E47" s="666" t="s">
        <v>5497</v>
      </c>
      <c r="F47" s="667" t="s">
        <v>5498</v>
      </c>
      <c r="G47" s="666" t="s">
        <v>4395</v>
      </c>
      <c r="H47" s="666" t="s">
        <v>4396</v>
      </c>
      <c r="I47" s="668">
        <v>903.81857142857154</v>
      </c>
      <c r="J47" s="668">
        <v>18</v>
      </c>
      <c r="K47" s="669">
        <v>16252.820000000002</v>
      </c>
    </row>
    <row r="48" spans="1:11" ht="14.4" customHeight="1" x14ac:dyDescent="0.3">
      <c r="A48" s="664" t="s">
        <v>542</v>
      </c>
      <c r="B48" s="665" t="s">
        <v>543</v>
      </c>
      <c r="C48" s="666" t="s">
        <v>547</v>
      </c>
      <c r="D48" s="667" t="s">
        <v>2483</v>
      </c>
      <c r="E48" s="666" t="s">
        <v>5497</v>
      </c>
      <c r="F48" s="667" t="s">
        <v>5498</v>
      </c>
      <c r="G48" s="666" t="s">
        <v>4397</v>
      </c>
      <c r="H48" s="666" t="s">
        <v>4398</v>
      </c>
      <c r="I48" s="668">
        <v>1096.25</v>
      </c>
      <c r="J48" s="668">
        <v>5</v>
      </c>
      <c r="K48" s="669">
        <v>5471.49</v>
      </c>
    </row>
    <row r="49" spans="1:11" ht="14.4" customHeight="1" x14ac:dyDescent="0.3">
      <c r="A49" s="664" t="s">
        <v>542</v>
      </c>
      <c r="B49" s="665" t="s">
        <v>543</v>
      </c>
      <c r="C49" s="666" t="s">
        <v>547</v>
      </c>
      <c r="D49" s="667" t="s">
        <v>2483</v>
      </c>
      <c r="E49" s="666" t="s">
        <v>5497</v>
      </c>
      <c r="F49" s="667" t="s">
        <v>5498</v>
      </c>
      <c r="G49" s="666" t="s">
        <v>4399</v>
      </c>
      <c r="H49" s="666" t="s">
        <v>4400</v>
      </c>
      <c r="I49" s="668">
        <v>380.88</v>
      </c>
      <c r="J49" s="668">
        <v>5</v>
      </c>
      <c r="K49" s="669">
        <v>1904.4</v>
      </c>
    </row>
    <row r="50" spans="1:11" ht="14.4" customHeight="1" x14ac:dyDescent="0.3">
      <c r="A50" s="664" t="s">
        <v>542</v>
      </c>
      <c r="B50" s="665" t="s">
        <v>543</v>
      </c>
      <c r="C50" s="666" t="s">
        <v>547</v>
      </c>
      <c r="D50" s="667" t="s">
        <v>2483</v>
      </c>
      <c r="E50" s="666" t="s">
        <v>5497</v>
      </c>
      <c r="F50" s="667" t="s">
        <v>5498</v>
      </c>
      <c r="G50" s="666" t="s">
        <v>4401</v>
      </c>
      <c r="H50" s="666" t="s">
        <v>4402</v>
      </c>
      <c r="I50" s="668">
        <v>235.13</v>
      </c>
      <c r="J50" s="668">
        <v>40</v>
      </c>
      <c r="K50" s="669">
        <v>9405.2000000000007</v>
      </c>
    </row>
    <row r="51" spans="1:11" ht="14.4" customHeight="1" x14ac:dyDescent="0.3">
      <c r="A51" s="664" t="s">
        <v>542</v>
      </c>
      <c r="B51" s="665" t="s">
        <v>543</v>
      </c>
      <c r="C51" s="666" t="s">
        <v>547</v>
      </c>
      <c r="D51" s="667" t="s">
        <v>2483</v>
      </c>
      <c r="E51" s="666" t="s">
        <v>5497</v>
      </c>
      <c r="F51" s="667" t="s">
        <v>5498</v>
      </c>
      <c r="G51" s="666" t="s">
        <v>4403</v>
      </c>
      <c r="H51" s="666" t="s">
        <v>4404</v>
      </c>
      <c r="I51" s="668">
        <v>23.79</v>
      </c>
      <c r="J51" s="668">
        <v>6</v>
      </c>
      <c r="K51" s="669">
        <v>142.76</v>
      </c>
    </row>
    <row r="52" spans="1:11" ht="14.4" customHeight="1" x14ac:dyDescent="0.3">
      <c r="A52" s="664" t="s">
        <v>542</v>
      </c>
      <c r="B52" s="665" t="s">
        <v>543</v>
      </c>
      <c r="C52" s="666" t="s">
        <v>547</v>
      </c>
      <c r="D52" s="667" t="s">
        <v>2483</v>
      </c>
      <c r="E52" s="666" t="s">
        <v>5497</v>
      </c>
      <c r="F52" s="667" t="s">
        <v>5498</v>
      </c>
      <c r="G52" s="666" t="s">
        <v>4405</v>
      </c>
      <c r="H52" s="666" t="s">
        <v>4406</v>
      </c>
      <c r="I52" s="668">
        <v>656.64</v>
      </c>
      <c r="J52" s="668">
        <v>1</v>
      </c>
      <c r="K52" s="669">
        <v>656.64</v>
      </c>
    </row>
    <row r="53" spans="1:11" ht="14.4" customHeight="1" x14ac:dyDescent="0.3">
      <c r="A53" s="664" t="s">
        <v>542</v>
      </c>
      <c r="B53" s="665" t="s">
        <v>543</v>
      </c>
      <c r="C53" s="666" t="s">
        <v>547</v>
      </c>
      <c r="D53" s="667" t="s">
        <v>2483</v>
      </c>
      <c r="E53" s="666" t="s">
        <v>5497</v>
      </c>
      <c r="F53" s="667" t="s">
        <v>5498</v>
      </c>
      <c r="G53" s="666" t="s">
        <v>4407</v>
      </c>
      <c r="H53" s="666" t="s">
        <v>4408</v>
      </c>
      <c r="I53" s="668">
        <v>431.93</v>
      </c>
      <c r="J53" s="668">
        <v>5</v>
      </c>
      <c r="K53" s="669">
        <v>2159.65</v>
      </c>
    </row>
    <row r="54" spans="1:11" ht="14.4" customHeight="1" x14ac:dyDescent="0.3">
      <c r="A54" s="664" t="s">
        <v>542</v>
      </c>
      <c r="B54" s="665" t="s">
        <v>543</v>
      </c>
      <c r="C54" s="666" t="s">
        <v>547</v>
      </c>
      <c r="D54" s="667" t="s">
        <v>2483</v>
      </c>
      <c r="E54" s="666" t="s">
        <v>5497</v>
      </c>
      <c r="F54" s="667" t="s">
        <v>5498</v>
      </c>
      <c r="G54" s="666" t="s">
        <v>4409</v>
      </c>
      <c r="H54" s="666" t="s">
        <v>4410</v>
      </c>
      <c r="I54" s="668">
        <v>1775.6</v>
      </c>
      <c r="J54" s="668">
        <v>1</v>
      </c>
      <c r="K54" s="669">
        <v>1775.6</v>
      </c>
    </row>
    <row r="55" spans="1:11" ht="14.4" customHeight="1" x14ac:dyDescent="0.3">
      <c r="A55" s="664" t="s">
        <v>542</v>
      </c>
      <c r="B55" s="665" t="s">
        <v>543</v>
      </c>
      <c r="C55" s="666" t="s">
        <v>547</v>
      </c>
      <c r="D55" s="667" t="s">
        <v>2483</v>
      </c>
      <c r="E55" s="666" t="s">
        <v>5497</v>
      </c>
      <c r="F55" s="667" t="s">
        <v>5498</v>
      </c>
      <c r="G55" s="666" t="s">
        <v>4411</v>
      </c>
      <c r="H55" s="666" t="s">
        <v>4412</v>
      </c>
      <c r="I55" s="668">
        <v>1490.4000000000003</v>
      </c>
      <c r="J55" s="668">
        <v>7</v>
      </c>
      <c r="K55" s="669">
        <v>10432.799999999999</v>
      </c>
    </row>
    <row r="56" spans="1:11" ht="14.4" customHeight="1" x14ac:dyDescent="0.3">
      <c r="A56" s="664" t="s">
        <v>542</v>
      </c>
      <c r="B56" s="665" t="s">
        <v>543</v>
      </c>
      <c r="C56" s="666" t="s">
        <v>547</v>
      </c>
      <c r="D56" s="667" t="s">
        <v>2483</v>
      </c>
      <c r="E56" s="666" t="s">
        <v>5497</v>
      </c>
      <c r="F56" s="667" t="s">
        <v>5498</v>
      </c>
      <c r="G56" s="666" t="s">
        <v>4413</v>
      </c>
      <c r="H56" s="666" t="s">
        <v>4414</v>
      </c>
      <c r="I56" s="668">
        <v>12.65</v>
      </c>
      <c r="J56" s="668">
        <v>135</v>
      </c>
      <c r="K56" s="669">
        <v>1707.75</v>
      </c>
    </row>
    <row r="57" spans="1:11" ht="14.4" customHeight="1" x14ac:dyDescent="0.3">
      <c r="A57" s="664" t="s">
        <v>542</v>
      </c>
      <c r="B57" s="665" t="s">
        <v>543</v>
      </c>
      <c r="C57" s="666" t="s">
        <v>547</v>
      </c>
      <c r="D57" s="667" t="s">
        <v>2483</v>
      </c>
      <c r="E57" s="666" t="s">
        <v>5497</v>
      </c>
      <c r="F57" s="667" t="s">
        <v>5498</v>
      </c>
      <c r="G57" s="666" t="s">
        <v>4415</v>
      </c>
      <c r="H57" s="666" t="s">
        <v>4416</v>
      </c>
      <c r="I57" s="668">
        <v>535.6</v>
      </c>
      <c r="J57" s="668">
        <v>13</v>
      </c>
      <c r="K57" s="669">
        <v>6675.8</v>
      </c>
    </row>
    <row r="58" spans="1:11" ht="14.4" customHeight="1" x14ac:dyDescent="0.3">
      <c r="A58" s="664" t="s">
        <v>542</v>
      </c>
      <c r="B58" s="665" t="s">
        <v>543</v>
      </c>
      <c r="C58" s="666" t="s">
        <v>547</v>
      </c>
      <c r="D58" s="667" t="s">
        <v>2483</v>
      </c>
      <c r="E58" s="666" t="s">
        <v>5497</v>
      </c>
      <c r="F58" s="667" t="s">
        <v>5498</v>
      </c>
      <c r="G58" s="666" t="s">
        <v>4417</v>
      </c>
      <c r="H58" s="666" t="s">
        <v>4418</v>
      </c>
      <c r="I58" s="668">
        <v>0.38</v>
      </c>
      <c r="J58" s="668">
        <v>200</v>
      </c>
      <c r="K58" s="669">
        <v>76</v>
      </c>
    </row>
    <row r="59" spans="1:11" ht="14.4" customHeight="1" x14ac:dyDescent="0.3">
      <c r="A59" s="664" t="s">
        <v>542</v>
      </c>
      <c r="B59" s="665" t="s">
        <v>543</v>
      </c>
      <c r="C59" s="666" t="s">
        <v>547</v>
      </c>
      <c r="D59" s="667" t="s">
        <v>2483</v>
      </c>
      <c r="E59" s="666" t="s">
        <v>5497</v>
      </c>
      <c r="F59" s="667" t="s">
        <v>5498</v>
      </c>
      <c r="G59" s="666" t="s">
        <v>4419</v>
      </c>
      <c r="H59" s="666" t="s">
        <v>4420</v>
      </c>
      <c r="I59" s="668">
        <v>1.17</v>
      </c>
      <c r="J59" s="668">
        <v>50</v>
      </c>
      <c r="K59" s="669">
        <v>58.5</v>
      </c>
    </row>
    <row r="60" spans="1:11" ht="14.4" customHeight="1" x14ac:dyDescent="0.3">
      <c r="A60" s="664" t="s">
        <v>542</v>
      </c>
      <c r="B60" s="665" t="s">
        <v>543</v>
      </c>
      <c r="C60" s="666" t="s">
        <v>547</v>
      </c>
      <c r="D60" s="667" t="s">
        <v>2483</v>
      </c>
      <c r="E60" s="666" t="s">
        <v>5497</v>
      </c>
      <c r="F60" s="667" t="s">
        <v>5498</v>
      </c>
      <c r="G60" s="666" t="s">
        <v>4421</v>
      </c>
      <c r="H60" s="666" t="s">
        <v>4422</v>
      </c>
      <c r="I60" s="668">
        <v>67.319999999999993</v>
      </c>
      <c r="J60" s="668">
        <v>70</v>
      </c>
      <c r="K60" s="669">
        <v>4712.4699999999993</v>
      </c>
    </row>
    <row r="61" spans="1:11" ht="14.4" customHeight="1" x14ac:dyDescent="0.3">
      <c r="A61" s="664" t="s">
        <v>542</v>
      </c>
      <c r="B61" s="665" t="s">
        <v>543</v>
      </c>
      <c r="C61" s="666" t="s">
        <v>547</v>
      </c>
      <c r="D61" s="667" t="s">
        <v>2483</v>
      </c>
      <c r="E61" s="666" t="s">
        <v>5497</v>
      </c>
      <c r="F61" s="667" t="s">
        <v>5498</v>
      </c>
      <c r="G61" s="666" t="s">
        <v>4423</v>
      </c>
      <c r="H61" s="666" t="s">
        <v>4424</v>
      </c>
      <c r="I61" s="668">
        <v>991.3</v>
      </c>
      <c r="J61" s="668">
        <v>2</v>
      </c>
      <c r="K61" s="669">
        <v>1982.6</v>
      </c>
    </row>
    <row r="62" spans="1:11" ht="14.4" customHeight="1" x14ac:dyDescent="0.3">
      <c r="A62" s="664" t="s">
        <v>542</v>
      </c>
      <c r="B62" s="665" t="s">
        <v>543</v>
      </c>
      <c r="C62" s="666" t="s">
        <v>547</v>
      </c>
      <c r="D62" s="667" t="s">
        <v>2483</v>
      </c>
      <c r="E62" s="666" t="s">
        <v>5499</v>
      </c>
      <c r="F62" s="667" t="s">
        <v>5500</v>
      </c>
      <c r="G62" s="666" t="s">
        <v>4425</v>
      </c>
      <c r="H62" s="666" t="s">
        <v>4426</v>
      </c>
      <c r="I62" s="668">
        <v>18.39</v>
      </c>
      <c r="J62" s="668">
        <v>24</v>
      </c>
      <c r="K62" s="669">
        <v>441.36</v>
      </c>
    </row>
    <row r="63" spans="1:11" ht="14.4" customHeight="1" x14ac:dyDescent="0.3">
      <c r="A63" s="664" t="s">
        <v>542</v>
      </c>
      <c r="B63" s="665" t="s">
        <v>543</v>
      </c>
      <c r="C63" s="666" t="s">
        <v>547</v>
      </c>
      <c r="D63" s="667" t="s">
        <v>2483</v>
      </c>
      <c r="E63" s="666" t="s">
        <v>5499</v>
      </c>
      <c r="F63" s="667" t="s">
        <v>5500</v>
      </c>
      <c r="G63" s="666" t="s">
        <v>4427</v>
      </c>
      <c r="H63" s="666" t="s">
        <v>4428</v>
      </c>
      <c r="I63" s="668">
        <v>2.74</v>
      </c>
      <c r="J63" s="668">
        <v>200</v>
      </c>
      <c r="K63" s="669">
        <v>548</v>
      </c>
    </row>
    <row r="64" spans="1:11" ht="14.4" customHeight="1" x14ac:dyDescent="0.3">
      <c r="A64" s="664" t="s">
        <v>542</v>
      </c>
      <c r="B64" s="665" t="s">
        <v>543</v>
      </c>
      <c r="C64" s="666" t="s">
        <v>547</v>
      </c>
      <c r="D64" s="667" t="s">
        <v>2483</v>
      </c>
      <c r="E64" s="666" t="s">
        <v>5499</v>
      </c>
      <c r="F64" s="667" t="s">
        <v>5500</v>
      </c>
      <c r="G64" s="666" t="s">
        <v>4429</v>
      </c>
      <c r="H64" s="666" t="s">
        <v>4430</v>
      </c>
      <c r="I64" s="668">
        <v>0.25</v>
      </c>
      <c r="J64" s="668">
        <v>100</v>
      </c>
      <c r="K64" s="669">
        <v>25</v>
      </c>
    </row>
    <row r="65" spans="1:11" ht="14.4" customHeight="1" x14ac:dyDescent="0.3">
      <c r="A65" s="664" t="s">
        <v>542</v>
      </c>
      <c r="B65" s="665" t="s">
        <v>543</v>
      </c>
      <c r="C65" s="666" t="s">
        <v>547</v>
      </c>
      <c r="D65" s="667" t="s">
        <v>2483</v>
      </c>
      <c r="E65" s="666" t="s">
        <v>5499</v>
      </c>
      <c r="F65" s="667" t="s">
        <v>5500</v>
      </c>
      <c r="G65" s="666" t="s">
        <v>4431</v>
      </c>
      <c r="H65" s="666" t="s">
        <v>4432</v>
      </c>
      <c r="I65" s="668">
        <v>11.145000000000001</v>
      </c>
      <c r="J65" s="668">
        <v>800</v>
      </c>
      <c r="K65" s="669">
        <v>8914.5</v>
      </c>
    </row>
    <row r="66" spans="1:11" ht="14.4" customHeight="1" x14ac:dyDescent="0.3">
      <c r="A66" s="664" t="s">
        <v>542</v>
      </c>
      <c r="B66" s="665" t="s">
        <v>543</v>
      </c>
      <c r="C66" s="666" t="s">
        <v>547</v>
      </c>
      <c r="D66" s="667" t="s">
        <v>2483</v>
      </c>
      <c r="E66" s="666" t="s">
        <v>5499</v>
      </c>
      <c r="F66" s="667" t="s">
        <v>5500</v>
      </c>
      <c r="G66" s="666" t="s">
        <v>4433</v>
      </c>
      <c r="H66" s="666" t="s">
        <v>4434</v>
      </c>
      <c r="I66" s="668">
        <v>1.0900000000000001</v>
      </c>
      <c r="J66" s="668">
        <v>4600</v>
      </c>
      <c r="K66" s="669">
        <v>5014</v>
      </c>
    </row>
    <row r="67" spans="1:11" ht="14.4" customHeight="1" x14ac:dyDescent="0.3">
      <c r="A67" s="664" t="s">
        <v>542</v>
      </c>
      <c r="B67" s="665" t="s">
        <v>543</v>
      </c>
      <c r="C67" s="666" t="s">
        <v>547</v>
      </c>
      <c r="D67" s="667" t="s">
        <v>2483</v>
      </c>
      <c r="E67" s="666" t="s">
        <v>5499</v>
      </c>
      <c r="F67" s="667" t="s">
        <v>5500</v>
      </c>
      <c r="G67" s="666" t="s">
        <v>4435</v>
      </c>
      <c r="H67" s="666" t="s">
        <v>4436</v>
      </c>
      <c r="I67" s="668">
        <v>1.6714285714285713</v>
      </c>
      <c r="J67" s="668">
        <v>2100</v>
      </c>
      <c r="K67" s="669">
        <v>3512</v>
      </c>
    </row>
    <row r="68" spans="1:11" ht="14.4" customHeight="1" x14ac:dyDescent="0.3">
      <c r="A68" s="664" t="s">
        <v>542</v>
      </c>
      <c r="B68" s="665" t="s">
        <v>543</v>
      </c>
      <c r="C68" s="666" t="s">
        <v>547</v>
      </c>
      <c r="D68" s="667" t="s">
        <v>2483</v>
      </c>
      <c r="E68" s="666" t="s">
        <v>5499</v>
      </c>
      <c r="F68" s="667" t="s">
        <v>5500</v>
      </c>
      <c r="G68" s="666" t="s">
        <v>4437</v>
      </c>
      <c r="H68" s="666" t="s">
        <v>4438</v>
      </c>
      <c r="I68" s="668">
        <v>0.48</v>
      </c>
      <c r="J68" s="668">
        <v>1500</v>
      </c>
      <c r="K68" s="669">
        <v>720</v>
      </c>
    </row>
    <row r="69" spans="1:11" ht="14.4" customHeight="1" x14ac:dyDescent="0.3">
      <c r="A69" s="664" t="s">
        <v>542</v>
      </c>
      <c r="B69" s="665" t="s">
        <v>543</v>
      </c>
      <c r="C69" s="666" t="s">
        <v>547</v>
      </c>
      <c r="D69" s="667" t="s">
        <v>2483</v>
      </c>
      <c r="E69" s="666" t="s">
        <v>5499</v>
      </c>
      <c r="F69" s="667" t="s">
        <v>5500</v>
      </c>
      <c r="G69" s="666" t="s">
        <v>4439</v>
      </c>
      <c r="H69" s="666" t="s">
        <v>4440</v>
      </c>
      <c r="I69" s="668">
        <v>0.67</v>
      </c>
      <c r="J69" s="668">
        <v>1700</v>
      </c>
      <c r="K69" s="669">
        <v>1139</v>
      </c>
    </row>
    <row r="70" spans="1:11" ht="14.4" customHeight="1" x14ac:dyDescent="0.3">
      <c r="A70" s="664" t="s">
        <v>542</v>
      </c>
      <c r="B70" s="665" t="s">
        <v>543</v>
      </c>
      <c r="C70" s="666" t="s">
        <v>547</v>
      </c>
      <c r="D70" s="667" t="s">
        <v>2483</v>
      </c>
      <c r="E70" s="666" t="s">
        <v>5499</v>
      </c>
      <c r="F70" s="667" t="s">
        <v>5500</v>
      </c>
      <c r="G70" s="666" t="s">
        <v>4441</v>
      </c>
      <c r="H70" s="666" t="s">
        <v>4442</v>
      </c>
      <c r="I70" s="668">
        <v>3.1339999999999995</v>
      </c>
      <c r="J70" s="668">
        <v>1500</v>
      </c>
      <c r="K70" s="669">
        <v>4698</v>
      </c>
    </row>
    <row r="71" spans="1:11" ht="14.4" customHeight="1" x14ac:dyDescent="0.3">
      <c r="A71" s="664" t="s">
        <v>542</v>
      </c>
      <c r="B71" s="665" t="s">
        <v>543</v>
      </c>
      <c r="C71" s="666" t="s">
        <v>547</v>
      </c>
      <c r="D71" s="667" t="s">
        <v>2483</v>
      </c>
      <c r="E71" s="666" t="s">
        <v>5499</v>
      </c>
      <c r="F71" s="667" t="s">
        <v>5500</v>
      </c>
      <c r="G71" s="666" t="s">
        <v>4443</v>
      </c>
      <c r="H71" s="666" t="s">
        <v>4444</v>
      </c>
      <c r="I71" s="668">
        <v>6.2924999999999995</v>
      </c>
      <c r="J71" s="668">
        <v>400</v>
      </c>
      <c r="K71" s="669">
        <v>2517</v>
      </c>
    </row>
    <row r="72" spans="1:11" ht="14.4" customHeight="1" x14ac:dyDescent="0.3">
      <c r="A72" s="664" t="s">
        <v>542</v>
      </c>
      <c r="B72" s="665" t="s">
        <v>543</v>
      </c>
      <c r="C72" s="666" t="s">
        <v>547</v>
      </c>
      <c r="D72" s="667" t="s">
        <v>2483</v>
      </c>
      <c r="E72" s="666" t="s">
        <v>5499</v>
      </c>
      <c r="F72" s="667" t="s">
        <v>5500</v>
      </c>
      <c r="G72" s="666" t="s">
        <v>4445</v>
      </c>
      <c r="H72" s="666" t="s">
        <v>4446</v>
      </c>
      <c r="I72" s="668">
        <v>6.24</v>
      </c>
      <c r="J72" s="668">
        <v>30</v>
      </c>
      <c r="K72" s="669">
        <v>187.2</v>
      </c>
    </row>
    <row r="73" spans="1:11" ht="14.4" customHeight="1" x14ac:dyDescent="0.3">
      <c r="A73" s="664" t="s">
        <v>542</v>
      </c>
      <c r="B73" s="665" t="s">
        <v>543</v>
      </c>
      <c r="C73" s="666" t="s">
        <v>547</v>
      </c>
      <c r="D73" s="667" t="s">
        <v>2483</v>
      </c>
      <c r="E73" s="666" t="s">
        <v>5499</v>
      </c>
      <c r="F73" s="667" t="s">
        <v>5500</v>
      </c>
      <c r="G73" s="666" t="s">
        <v>4447</v>
      </c>
      <c r="H73" s="666" t="s">
        <v>4448</v>
      </c>
      <c r="I73" s="668">
        <v>42.36</v>
      </c>
      <c r="J73" s="668">
        <v>6</v>
      </c>
      <c r="K73" s="669">
        <v>254.16</v>
      </c>
    </row>
    <row r="74" spans="1:11" ht="14.4" customHeight="1" x14ac:dyDescent="0.3">
      <c r="A74" s="664" t="s">
        <v>542</v>
      </c>
      <c r="B74" s="665" t="s">
        <v>543</v>
      </c>
      <c r="C74" s="666" t="s">
        <v>547</v>
      </c>
      <c r="D74" s="667" t="s">
        <v>2483</v>
      </c>
      <c r="E74" s="666" t="s">
        <v>5499</v>
      </c>
      <c r="F74" s="667" t="s">
        <v>5500</v>
      </c>
      <c r="G74" s="666" t="s">
        <v>4449</v>
      </c>
      <c r="H74" s="666" t="s">
        <v>4450</v>
      </c>
      <c r="I74" s="668">
        <v>20.69</v>
      </c>
      <c r="J74" s="668">
        <v>550</v>
      </c>
      <c r="K74" s="669">
        <v>11380.8</v>
      </c>
    </row>
    <row r="75" spans="1:11" ht="14.4" customHeight="1" x14ac:dyDescent="0.3">
      <c r="A75" s="664" t="s">
        <v>542</v>
      </c>
      <c r="B75" s="665" t="s">
        <v>543</v>
      </c>
      <c r="C75" s="666" t="s">
        <v>547</v>
      </c>
      <c r="D75" s="667" t="s">
        <v>2483</v>
      </c>
      <c r="E75" s="666" t="s">
        <v>5499</v>
      </c>
      <c r="F75" s="667" t="s">
        <v>5500</v>
      </c>
      <c r="G75" s="666" t="s">
        <v>4451</v>
      </c>
      <c r="H75" s="666" t="s">
        <v>4452</v>
      </c>
      <c r="I75" s="668">
        <v>2.7833333333333332</v>
      </c>
      <c r="J75" s="668">
        <v>3900</v>
      </c>
      <c r="K75" s="669">
        <v>10854.9</v>
      </c>
    </row>
    <row r="76" spans="1:11" ht="14.4" customHeight="1" x14ac:dyDescent="0.3">
      <c r="A76" s="664" t="s">
        <v>542</v>
      </c>
      <c r="B76" s="665" t="s">
        <v>543</v>
      </c>
      <c r="C76" s="666" t="s">
        <v>547</v>
      </c>
      <c r="D76" s="667" t="s">
        <v>2483</v>
      </c>
      <c r="E76" s="666" t="s">
        <v>5499</v>
      </c>
      <c r="F76" s="667" t="s">
        <v>5500</v>
      </c>
      <c r="G76" s="666" t="s">
        <v>4453</v>
      </c>
      <c r="H76" s="666" t="s">
        <v>4454</v>
      </c>
      <c r="I76" s="668">
        <v>26.01</v>
      </c>
      <c r="J76" s="668">
        <v>120</v>
      </c>
      <c r="K76" s="669">
        <v>3121.4</v>
      </c>
    </row>
    <row r="77" spans="1:11" ht="14.4" customHeight="1" x14ac:dyDescent="0.3">
      <c r="A77" s="664" t="s">
        <v>542</v>
      </c>
      <c r="B77" s="665" t="s">
        <v>543</v>
      </c>
      <c r="C77" s="666" t="s">
        <v>547</v>
      </c>
      <c r="D77" s="667" t="s">
        <v>2483</v>
      </c>
      <c r="E77" s="666" t="s">
        <v>5499</v>
      </c>
      <c r="F77" s="667" t="s">
        <v>5500</v>
      </c>
      <c r="G77" s="666" t="s">
        <v>4455</v>
      </c>
      <c r="H77" s="666" t="s">
        <v>4456</v>
      </c>
      <c r="I77" s="668">
        <v>1.982</v>
      </c>
      <c r="J77" s="668">
        <v>1100</v>
      </c>
      <c r="K77" s="669">
        <v>2178.5</v>
      </c>
    </row>
    <row r="78" spans="1:11" ht="14.4" customHeight="1" x14ac:dyDescent="0.3">
      <c r="A78" s="664" t="s">
        <v>542</v>
      </c>
      <c r="B78" s="665" t="s">
        <v>543</v>
      </c>
      <c r="C78" s="666" t="s">
        <v>547</v>
      </c>
      <c r="D78" s="667" t="s">
        <v>2483</v>
      </c>
      <c r="E78" s="666" t="s">
        <v>5499</v>
      </c>
      <c r="F78" s="667" t="s">
        <v>5500</v>
      </c>
      <c r="G78" s="666" t="s">
        <v>4457</v>
      </c>
      <c r="H78" s="666" t="s">
        <v>4458</v>
      </c>
      <c r="I78" s="668">
        <v>1.99</v>
      </c>
      <c r="J78" s="668">
        <v>100</v>
      </c>
      <c r="K78" s="669">
        <v>199</v>
      </c>
    </row>
    <row r="79" spans="1:11" ht="14.4" customHeight="1" x14ac:dyDescent="0.3">
      <c r="A79" s="664" t="s">
        <v>542</v>
      </c>
      <c r="B79" s="665" t="s">
        <v>543</v>
      </c>
      <c r="C79" s="666" t="s">
        <v>547</v>
      </c>
      <c r="D79" s="667" t="s">
        <v>2483</v>
      </c>
      <c r="E79" s="666" t="s">
        <v>5499</v>
      </c>
      <c r="F79" s="667" t="s">
        <v>5500</v>
      </c>
      <c r="G79" s="666" t="s">
        <v>4459</v>
      </c>
      <c r="H79" s="666" t="s">
        <v>4460</v>
      </c>
      <c r="I79" s="668">
        <v>3.1</v>
      </c>
      <c r="J79" s="668">
        <v>400</v>
      </c>
      <c r="K79" s="669">
        <v>1240</v>
      </c>
    </row>
    <row r="80" spans="1:11" ht="14.4" customHeight="1" x14ac:dyDescent="0.3">
      <c r="A80" s="664" t="s">
        <v>542</v>
      </c>
      <c r="B80" s="665" t="s">
        <v>543</v>
      </c>
      <c r="C80" s="666" t="s">
        <v>547</v>
      </c>
      <c r="D80" s="667" t="s">
        <v>2483</v>
      </c>
      <c r="E80" s="666" t="s">
        <v>5499</v>
      </c>
      <c r="F80" s="667" t="s">
        <v>5500</v>
      </c>
      <c r="G80" s="666" t="s">
        <v>4461</v>
      </c>
      <c r="H80" s="666" t="s">
        <v>4462</v>
      </c>
      <c r="I80" s="668">
        <v>1.92</v>
      </c>
      <c r="J80" s="668">
        <v>250</v>
      </c>
      <c r="K80" s="669">
        <v>480</v>
      </c>
    </row>
    <row r="81" spans="1:11" ht="14.4" customHeight="1" x14ac:dyDescent="0.3">
      <c r="A81" s="664" t="s">
        <v>542</v>
      </c>
      <c r="B81" s="665" t="s">
        <v>543</v>
      </c>
      <c r="C81" s="666" t="s">
        <v>547</v>
      </c>
      <c r="D81" s="667" t="s">
        <v>2483</v>
      </c>
      <c r="E81" s="666" t="s">
        <v>5499</v>
      </c>
      <c r="F81" s="667" t="s">
        <v>5500</v>
      </c>
      <c r="G81" s="666" t="s">
        <v>4463</v>
      </c>
      <c r="H81" s="666" t="s">
        <v>4464</v>
      </c>
      <c r="I81" s="668">
        <v>0.01</v>
      </c>
      <c r="J81" s="668">
        <v>300</v>
      </c>
      <c r="K81" s="669">
        <v>3</v>
      </c>
    </row>
    <row r="82" spans="1:11" ht="14.4" customHeight="1" x14ac:dyDescent="0.3">
      <c r="A82" s="664" t="s">
        <v>542</v>
      </c>
      <c r="B82" s="665" t="s">
        <v>543</v>
      </c>
      <c r="C82" s="666" t="s">
        <v>547</v>
      </c>
      <c r="D82" s="667" t="s">
        <v>2483</v>
      </c>
      <c r="E82" s="666" t="s">
        <v>5499</v>
      </c>
      <c r="F82" s="667" t="s">
        <v>5500</v>
      </c>
      <c r="G82" s="666" t="s">
        <v>4465</v>
      </c>
      <c r="H82" s="666" t="s">
        <v>4466</v>
      </c>
      <c r="I82" s="668">
        <v>3.0620000000000003</v>
      </c>
      <c r="J82" s="668">
        <v>1100</v>
      </c>
      <c r="K82" s="669">
        <v>3364</v>
      </c>
    </row>
    <row r="83" spans="1:11" ht="14.4" customHeight="1" x14ac:dyDescent="0.3">
      <c r="A83" s="664" t="s">
        <v>542</v>
      </c>
      <c r="B83" s="665" t="s">
        <v>543</v>
      </c>
      <c r="C83" s="666" t="s">
        <v>547</v>
      </c>
      <c r="D83" s="667" t="s">
        <v>2483</v>
      </c>
      <c r="E83" s="666" t="s">
        <v>5499</v>
      </c>
      <c r="F83" s="667" t="s">
        <v>5500</v>
      </c>
      <c r="G83" s="666" t="s">
        <v>4467</v>
      </c>
      <c r="H83" s="666" t="s">
        <v>4468</v>
      </c>
      <c r="I83" s="668">
        <v>2.17</v>
      </c>
      <c r="J83" s="668">
        <v>750</v>
      </c>
      <c r="K83" s="669">
        <v>1627.5</v>
      </c>
    </row>
    <row r="84" spans="1:11" ht="14.4" customHeight="1" x14ac:dyDescent="0.3">
      <c r="A84" s="664" t="s">
        <v>542</v>
      </c>
      <c r="B84" s="665" t="s">
        <v>543</v>
      </c>
      <c r="C84" s="666" t="s">
        <v>547</v>
      </c>
      <c r="D84" s="667" t="s">
        <v>2483</v>
      </c>
      <c r="E84" s="666" t="s">
        <v>5499</v>
      </c>
      <c r="F84" s="667" t="s">
        <v>5500</v>
      </c>
      <c r="G84" s="666" t="s">
        <v>4469</v>
      </c>
      <c r="H84" s="666" t="s">
        <v>4470</v>
      </c>
      <c r="I84" s="668">
        <v>3.99</v>
      </c>
      <c r="J84" s="668">
        <v>50</v>
      </c>
      <c r="K84" s="669">
        <v>199.5</v>
      </c>
    </row>
    <row r="85" spans="1:11" ht="14.4" customHeight="1" x14ac:dyDescent="0.3">
      <c r="A85" s="664" t="s">
        <v>542</v>
      </c>
      <c r="B85" s="665" t="s">
        <v>543</v>
      </c>
      <c r="C85" s="666" t="s">
        <v>547</v>
      </c>
      <c r="D85" s="667" t="s">
        <v>2483</v>
      </c>
      <c r="E85" s="666" t="s">
        <v>5499</v>
      </c>
      <c r="F85" s="667" t="s">
        <v>5500</v>
      </c>
      <c r="G85" s="666" t="s">
        <v>4471</v>
      </c>
      <c r="H85" s="666" t="s">
        <v>4472</v>
      </c>
      <c r="I85" s="668">
        <v>14.65</v>
      </c>
      <c r="J85" s="668">
        <v>500</v>
      </c>
      <c r="K85" s="669">
        <v>7325.52</v>
      </c>
    </row>
    <row r="86" spans="1:11" ht="14.4" customHeight="1" x14ac:dyDescent="0.3">
      <c r="A86" s="664" t="s">
        <v>542</v>
      </c>
      <c r="B86" s="665" t="s">
        <v>543</v>
      </c>
      <c r="C86" s="666" t="s">
        <v>547</v>
      </c>
      <c r="D86" s="667" t="s">
        <v>2483</v>
      </c>
      <c r="E86" s="666" t="s">
        <v>5499</v>
      </c>
      <c r="F86" s="667" t="s">
        <v>5500</v>
      </c>
      <c r="G86" s="666" t="s">
        <v>4473</v>
      </c>
      <c r="H86" s="666" t="s">
        <v>4474</v>
      </c>
      <c r="I86" s="668">
        <v>7.1524999999999999</v>
      </c>
      <c r="J86" s="668">
        <v>1200</v>
      </c>
      <c r="K86" s="669">
        <v>8583.9700000000012</v>
      </c>
    </row>
    <row r="87" spans="1:11" ht="14.4" customHeight="1" x14ac:dyDescent="0.3">
      <c r="A87" s="664" t="s">
        <v>542</v>
      </c>
      <c r="B87" s="665" t="s">
        <v>543</v>
      </c>
      <c r="C87" s="666" t="s">
        <v>547</v>
      </c>
      <c r="D87" s="667" t="s">
        <v>2483</v>
      </c>
      <c r="E87" s="666" t="s">
        <v>5499</v>
      </c>
      <c r="F87" s="667" t="s">
        <v>5500</v>
      </c>
      <c r="G87" s="666" t="s">
        <v>4475</v>
      </c>
      <c r="H87" s="666" t="s">
        <v>4476</v>
      </c>
      <c r="I87" s="668">
        <v>148.70833333333334</v>
      </c>
      <c r="J87" s="668">
        <v>180</v>
      </c>
      <c r="K87" s="669">
        <v>26767.5</v>
      </c>
    </row>
    <row r="88" spans="1:11" ht="14.4" customHeight="1" x14ac:dyDescent="0.3">
      <c r="A88" s="664" t="s">
        <v>542</v>
      </c>
      <c r="B88" s="665" t="s">
        <v>543</v>
      </c>
      <c r="C88" s="666" t="s">
        <v>547</v>
      </c>
      <c r="D88" s="667" t="s">
        <v>2483</v>
      </c>
      <c r="E88" s="666" t="s">
        <v>5499</v>
      </c>
      <c r="F88" s="667" t="s">
        <v>5500</v>
      </c>
      <c r="G88" s="666" t="s">
        <v>4477</v>
      </c>
      <c r="H88" s="666" t="s">
        <v>4478</v>
      </c>
      <c r="I88" s="668">
        <v>2.1800000000000002</v>
      </c>
      <c r="J88" s="668">
        <v>365</v>
      </c>
      <c r="K88" s="669">
        <v>795.7</v>
      </c>
    </row>
    <row r="89" spans="1:11" ht="14.4" customHeight="1" x14ac:dyDescent="0.3">
      <c r="A89" s="664" t="s">
        <v>542</v>
      </c>
      <c r="B89" s="665" t="s">
        <v>543</v>
      </c>
      <c r="C89" s="666" t="s">
        <v>547</v>
      </c>
      <c r="D89" s="667" t="s">
        <v>2483</v>
      </c>
      <c r="E89" s="666" t="s">
        <v>5499</v>
      </c>
      <c r="F89" s="667" t="s">
        <v>5500</v>
      </c>
      <c r="G89" s="666" t="s">
        <v>4479</v>
      </c>
      <c r="H89" s="666" t="s">
        <v>4480</v>
      </c>
      <c r="I89" s="668">
        <v>2.8537500000000002</v>
      </c>
      <c r="J89" s="668">
        <v>2550</v>
      </c>
      <c r="K89" s="669">
        <v>7275.5</v>
      </c>
    </row>
    <row r="90" spans="1:11" ht="14.4" customHeight="1" x14ac:dyDescent="0.3">
      <c r="A90" s="664" t="s">
        <v>542</v>
      </c>
      <c r="B90" s="665" t="s">
        <v>543</v>
      </c>
      <c r="C90" s="666" t="s">
        <v>547</v>
      </c>
      <c r="D90" s="667" t="s">
        <v>2483</v>
      </c>
      <c r="E90" s="666" t="s">
        <v>5499</v>
      </c>
      <c r="F90" s="667" t="s">
        <v>5500</v>
      </c>
      <c r="G90" s="666" t="s">
        <v>4481</v>
      </c>
      <c r="H90" s="666" t="s">
        <v>4482</v>
      </c>
      <c r="I90" s="668">
        <v>769.56</v>
      </c>
      <c r="J90" s="668">
        <v>6</v>
      </c>
      <c r="K90" s="669">
        <v>4617.3599999999997</v>
      </c>
    </row>
    <row r="91" spans="1:11" ht="14.4" customHeight="1" x14ac:dyDescent="0.3">
      <c r="A91" s="664" t="s">
        <v>542</v>
      </c>
      <c r="B91" s="665" t="s">
        <v>543</v>
      </c>
      <c r="C91" s="666" t="s">
        <v>547</v>
      </c>
      <c r="D91" s="667" t="s">
        <v>2483</v>
      </c>
      <c r="E91" s="666" t="s">
        <v>5499</v>
      </c>
      <c r="F91" s="667" t="s">
        <v>5500</v>
      </c>
      <c r="G91" s="666" t="s">
        <v>4483</v>
      </c>
      <c r="H91" s="666" t="s">
        <v>4484</v>
      </c>
      <c r="I91" s="668">
        <v>6.05</v>
      </c>
      <c r="J91" s="668">
        <v>40</v>
      </c>
      <c r="K91" s="669">
        <v>242</v>
      </c>
    </row>
    <row r="92" spans="1:11" ht="14.4" customHeight="1" x14ac:dyDescent="0.3">
      <c r="A92" s="664" t="s">
        <v>542</v>
      </c>
      <c r="B92" s="665" t="s">
        <v>543</v>
      </c>
      <c r="C92" s="666" t="s">
        <v>547</v>
      </c>
      <c r="D92" s="667" t="s">
        <v>2483</v>
      </c>
      <c r="E92" s="666" t="s">
        <v>5499</v>
      </c>
      <c r="F92" s="667" t="s">
        <v>5500</v>
      </c>
      <c r="G92" s="666" t="s">
        <v>4485</v>
      </c>
      <c r="H92" s="666" t="s">
        <v>4486</v>
      </c>
      <c r="I92" s="668">
        <v>21.23</v>
      </c>
      <c r="J92" s="668">
        <v>25</v>
      </c>
      <c r="K92" s="669">
        <v>530.75</v>
      </c>
    </row>
    <row r="93" spans="1:11" ht="14.4" customHeight="1" x14ac:dyDescent="0.3">
      <c r="A93" s="664" t="s">
        <v>542</v>
      </c>
      <c r="B93" s="665" t="s">
        <v>543</v>
      </c>
      <c r="C93" s="666" t="s">
        <v>547</v>
      </c>
      <c r="D93" s="667" t="s">
        <v>2483</v>
      </c>
      <c r="E93" s="666" t="s">
        <v>5499</v>
      </c>
      <c r="F93" s="667" t="s">
        <v>5500</v>
      </c>
      <c r="G93" s="666" t="s">
        <v>4487</v>
      </c>
      <c r="H93" s="666" t="s">
        <v>4488</v>
      </c>
      <c r="I93" s="668">
        <v>2.9020000000000001</v>
      </c>
      <c r="J93" s="668">
        <v>800</v>
      </c>
      <c r="K93" s="669">
        <v>2321</v>
      </c>
    </row>
    <row r="94" spans="1:11" ht="14.4" customHeight="1" x14ac:dyDescent="0.3">
      <c r="A94" s="664" t="s">
        <v>542</v>
      </c>
      <c r="B94" s="665" t="s">
        <v>543</v>
      </c>
      <c r="C94" s="666" t="s">
        <v>547</v>
      </c>
      <c r="D94" s="667" t="s">
        <v>2483</v>
      </c>
      <c r="E94" s="666" t="s">
        <v>5499</v>
      </c>
      <c r="F94" s="667" t="s">
        <v>5500</v>
      </c>
      <c r="G94" s="666" t="s">
        <v>4489</v>
      </c>
      <c r="H94" s="666" t="s">
        <v>4490</v>
      </c>
      <c r="I94" s="668">
        <v>127.05</v>
      </c>
      <c r="J94" s="668">
        <v>2</v>
      </c>
      <c r="K94" s="669">
        <v>254.1</v>
      </c>
    </row>
    <row r="95" spans="1:11" ht="14.4" customHeight="1" x14ac:dyDescent="0.3">
      <c r="A95" s="664" t="s">
        <v>542</v>
      </c>
      <c r="B95" s="665" t="s">
        <v>543</v>
      </c>
      <c r="C95" s="666" t="s">
        <v>547</v>
      </c>
      <c r="D95" s="667" t="s">
        <v>2483</v>
      </c>
      <c r="E95" s="666" t="s">
        <v>5499</v>
      </c>
      <c r="F95" s="667" t="s">
        <v>5500</v>
      </c>
      <c r="G95" s="666" t="s">
        <v>4491</v>
      </c>
      <c r="H95" s="666" t="s">
        <v>4492</v>
      </c>
      <c r="I95" s="668">
        <v>47.19</v>
      </c>
      <c r="J95" s="668">
        <v>40</v>
      </c>
      <c r="K95" s="669">
        <v>1887.6</v>
      </c>
    </row>
    <row r="96" spans="1:11" ht="14.4" customHeight="1" x14ac:dyDescent="0.3">
      <c r="A96" s="664" t="s">
        <v>542</v>
      </c>
      <c r="B96" s="665" t="s">
        <v>543</v>
      </c>
      <c r="C96" s="666" t="s">
        <v>547</v>
      </c>
      <c r="D96" s="667" t="s">
        <v>2483</v>
      </c>
      <c r="E96" s="666" t="s">
        <v>5499</v>
      </c>
      <c r="F96" s="667" t="s">
        <v>5500</v>
      </c>
      <c r="G96" s="666" t="s">
        <v>4493</v>
      </c>
      <c r="H96" s="666" t="s">
        <v>4494</v>
      </c>
      <c r="I96" s="668">
        <v>17.98</v>
      </c>
      <c r="J96" s="668">
        <v>100</v>
      </c>
      <c r="K96" s="669">
        <v>1798</v>
      </c>
    </row>
    <row r="97" spans="1:11" ht="14.4" customHeight="1" x14ac:dyDescent="0.3">
      <c r="A97" s="664" t="s">
        <v>542</v>
      </c>
      <c r="B97" s="665" t="s">
        <v>543</v>
      </c>
      <c r="C97" s="666" t="s">
        <v>547</v>
      </c>
      <c r="D97" s="667" t="s">
        <v>2483</v>
      </c>
      <c r="E97" s="666" t="s">
        <v>5499</v>
      </c>
      <c r="F97" s="667" t="s">
        <v>5500</v>
      </c>
      <c r="G97" s="666" t="s">
        <v>4495</v>
      </c>
      <c r="H97" s="666" t="s">
        <v>4496</v>
      </c>
      <c r="I97" s="668">
        <v>15.003333333333332</v>
      </c>
      <c r="J97" s="668">
        <v>70</v>
      </c>
      <c r="K97" s="669">
        <v>1050.0999999999999</v>
      </c>
    </row>
    <row r="98" spans="1:11" ht="14.4" customHeight="1" x14ac:dyDescent="0.3">
      <c r="A98" s="664" t="s">
        <v>542</v>
      </c>
      <c r="B98" s="665" t="s">
        <v>543</v>
      </c>
      <c r="C98" s="666" t="s">
        <v>547</v>
      </c>
      <c r="D98" s="667" t="s">
        <v>2483</v>
      </c>
      <c r="E98" s="666" t="s">
        <v>5499</v>
      </c>
      <c r="F98" s="667" t="s">
        <v>5500</v>
      </c>
      <c r="G98" s="666" t="s">
        <v>4497</v>
      </c>
      <c r="H98" s="666" t="s">
        <v>4498</v>
      </c>
      <c r="I98" s="668">
        <v>12.104000000000001</v>
      </c>
      <c r="J98" s="668">
        <v>90</v>
      </c>
      <c r="K98" s="669">
        <v>1089.5999999999999</v>
      </c>
    </row>
    <row r="99" spans="1:11" ht="14.4" customHeight="1" x14ac:dyDescent="0.3">
      <c r="A99" s="664" t="s">
        <v>542</v>
      </c>
      <c r="B99" s="665" t="s">
        <v>543</v>
      </c>
      <c r="C99" s="666" t="s">
        <v>547</v>
      </c>
      <c r="D99" s="667" t="s">
        <v>2483</v>
      </c>
      <c r="E99" s="666" t="s">
        <v>5499</v>
      </c>
      <c r="F99" s="667" t="s">
        <v>5500</v>
      </c>
      <c r="G99" s="666" t="s">
        <v>4499</v>
      </c>
      <c r="H99" s="666" t="s">
        <v>4500</v>
      </c>
      <c r="I99" s="668">
        <v>2.5183333333333331</v>
      </c>
      <c r="J99" s="668">
        <v>600</v>
      </c>
      <c r="K99" s="669">
        <v>1511</v>
      </c>
    </row>
    <row r="100" spans="1:11" ht="14.4" customHeight="1" x14ac:dyDescent="0.3">
      <c r="A100" s="664" t="s">
        <v>542</v>
      </c>
      <c r="B100" s="665" t="s">
        <v>543</v>
      </c>
      <c r="C100" s="666" t="s">
        <v>547</v>
      </c>
      <c r="D100" s="667" t="s">
        <v>2483</v>
      </c>
      <c r="E100" s="666" t="s">
        <v>5499</v>
      </c>
      <c r="F100" s="667" t="s">
        <v>5500</v>
      </c>
      <c r="G100" s="666" t="s">
        <v>4501</v>
      </c>
      <c r="H100" s="666" t="s">
        <v>4502</v>
      </c>
      <c r="I100" s="668">
        <v>5.202857142857142</v>
      </c>
      <c r="J100" s="668">
        <v>1105</v>
      </c>
      <c r="K100" s="669">
        <v>5749.4</v>
      </c>
    </row>
    <row r="101" spans="1:11" ht="14.4" customHeight="1" x14ac:dyDescent="0.3">
      <c r="A101" s="664" t="s">
        <v>542</v>
      </c>
      <c r="B101" s="665" t="s">
        <v>543</v>
      </c>
      <c r="C101" s="666" t="s">
        <v>547</v>
      </c>
      <c r="D101" s="667" t="s">
        <v>2483</v>
      </c>
      <c r="E101" s="666" t="s">
        <v>5499</v>
      </c>
      <c r="F101" s="667" t="s">
        <v>5500</v>
      </c>
      <c r="G101" s="666" t="s">
        <v>4503</v>
      </c>
      <c r="H101" s="666" t="s">
        <v>4504</v>
      </c>
      <c r="I101" s="668">
        <v>13.2</v>
      </c>
      <c r="J101" s="668">
        <v>10</v>
      </c>
      <c r="K101" s="669">
        <v>132</v>
      </c>
    </row>
    <row r="102" spans="1:11" ht="14.4" customHeight="1" x14ac:dyDescent="0.3">
      <c r="A102" s="664" t="s">
        <v>542</v>
      </c>
      <c r="B102" s="665" t="s">
        <v>543</v>
      </c>
      <c r="C102" s="666" t="s">
        <v>547</v>
      </c>
      <c r="D102" s="667" t="s">
        <v>2483</v>
      </c>
      <c r="E102" s="666" t="s">
        <v>5499</v>
      </c>
      <c r="F102" s="667" t="s">
        <v>5500</v>
      </c>
      <c r="G102" s="666" t="s">
        <v>4505</v>
      </c>
      <c r="H102" s="666" t="s">
        <v>4506</v>
      </c>
      <c r="I102" s="668">
        <v>13.2</v>
      </c>
      <c r="J102" s="668">
        <v>10</v>
      </c>
      <c r="K102" s="669">
        <v>132</v>
      </c>
    </row>
    <row r="103" spans="1:11" ht="14.4" customHeight="1" x14ac:dyDescent="0.3">
      <c r="A103" s="664" t="s">
        <v>542</v>
      </c>
      <c r="B103" s="665" t="s">
        <v>543</v>
      </c>
      <c r="C103" s="666" t="s">
        <v>547</v>
      </c>
      <c r="D103" s="667" t="s">
        <v>2483</v>
      </c>
      <c r="E103" s="666" t="s">
        <v>5499</v>
      </c>
      <c r="F103" s="667" t="s">
        <v>5500</v>
      </c>
      <c r="G103" s="666" t="s">
        <v>4507</v>
      </c>
      <c r="H103" s="666" t="s">
        <v>4508</v>
      </c>
      <c r="I103" s="668">
        <v>1.27</v>
      </c>
      <c r="J103" s="668">
        <v>150</v>
      </c>
      <c r="K103" s="669">
        <v>190.5</v>
      </c>
    </row>
    <row r="104" spans="1:11" ht="14.4" customHeight="1" x14ac:dyDescent="0.3">
      <c r="A104" s="664" t="s">
        <v>542</v>
      </c>
      <c r="B104" s="665" t="s">
        <v>543</v>
      </c>
      <c r="C104" s="666" t="s">
        <v>547</v>
      </c>
      <c r="D104" s="667" t="s">
        <v>2483</v>
      </c>
      <c r="E104" s="666" t="s">
        <v>5499</v>
      </c>
      <c r="F104" s="667" t="s">
        <v>5500</v>
      </c>
      <c r="G104" s="666" t="s">
        <v>4509</v>
      </c>
      <c r="H104" s="666" t="s">
        <v>4510</v>
      </c>
      <c r="I104" s="668">
        <v>21.23</v>
      </c>
      <c r="J104" s="668">
        <v>100</v>
      </c>
      <c r="K104" s="669">
        <v>2123</v>
      </c>
    </row>
    <row r="105" spans="1:11" ht="14.4" customHeight="1" x14ac:dyDescent="0.3">
      <c r="A105" s="664" t="s">
        <v>542</v>
      </c>
      <c r="B105" s="665" t="s">
        <v>543</v>
      </c>
      <c r="C105" s="666" t="s">
        <v>547</v>
      </c>
      <c r="D105" s="667" t="s">
        <v>2483</v>
      </c>
      <c r="E105" s="666" t="s">
        <v>5499</v>
      </c>
      <c r="F105" s="667" t="s">
        <v>5500</v>
      </c>
      <c r="G105" s="666" t="s">
        <v>4511</v>
      </c>
      <c r="H105" s="666" t="s">
        <v>4512</v>
      </c>
      <c r="I105" s="668">
        <v>21.23</v>
      </c>
      <c r="J105" s="668">
        <v>100</v>
      </c>
      <c r="K105" s="669">
        <v>2123</v>
      </c>
    </row>
    <row r="106" spans="1:11" ht="14.4" customHeight="1" x14ac:dyDescent="0.3">
      <c r="A106" s="664" t="s">
        <v>542</v>
      </c>
      <c r="B106" s="665" t="s">
        <v>543</v>
      </c>
      <c r="C106" s="666" t="s">
        <v>547</v>
      </c>
      <c r="D106" s="667" t="s">
        <v>2483</v>
      </c>
      <c r="E106" s="666" t="s">
        <v>5499</v>
      </c>
      <c r="F106" s="667" t="s">
        <v>5500</v>
      </c>
      <c r="G106" s="666" t="s">
        <v>4513</v>
      </c>
      <c r="H106" s="666" t="s">
        <v>4514</v>
      </c>
      <c r="I106" s="668">
        <v>0.47099999999999992</v>
      </c>
      <c r="J106" s="668">
        <v>6000</v>
      </c>
      <c r="K106" s="669">
        <v>2828</v>
      </c>
    </row>
    <row r="107" spans="1:11" ht="14.4" customHeight="1" x14ac:dyDescent="0.3">
      <c r="A107" s="664" t="s">
        <v>542</v>
      </c>
      <c r="B107" s="665" t="s">
        <v>543</v>
      </c>
      <c r="C107" s="666" t="s">
        <v>547</v>
      </c>
      <c r="D107" s="667" t="s">
        <v>2483</v>
      </c>
      <c r="E107" s="666" t="s">
        <v>5499</v>
      </c>
      <c r="F107" s="667" t="s">
        <v>5500</v>
      </c>
      <c r="G107" s="666" t="s">
        <v>4515</v>
      </c>
      <c r="H107" s="666" t="s">
        <v>4516</v>
      </c>
      <c r="I107" s="668">
        <v>4.03</v>
      </c>
      <c r="J107" s="668">
        <v>101</v>
      </c>
      <c r="K107" s="669">
        <v>407.03</v>
      </c>
    </row>
    <row r="108" spans="1:11" ht="14.4" customHeight="1" x14ac:dyDescent="0.3">
      <c r="A108" s="664" t="s">
        <v>542</v>
      </c>
      <c r="B108" s="665" t="s">
        <v>543</v>
      </c>
      <c r="C108" s="666" t="s">
        <v>547</v>
      </c>
      <c r="D108" s="667" t="s">
        <v>2483</v>
      </c>
      <c r="E108" s="666" t="s">
        <v>5499</v>
      </c>
      <c r="F108" s="667" t="s">
        <v>5500</v>
      </c>
      <c r="G108" s="666" t="s">
        <v>4517</v>
      </c>
      <c r="H108" s="666" t="s">
        <v>4518</v>
      </c>
      <c r="I108" s="668">
        <v>27.84</v>
      </c>
      <c r="J108" s="668">
        <v>50</v>
      </c>
      <c r="K108" s="669">
        <v>1392.11</v>
      </c>
    </row>
    <row r="109" spans="1:11" ht="14.4" customHeight="1" x14ac:dyDescent="0.3">
      <c r="A109" s="664" t="s">
        <v>542</v>
      </c>
      <c r="B109" s="665" t="s">
        <v>543</v>
      </c>
      <c r="C109" s="666" t="s">
        <v>547</v>
      </c>
      <c r="D109" s="667" t="s">
        <v>2483</v>
      </c>
      <c r="E109" s="666" t="s">
        <v>5499</v>
      </c>
      <c r="F109" s="667" t="s">
        <v>5500</v>
      </c>
      <c r="G109" s="666" t="s">
        <v>4519</v>
      </c>
      <c r="H109" s="666" t="s">
        <v>4520</v>
      </c>
      <c r="I109" s="668">
        <v>61.06</v>
      </c>
      <c r="J109" s="668">
        <v>50</v>
      </c>
      <c r="K109" s="669">
        <v>3052.83</v>
      </c>
    </row>
    <row r="110" spans="1:11" ht="14.4" customHeight="1" x14ac:dyDescent="0.3">
      <c r="A110" s="664" t="s">
        <v>542</v>
      </c>
      <c r="B110" s="665" t="s">
        <v>543</v>
      </c>
      <c r="C110" s="666" t="s">
        <v>547</v>
      </c>
      <c r="D110" s="667" t="s">
        <v>2483</v>
      </c>
      <c r="E110" s="666" t="s">
        <v>5499</v>
      </c>
      <c r="F110" s="667" t="s">
        <v>5500</v>
      </c>
      <c r="G110" s="666" t="s">
        <v>4521</v>
      </c>
      <c r="H110" s="666" t="s">
        <v>4522</v>
      </c>
      <c r="I110" s="668">
        <v>25.71</v>
      </c>
      <c r="J110" s="668">
        <v>100</v>
      </c>
      <c r="K110" s="669">
        <v>2571.2600000000002</v>
      </c>
    </row>
    <row r="111" spans="1:11" ht="14.4" customHeight="1" x14ac:dyDescent="0.3">
      <c r="A111" s="664" t="s">
        <v>542</v>
      </c>
      <c r="B111" s="665" t="s">
        <v>543</v>
      </c>
      <c r="C111" s="666" t="s">
        <v>547</v>
      </c>
      <c r="D111" s="667" t="s">
        <v>2483</v>
      </c>
      <c r="E111" s="666" t="s">
        <v>5499</v>
      </c>
      <c r="F111" s="667" t="s">
        <v>5500</v>
      </c>
      <c r="G111" s="666" t="s">
        <v>4523</v>
      </c>
      <c r="H111" s="666" t="s">
        <v>4524</v>
      </c>
      <c r="I111" s="668">
        <v>21.899999999999995</v>
      </c>
      <c r="J111" s="668">
        <v>250</v>
      </c>
      <c r="K111" s="669">
        <v>5475.25</v>
      </c>
    </row>
    <row r="112" spans="1:11" ht="14.4" customHeight="1" x14ac:dyDescent="0.3">
      <c r="A112" s="664" t="s">
        <v>542</v>
      </c>
      <c r="B112" s="665" t="s">
        <v>543</v>
      </c>
      <c r="C112" s="666" t="s">
        <v>547</v>
      </c>
      <c r="D112" s="667" t="s">
        <v>2483</v>
      </c>
      <c r="E112" s="666" t="s">
        <v>5499</v>
      </c>
      <c r="F112" s="667" t="s">
        <v>5500</v>
      </c>
      <c r="G112" s="666" t="s">
        <v>4525</v>
      </c>
      <c r="H112" s="666" t="s">
        <v>4526</v>
      </c>
      <c r="I112" s="668">
        <v>21.899999999999995</v>
      </c>
      <c r="J112" s="668">
        <v>250</v>
      </c>
      <c r="K112" s="669">
        <v>5475.25</v>
      </c>
    </row>
    <row r="113" spans="1:11" ht="14.4" customHeight="1" x14ac:dyDescent="0.3">
      <c r="A113" s="664" t="s">
        <v>542</v>
      </c>
      <c r="B113" s="665" t="s">
        <v>543</v>
      </c>
      <c r="C113" s="666" t="s">
        <v>547</v>
      </c>
      <c r="D113" s="667" t="s">
        <v>2483</v>
      </c>
      <c r="E113" s="666" t="s">
        <v>5499</v>
      </c>
      <c r="F113" s="667" t="s">
        <v>5500</v>
      </c>
      <c r="G113" s="666" t="s">
        <v>4527</v>
      </c>
      <c r="H113" s="666" t="s">
        <v>4528</v>
      </c>
      <c r="I113" s="668">
        <v>9.2000000000000011</v>
      </c>
      <c r="J113" s="668">
        <v>3050</v>
      </c>
      <c r="K113" s="669">
        <v>28060</v>
      </c>
    </row>
    <row r="114" spans="1:11" ht="14.4" customHeight="1" x14ac:dyDescent="0.3">
      <c r="A114" s="664" t="s">
        <v>542</v>
      </c>
      <c r="B114" s="665" t="s">
        <v>543</v>
      </c>
      <c r="C114" s="666" t="s">
        <v>547</v>
      </c>
      <c r="D114" s="667" t="s">
        <v>2483</v>
      </c>
      <c r="E114" s="666" t="s">
        <v>5499</v>
      </c>
      <c r="F114" s="667" t="s">
        <v>5500</v>
      </c>
      <c r="G114" s="666" t="s">
        <v>4529</v>
      </c>
      <c r="H114" s="666" t="s">
        <v>4530</v>
      </c>
      <c r="I114" s="668">
        <v>172.5</v>
      </c>
      <c r="J114" s="668">
        <v>2</v>
      </c>
      <c r="K114" s="669">
        <v>345</v>
      </c>
    </row>
    <row r="115" spans="1:11" ht="14.4" customHeight="1" x14ac:dyDescent="0.3">
      <c r="A115" s="664" t="s">
        <v>542</v>
      </c>
      <c r="B115" s="665" t="s">
        <v>543</v>
      </c>
      <c r="C115" s="666" t="s">
        <v>547</v>
      </c>
      <c r="D115" s="667" t="s">
        <v>2483</v>
      </c>
      <c r="E115" s="666" t="s">
        <v>5499</v>
      </c>
      <c r="F115" s="667" t="s">
        <v>5500</v>
      </c>
      <c r="G115" s="666" t="s">
        <v>4531</v>
      </c>
      <c r="H115" s="666" t="s">
        <v>4532</v>
      </c>
      <c r="I115" s="668">
        <v>381.82</v>
      </c>
      <c r="J115" s="668">
        <v>5</v>
      </c>
      <c r="K115" s="669">
        <v>1883.56</v>
      </c>
    </row>
    <row r="116" spans="1:11" ht="14.4" customHeight="1" x14ac:dyDescent="0.3">
      <c r="A116" s="664" t="s">
        <v>542</v>
      </c>
      <c r="B116" s="665" t="s">
        <v>543</v>
      </c>
      <c r="C116" s="666" t="s">
        <v>547</v>
      </c>
      <c r="D116" s="667" t="s">
        <v>2483</v>
      </c>
      <c r="E116" s="666" t="s">
        <v>5499</v>
      </c>
      <c r="F116" s="667" t="s">
        <v>5500</v>
      </c>
      <c r="G116" s="666" t="s">
        <v>4533</v>
      </c>
      <c r="H116" s="666" t="s">
        <v>4534</v>
      </c>
      <c r="I116" s="668">
        <v>24.3</v>
      </c>
      <c r="J116" s="668">
        <v>16</v>
      </c>
      <c r="K116" s="669">
        <v>388.8</v>
      </c>
    </row>
    <row r="117" spans="1:11" ht="14.4" customHeight="1" x14ac:dyDescent="0.3">
      <c r="A117" s="664" t="s">
        <v>542</v>
      </c>
      <c r="B117" s="665" t="s">
        <v>543</v>
      </c>
      <c r="C117" s="666" t="s">
        <v>547</v>
      </c>
      <c r="D117" s="667" t="s">
        <v>2483</v>
      </c>
      <c r="E117" s="666" t="s">
        <v>5499</v>
      </c>
      <c r="F117" s="667" t="s">
        <v>5500</v>
      </c>
      <c r="G117" s="666" t="s">
        <v>4535</v>
      </c>
      <c r="H117" s="666" t="s">
        <v>4536</v>
      </c>
      <c r="I117" s="668">
        <v>186.82</v>
      </c>
      <c r="J117" s="668">
        <v>2</v>
      </c>
      <c r="K117" s="669">
        <v>373.65</v>
      </c>
    </row>
    <row r="118" spans="1:11" ht="14.4" customHeight="1" x14ac:dyDescent="0.3">
      <c r="A118" s="664" t="s">
        <v>542</v>
      </c>
      <c r="B118" s="665" t="s">
        <v>543</v>
      </c>
      <c r="C118" s="666" t="s">
        <v>547</v>
      </c>
      <c r="D118" s="667" t="s">
        <v>2483</v>
      </c>
      <c r="E118" s="666" t="s">
        <v>5499</v>
      </c>
      <c r="F118" s="667" t="s">
        <v>5500</v>
      </c>
      <c r="G118" s="666" t="s">
        <v>4537</v>
      </c>
      <c r="H118" s="666" t="s">
        <v>4538</v>
      </c>
      <c r="I118" s="668">
        <v>18.39</v>
      </c>
      <c r="J118" s="668">
        <v>12</v>
      </c>
      <c r="K118" s="669">
        <v>220.7</v>
      </c>
    </row>
    <row r="119" spans="1:11" ht="14.4" customHeight="1" x14ac:dyDescent="0.3">
      <c r="A119" s="664" t="s">
        <v>542</v>
      </c>
      <c r="B119" s="665" t="s">
        <v>543</v>
      </c>
      <c r="C119" s="666" t="s">
        <v>547</v>
      </c>
      <c r="D119" s="667" t="s">
        <v>2483</v>
      </c>
      <c r="E119" s="666" t="s">
        <v>5499</v>
      </c>
      <c r="F119" s="667" t="s">
        <v>5500</v>
      </c>
      <c r="G119" s="666" t="s">
        <v>4539</v>
      </c>
      <c r="H119" s="666" t="s">
        <v>4540</v>
      </c>
      <c r="I119" s="668">
        <v>3.4079999999999999</v>
      </c>
      <c r="J119" s="668">
        <v>1440</v>
      </c>
      <c r="K119" s="669">
        <v>4906.7999999999993</v>
      </c>
    </row>
    <row r="120" spans="1:11" ht="14.4" customHeight="1" x14ac:dyDescent="0.3">
      <c r="A120" s="664" t="s">
        <v>542</v>
      </c>
      <c r="B120" s="665" t="s">
        <v>543</v>
      </c>
      <c r="C120" s="666" t="s">
        <v>547</v>
      </c>
      <c r="D120" s="667" t="s">
        <v>2483</v>
      </c>
      <c r="E120" s="666" t="s">
        <v>5499</v>
      </c>
      <c r="F120" s="667" t="s">
        <v>5500</v>
      </c>
      <c r="G120" s="666" t="s">
        <v>4541</v>
      </c>
      <c r="H120" s="666" t="s">
        <v>4542</v>
      </c>
      <c r="I120" s="668">
        <v>6.0742857142857138</v>
      </c>
      <c r="J120" s="668">
        <v>2100</v>
      </c>
      <c r="K120" s="669">
        <v>12757.800000000001</v>
      </c>
    </row>
    <row r="121" spans="1:11" ht="14.4" customHeight="1" x14ac:dyDescent="0.3">
      <c r="A121" s="664" t="s">
        <v>542</v>
      </c>
      <c r="B121" s="665" t="s">
        <v>543</v>
      </c>
      <c r="C121" s="666" t="s">
        <v>547</v>
      </c>
      <c r="D121" s="667" t="s">
        <v>2483</v>
      </c>
      <c r="E121" s="666" t="s">
        <v>5499</v>
      </c>
      <c r="F121" s="667" t="s">
        <v>5500</v>
      </c>
      <c r="G121" s="666" t="s">
        <v>4543</v>
      </c>
      <c r="H121" s="666" t="s">
        <v>4544</v>
      </c>
      <c r="I121" s="668">
        <v>9.44</v>
      </c>
      <c r="J121" s="668">
        <v>1300</v>
      </c>
      <c r="K121" s="669">
        <v>12272</v>
      </c>
    </row>
    <row r="122" spans="1:11" ht="14.4" customHeight="1" x14ac:dyDescent="0.3">
      <c r="A122" s="664" t="s">
        <v>542</v>
      </c>
      <c r="B122" s="665" t="s">
        <v>543</v>
      </c>
      <c r="C122" s="666" t="s">
        <v>547</v>
      </c>
      <c r="D122" s="667" t="s">
        <v>2483</v>
      </c>
      <c r="E122" s="666" t="s">
        <v>5499</v>
      </c>
      <c r="F122" s="667" t="s">
        <v>5500</v>
      </c>
      <c r="G122" s="666" t="s">
        <v>4545</v>
      </c>
      <c r="H122" s="666" t="s">
        <v>4546</v>
      </c>
      <c r="I122" s="668">
        <v>65.92</v>
      </c>
      <c r="J122" s="668">
        <v>10</v>
      </c>
      <c r="K122" s="669">
        <v>659.2</v>
      </c>
    </row>
    <row r="123" spans="1:11" ht="14.4" customHeight="1" x14ac:dyDescent="0.3">
      <c r="A123" s="664" t="s">
        <v>542</v>
      </c>
      <c r="B123" s="665" t="s">
        <v>543</v>
      </c>
      <c r="C123" s="666" t="s">
        <v>547</v>
      </c>
      <c r="D123" s="667" t="s">
        <v>2483</v>
      </c>
      <c r="E123" s="666" t="s">
        <v>5499</v>
      </c>
      <c r="F123" s="667" t="s">
        <v>5500</v>
      </c>
      <c r="G123" s="666" t="s">
        <v>4547</v>
      </c>
      <c r="H123" s="666" t="s">
        <v>4548</v>
      </c>
      <c r="I123" s="668">
        <v>361.8</v>
      </c>
      <c r="J123" s="668">
        <v>2</v>
      </c>
      <c r="K123" s="669">
        <v>723.6</v>
      </c>
    </row>
    <row r="124" spans="1:11" ht="14.4" customHeight="1" x14ac:dyDescent="0.3">
      <c r="A124" s="664" t="s">
        <v>542</v>
      </c>
      <c r="B124" s="665" t="s">
        <v>543</v>
      </c>
      <c r="C124" s="666" t="s">
        <v>547</v>
      </c>
      <c r="D124" s="667" t="s">
        <v>2483</v>
      </c>
      <c r="E124" s="666" t="s">
        <v>5499</v>
      </c>
      <c r="F124" s="667" t="s">
        <v>5500</v>
      </c>
      <c r="G124" s="666" t="s">
        <v>4549</v>
      </c>
      <c r="H124" s="666" t="s">
        <v>4550</v>
      </c>
      <c r="I124" s="668">
        <v>145.16999999999999</v>
      </c>
      <c r="J124" s="668">
        <v>10</v>
      </c>
      <c r="K124" s="669">
        <v>1451.7</v>
      </c>
    </row>
    <row r="125" spans="1:11" ht="14.4" customHeight="1" x14ac:dyDescent="0.3">
      <c r="A125" s="664" t="s">
        <v>542</v>
      </c>
      <c r="B125" s="665" t="s">
        <v>543</v>
      </c>
      <c r="C125" s="666" t="s">
        <v>547</v>
      </c>
      <c r="D125" s="667" t="s">
        <v>2483</v>
      </c>
      <c r="E125" s="666" t="s">
        <v>5499</v>
      </c>
      <c r="F125" s="667" t="s">
        <v>5500</v>
      </c>
      <c r="G125" s="666" t="s">
        <v>4551</v>
      </c>
      <c r="H125" s="666" t="s">
        <v>4552</v>
      </c>
      <c r="I125" s="668">
        <v>1.75</v>
      </c>
      <c r="J125" s="668">
        <v>5000</v>
      </c>
      <c r="K125" s="669">
        <v>8772.5</v>
      </c>
    </row>
    <row r="126" spans="1:11" ht="14.4" customHeight="1" x14ac:dyDescent="0.3">
      <c r="A126" s="664" t="s">
        <v>542</v>
      </c>
      <c r="B126" s="665" t="s">
        <v>543</v>
      </c>
      <c r="C126" s="666" t="s">
        <v>547</v>
      </c>
      <c r="D126" s="667" t="s">
        <v>2483</v>
      </c>
      <c r="E126" s="666" t="s">
        <v>5499</v>
      </c>
      <c r="F126" s="667" t="s">
        <v>5500</v>
      </c>
      <c r="G126" s="666" t="s">
        <v>4553</v>
      </c>
      <c r="H126" s="666" t="s">
        <v>4554</v>
      </c>
      <c r="I126" s="668">
        <v>826.6</v>
      </c>
      <c r="J126" s="668">
        <v>10</v>
      </c>
      <c r="K126" s="669">
        <v>8266.0499999999993</v>
      </c>
    </row>
    <row r="127" spans="1:11" ht="14.4" customHeight="1" x14ac:dyDescent="0.3">
      <c r="A127" s="664" t="s">
        <v>542</v>
      </c>
      <c r="B127" s="665" t="s">
        <v>543</v>
      </c>
      <c r="C127" s="666" t="s">
        <v>547</v>
      </c>
      <c r="D127" s="667" t="s">
        <v>2483</v>
      </c>
      <c r="E127" s="666" t="s">
        <v>5501</v>
      </c>
      <c r="F127" s="667" t="s">
        <v>5502</v>
      </c>
      <c r="G127" s="666" t="s">
        <v>4555</v>
      </c>
      <c r="H127" s="666" t="s">
        <v>4556</v>
      </c>
      <c r="I127" s="668">
        <v>8.1687500000000011</v>
      </c>
      <c r="J127" s="668">
        <v>1400</v>
      </c>
      <c r="K127" s="669">
        <v>11436</v>
      </c>
    </row>
    <row r="128" spans="1:11" ht="14.4" customHeight="1" x14ac:dyDescent="0.3">
      <c r="A128" s="664" t="s">
        <v>542</v>
      </c>
      <c r="B128" s="665" t="s">
        <v>543</v>
      </c>
      <c r="C128" s="666" t="s">
        <v>547</v>
      </c>
      <c r="D128" s="667" t="s">
        <v>2483</v>
      </c>
      <c r="E128" s="666" t="s">
        <v>5501</v>
      </c>
      <c r="F128" s="667" t="s">
        <v>5502</v>
      </c>
      <c r="G128" s="666" t="s">
        <v>4557</v>
      </c>
      <c r="H128" s="666" t="s">
        <v>4558</v>
      </c>
      <c r="I128" s="668">
        <v>150.01333333333332</v>
      </c>
      <c r="J128" s="668">
        <v>30</v>
      </c>
      <c r="K128" s="669">
        <v>4500.3999999999996</v>
      </c>
    </row>
    <row r="129" spans="1:11" ht="14.4" customHeight="1" x14ac:dyDescent="0.3">
      <c r="A129" s="664" t="s">
        <v>542</v>
      </c>
      <c r="B129" s="665" t="s">
        <v>543</v>
      </c>
      <c r="C129" s="666" t="s">
        <v>547</v>
      </c>
      <c r="D129" s="667" t="s">
        <v>2483</v>
      </c>
      <c r="E129" s="666" t="s">
        <v>5501</v>
      </c>
      <c r="F129" s="667" t="s">
        <v>5502</v>
      </c>
      <c r="G129" s="666" t="s">
        <v>4559</v>
      </c>
      <c r="H129" s="666" t="s">
        <v>4560</v>
      </c>
      <c r="I129" s="668">
        <v>7</v>
      </c>
      <c r="J129" s="668">
        <v>100</v>
      </c>
      <c r="K129" s="669">
        <v>700</v>
      </c>
    </row>
    <row r="130" spans="1:11" ht="14.4" customHeight="1" x14ac:dyDescent="0.3">
      <c r="A130" s="664" t="s">
        <v>542</v>
      </c>
      <c r="B130" s="665" t="s">
        <v>543</v>
      </c>
      <c r="C130" s="666" t="s">
        <v>547</v>
      </c>
      <c r="D130" s="667" t="s">
        <v>2483</v>
      </c>
      <c r="E130" s="666" t="s">
        <v>5503</v>
      </c>
      <c r="F130" s="667" t="s">
        <v>5504</v>
      </c>
      <c r="G130" s="666" t="s">
        <v>4561</v>
      </c>
      <c r="H130" s="666" t="s">
        <v>4562</v>
      </c>
      <c r="I130" s="668">
        <v>0.3</v>
      </c>
      <c r="J130" s="668">
        <v>600</v>
      </c>
      <c r="K130" s="669">
        <v>180</v>
      </c>
    </row>
    <row r="131" spans="1:11" ht="14.4" customHeight="1" x14ac:dyDescent="0.3">
      <c r="A131" s="664" t="s">
        <v>542</v>
      </c>
      <c r="B131" s="665" t="s">
        <v>543</v>
      </c>
      <c r="C131" s="666" t="s">
        <v>547</v>
      </c>
      <c r="D131" s="667" t="s">
        <v>2483</v>
      </c>
      <c r="E131" s="666" t="s">
        <v>5503</v>
      </c>
      <c r="F131" s="667" t="s">
        <v>5504</v>
      </c>
      <c r="G131" s="666" t="s">
        <v>4563</v>
      </c>
      <c r="H131" s="666" t="s">
        <v>4564</v>
      </c>
      <c r="I131" s="668">
        <v>0.3</v>
      </c>
      <c r="J131" s="668">
        <v>700</v>
      </c>
      <c r="K131" s="669">
        <v>210</v>
      </c>
    </row>
    <row r="132" spans="1:11" ht="14.4" customHeight="1" x14ac:dyDescent="0.3">
      <c r="A132" s="664" t="s">
        <v>542</v>
      </c>
      <c r="B132" s="665" t="s">
        <v>543</v>
      </c>
      <c r="C132" s="666" t="s">
        <v>547</v>
      </c>
      <c r="D132" s="667" t="s">
        <v>2483</v>
      </c>
      <c r="E132" s="666" t="s">
        <v>5503</v>
      </c>
      <c r="F132" s="667" t="s">
        <v>5504</v>
      </c>
      <c r="G132" s="666" t="s">
        <v>4565</v>
      </c>
      <c r="H132" s="666" t="s">
        <v>4566</v>
      </c>
      <c r="I132" s="668">
        <v>0.30399999999999999</v>
      </c>
      <c r="J132" s="668">
        <v>1400</v>
      </c>
      <c r="K132" s="669">
        <v>426</v>
      </c>
    </row>
    <row r="133" spans="1:11" ht="14.4" customHeight="1" x14ac:dyDescent="0.3">
      <c r="A133" s="664" t="s">
        <v>542</v>
      </c>
      <c r="B133" s="665" t="s">
        <v>543</v>
      </c>
      <c r="C133" s="666" t="s">
        <v>547</v>
      </c>
      <c r="D133" s="667" t="s">
        <v>2483</v>
      </c>
      <c r="E133" s="666" t="s">
        <v>5503</v>
      </c>
      <c r="F133" s="667" t="s">
        <v>5504</v>
      </c>
      <c r="G133" s="666" t="s">
        <v>4567</v>
      </c>
      <c r="H133" s="666" t="s">
        <v>4568</v>
      </c>
      <c r="I133" s="668">
        <v>0.48</v>
      </c>
      <c r="J133" s="668">
        <v>1600</v>
      </c>
      <c r="K133" s="669">
        <v>768</v>
      </c>
    </row>
    <row r="134" spans="1:11" ht="14.4" customHeight="1" x14ac:dyDescent="0.3">
      <c r="A134" s="664" t="s">
        <v>542</v>
      </c>
      <c r="B134" s="665" t="s">
        <v>543</v>
      </c>
      <c r="C134" s="666" t="s">
        <v>547</v>
      </c>
      <c r="D134" s="667" t="s">
        <v>2483</v>
      </c>
      <c r="E134" s="666" t="s">
        <v>5503</v>
      </c>
      <c r="F134" s="667" t="s">
        <v>5504</v>
      </c>
      <c r="G134" s="666" t="s">
        <v>4569</v>
      </c>
      <c r="H134" s="666" t="s">
        <v>4570</v>
      </c>
      <c r="I134" s="668">
        <v>0.48142857142857143</v>
      </c>
      <c r="J134" s="668">
        <v>4100</v>
      </c>
      <c r="K134" s="669">
        <v>1972</v>
      </c>
    </row>
    <row r="135" spans="1:11" ht="14.4" customHeight="1" x14ac:dyDescent="0.3">
      <c r="A135" s="664" t="s">
        <v>542</v>
      </c>
      <c r="B135" s="665" t="s">
        <v>543</v>
      </c>
      <c r="C135" s="666" t="s">
        <v>547</v>
      </c>
      <c r="D135" s="667" t="s">
        <v>2483</v>
      </c>
      <c r="E135" s="666" t="s">
        <v>5503</v>
      </c>
      <c r="F135" s="667" t="s">
        <v>5504</v>
      </c>
      <c r="G135" s="666" t="s">
        <v>4571</v>
      </c>
      <c r="H135" s="666" t="s">
        <v>4572</v>
      </c>
      <c r="I135" s="668">
        <v>1.8</v>
      </c>
      <c r="J135" s="668">
        <v>200</v>
      </c>
      <c r="K135" s="669">
        <v>360</v>
      </c>
    </row>
    <row r="136" spans="1:11" ht="14.4" customHeight="1" x14ac:dyDescent="0.3">
      <c r="A136" s="664" t="s">
        <v>542</v>
      </c>
      <c r="B136" s="665" t="s">
        <v>543</v>
      </c>
      <c r="C136" s="666" t="s">
        <v>547</v>
      </c>
      <c r="D136" s="667" t="s">
        <v>2483</v>
      </c>
      <c r="E136" s="666" t="s">
        <v>5503</v>
      </c>
      <c r="F136" s="667" t="s">
        <v>5504</v>
      </c>
      <c r="G136" s="666" t="s">
        <v>4573</v>
      </c>
      <c r="H136" s="666" t="s">
        <v>4574</v>
      </c>
      <c r="I136" s="668">
        <v>1.8025</v>
      </c>
      <c r="J136" s="668">
        <v>3000</v>
      </c>
      <c r="K136" s="669">
        <v>5401</v>
      </c>
    </row>
    <row r="137" spans="1:11" ht="14.4" customHeight="1" x14ac:dyDescent="0.3">
      <c r="A137" s="664" t="s">
        <v>542</v>
      </c>
      <c r="B137" s="665" t="s">
        <v>543</v>
      </c>
      <c r="C137" s="666" t="s">
        <v>547</v>
      </c>
      <c r="D137" s="667" t="s">
        <v>2483</v>
      </c>
      <c r="E137" s="666" t="s">
        <v>5505</v>
      </c>
      <c r="F137" s="667" t="s">
        <v>5506</v>
      </c>
      <c r="G137" s="666" t="s">
        <v>4575</v>
      </c>
      <c r="H137" s="666" t="s">
        <v>4576</v>
      </c>
      <c r="I137" s="668">
        <v>7.5</v>
      </c>
      <c r="J137" s="668">
        <v>120</v>
      </c>
      <c r="K137" s="669">
        <v>900</v>
      </c>
    </row>
    <row r="138" spans="1:11" ht="14.4" customHeight="1" x14ac:dyDescent="0.3">
      <c r="A138" s="664" t="s">
        <v>542</v>
      </c>
      <c r="B138" s="665" t="s">
        <v>543</v>
      </c>
      <c r="C138" s="666" t="s">
        <v>547</v>
      </c>
      <c r="D138" s="667" t="s">
        <v>2483</v>
      </c>
      <c r="E138" s="666" t="s">
        <v>5505</v>
      </c>
      <c r="F138" s="667" t="s">
        <v>5506</v>
      </c>
      <c r="G138" s="666" t="s">
        <v>4577</v>
      </c>
      <c r="H138" s="666" t="s">
        <v>4578</v>
      </c>
      <c r="I138" s="668">
        <v>7.5</v>
      </c>
      <c r="J138" s="668">
        <v>100</v>
      </c>
      <c r="K138" s="669">
        <v>750</v>
      </c>
    </row>
    <row r="139" spans="1:11" ht="14.4" customHeight="1" x14ac:dyDescent="0.3">
      <c r="A139" s="664" t="s">
        <v>542</v>
      </c>
      <c r="B139" s="665" t="s">
        <v>543</v>
      </c>
      <c r="C139" s="666" t="s">
        <v>547</v>
      </c>
      <c r="D139" s="667" t="s">
        <v>2483</v>
      </c>
      <c r="E139" s="666" t="s">
        <v>5505</v>
      </c>
      <c r="F139" s="667" t="s">
        <v>5506</v>
      </c>
      <c r="G139" s="666" t="s">
        <v>4579</v>
      </c>
      <c r="H139" s="666" t="s">
        <v>4580</v>
      </c>
      <c r="I139" s="668">
        <v>7.5</v>
      </c>
      <c r="J139" s="668">
        <v>50</v>
      </c>
      <c r="K139" s="669">
        <v>375</v>
      </c>
    </row>
    <row r="140" spans="1:11" ht="14.4" customHeight="1" x14ac:dyDescent="0.3">
      <c r="A140" s="664" t="s">
        <v>542</v>
      </c>
      <c r="B140" s="665" t="s">
        <v>543</v>
      </c>
      <c r="C140" s="666" t="s">
        <v>547</v>
      </c>
      <c r="D140" s="667" t="s">
        <v>2483</v>
      </c>
      <c r="E140" s="666" t="s">
        <v>5505</v>
      </c>
      <c r="F140" s="667" t="s">
        <v>5506</v>
      </c>
      <c r="G140" s="666" t="s">
        <v>4581</v>
      </c>
      <c r="H140" s="666" t="s">
        <v>4582</v>
      </c>
      <c r="I140" s="668">
        <v>0.71</v>
      </c>
      <c r="J140" s="668">
        <v>39600</v>
      </c>
      <c r="K140" s="669">
        <v>28116</v>
      </c>
    </row>
    <row r="141" spans="1:11" ht="14.4" customHeight="1" x14ac:dyDescent="0.3">
      <c r="A141" s="664" t="s">
        <v>542</v>
      </c>
      <c r="B141" s="665" t="s">
        <v>543</v>
      </c>
      <c r="C141" s="666" t="s">
        <v>547</v>
      </c>
      <c r="D141" s="667" t="s">
        <v>2483</v>
      </c>
      <c r="E141" s="666" t="s">
        <v>5505</v>
      </c>
      <c r="F141" s="667" t="s">
        <v>5506</v>
      </c>
      <c r="G141" s="666" t="s">
        <v>4583</v>
      </c>
      <c r="H141" s="666" t="s">
        <v>4584</v>
      </c>
      <c r="I141" s="668">
        <v>0.71</v>
      </c>
      <c r="J141" s="668">
        <v>3400</v>
      </c>
      <c r="K141" s="669">
        <v>2414</v>
      </c>
    </row>
    <row r="142" spans="1:11" ht="14.4" customHeight="1" x14ac:dyDescent="0.3">
      <c r="A142" s="664" t="s">
        <v>542</v>
      </c>
      <c r="B142" s="665" t="s">
        <v>543</v>
      </c>
      <c r="C142" s="666" t="s">
        <v>547</v>
      </c>
      <c r="D142" s="667" t="s">
        <v>2483</v>
      </c>
      <c r="E142" s="666" t="s">
        <v>5505</v>
      </c>
      <c r="F142" s="667" t="s">
        <v>5506</v>
      </c>
      <c r="G142" s="666" t="s">
        <v>4585</v>
      </c>
      <c r="H142" s="666" t="s">
        <v>4586</v>
      </c>
      <c r="I142" s="668">
        <v>0.71</v>
      </c>
      <c r="J142" s="668">
        <v>5600</v>
      </c>
      <c r="K142" s="669">
        <v>3976</v>
      </c>
    </row>
    <row r="143" spans="1:11" ht="14.4" customHeight="1" x14ac:dyDescent="0.3">
      <c r="A143" s="664" t="s">
        <v>542</v>
      </c>
      <c r="B143" s="665" t="s">
        <v>543</v>
      </c>
      <c r="C143" s="666" t="s">
        <v>547</v>
      </c>
      <c r="D143" s="667" t="s">
        <v>2483</v>
      </c>
      <c r="E143" s="666" t="s">
        <v>5507</v>
      </c>
      <c r="F143" s="667" t="s">
        <v>5508</v>
      </c>
      <c r="G143" s="666" t="s">
        <v>4587</v>
      </c>
      <c r="H143" s="666" t="s">
        <v>4588</v>
      </c>
      <c r="I143" s="668">
        <v>139.44000000000003</v>
      </c>
      <c r="J143" s="668">
        <v>36</v>
      </c>
      <c r="K143" s="669">
        <v>5019.83</v>
      </c>
    </row>
    <row r="144" spans="1:11" ht="14.4" customHeight="1" x14ac:dyDescent="0.3">
      <c r="A144" s="664" t="s">
        <v>542</v>
      </c>
      <c r="B144" s="665" t="s">
        <v>543</v>
      </c>
      <c r="C144" s="666" t="s">
        <v>547</v>
      </c>
      <c r="D144" s="667" t="s">
        <v>2483</v>
      </c>
      <c r="E144" s="666" t="s">
        <v>5507</v>
      </c>
      <c r="F144" s="667" t="s">
        <v>5508</v>
      </c>
      <c r="G144" s="666" t="s">
        <v>4589</v>
      </c>
      <c r="H144" s="666" t="s">
        <v>4590</v>
      </c>
      <c r="I144" s="668">
        <v>139.44000000000003</v>
      </c>
      <c r="J144" s="668">
        <v>36</v>
      </c>
      <c r="K144" s="669">
        <v>5019.8099999999995</v>
      </c>
    </row>
    <row r="145" spans="1:11" ht="14.4" customHeight="1" x14ac:dyDescent="0.3">
      <c r="A145" s="664" t="s">
        <v>542</v>
      </c>
      <c r="B145" s="665" t="s">
        <v>543</v>
      </c>
      <c r="C145" s="666" t="s">
        <v>547</v>
      </c>
      <c r="D145" s="667" t="s">
        <v>2483</v>
      </c>
      <c r="E145" s="666" t="s">
        <v>5507</v>
      </c>
      <c r="F145" s="667" t="s">
        <v>5508</v>
      </c>
      <c r="G145" s="666" t="s">
        <v>4591</v>
      </c>
      <c r="H145" s="666" t="s">
        <v>4592</v>
      </c>
      <c r="I145" s="668">
        <v>11.65</v>
      </c>
      <c r="J145" s="668">
        <v>40</v>
      </c>
      <c r="K145" s="669">
        <v>466.05</v>
      </c>
    </row>
    <row r="146" spans="1:11" ht="14.4" customHeight="1" x14ac:dyDescent="0.3">
      <c r="A146" s="664" t="s">
        <v>542</v>
      </c>
      <c r="B146" s="665" t="s">
        <v>543</v>
      </c>
      <c r="C146" s="666" t="s">
        <v>547</v>
      </c>
      <c r="D146" s="667" t="s">
        <v>2483</v>
      </c>
      <c r="E146" s="666" t="s">
        <v>5507</v>
      </c>
      <c r="F146" s="667" t="s">
        <v>5508</v>
      </c>
      <c r="G146" s="666" t="s">
        <v>4593</v>
      </c>
      <c r="H146" s="666" t="s">
        <v>4594</v>
      </c>
      <c r="I146" s="668">
        <v>142.78</v>
      </c>
      <c r="J146" s="668">
        <v>7</v>
      </c>
      <c r="K146" s="669">
        <v>999.46</v>
      </c>
    </row>
    <row r="147" spans="1:11" ht="14.4" customHeight="1" x14ac:dyDescent="0.3">
      <c r="A147" s="664" t="s">
        <v>542</v>
      </c>
      <c r="B147" s="665" t="s">
        <v>543</v>
      </c>
      <c r="C147" s="666" t="s">
        <v>547</v>
      </c>
      <c r="D147" s="667" t="s">
        <v>2483</v>
      </c>
      <c r="E147" s="666" t="s">
        <v>5509</v>
      </c>
      <c r="F147" s="667" t="s">
        <v>5510</v>
      </c>
      <c r="G147" s="666" t="s">
        <v>4595</v>
      </c>
      <c r="H147" s="666" t="s">
        <v>4596</v>
      </c>
      <c r="I147" s="668">
        <v>23.48</v>
      </c>
      <c r="J147" s="668">
        <v>30</v>
      </c>
      <c r="K147" s="669">
        <v>704.4</v>
      </c>
    </row>
    <row r="148" spans="1:11" ht="14.4" customHeight="1" x14ac:dyDescent="0.3">
      <c r="A148" s="664" t="s">
        <v>542</v>
      </c>
      <c r="B148" s="665" t="s">
        <v>543</v>
      </c>
      <c r="C148" s="666" t="s">
        <v>552</v>
      </c>
      <c r="D148" s="667" t="s">
        <v>2484</v>
      </c>
      <c r="E148" s="666" t="s">
        <v>5497</v>
      </c>
      <c r="F148" s="667" t="s">
        <v>5498</v>
      </c>
      <c r="G148" s="666" t="s">
        <v>4311</v>
      </c>
      <c r="H148" s="666" t="s">
        <v>4312</v>
      </c>
      <c r="I148" s="668">
        <v>0.47</v>
      </c>
      <c r="J148" s="668">
        <v>350</v>
      </c>
      <c r="K148" s="669">
        <v>164.5</v>
      </c>
    </row>
    <row r="149" spans="1:11" ht="14.4" customHeight="1" x14ac:dyDescent="0.3">
      <c r="A149" s="664" t="s">
        <v>542</v>
      </c>
      <c r="B149" s="665" t="s">
        <v>543</v>
      </c>
      <c r="C149" s="666" t="s">
        <v>552</v>
      </c>
      <c r="D149" s="667" t="s">
        <v>2484</v>
      </c>
      <c r="E149" s="666" t="s">
        <v>5497</v>
      </c>
      <c r="F149" s="667" t="s">
        <v>5498</v>
      </c>
      <c r="G149" s="666" t="s">
        <v>4323</v>
      </c>
      <c r="H149" s="666" t="s">
        <v>4324</v>
      </c>
      <c r="I149" s="668">
        <v>28.73</v>
      </c>
      <c r="J149" s="668">
        <v>60</v>
      </c>
      <c r="K149" s="669">
        <v>1723.8</v>
      </c>
    </row>
    <row r="150" spans="1:11" ht="14.4" customHeight="1" x14ac:dyDescent="0.3">
      <c r="A150" s="664" t="s">
        <v>542</v>
      </c>
      <c r="B150" s="665" t="s">
        <v>543</v>
      </c>
      <c r="C150" s="666" t="s">
        <v>552</v>
      </c>
      <c r="D150" s="667" t="s">
        <v>2484</v>
      </c>
      <c r="E150" s="666" t="s">
        <v>5497</v>
      </c>
      <c r="F150" s="667" t="s">
        <v>5498</v>
      </c>
      <c r="G150" s="666" t="s">
        <v>4325</v>
      </c>
      <c r="H150" s="666" t="s">
        <v>4326</v>
      </c>
      <c r="I150" s="668">
        <v>6.25</v>
      </c>
      <c r="J150" s="668">
        <v>40</v>
      </c>
      <c r="K150" s="669">
        <v>250</v>
      </c>
    </row>
    <row r="151" spans="1:11" ht="14.4" customHeight="1" x14ac:dyDescent="0.3">
      <c r="A151" s="664" t="s">
        <v>542</v>
      </c>
      <c r="B151" s="665" t="s">
        <v>543</v>
      </c>
      <c r="C151" s="666" t="s">
        <v>552</v>
      </c>
      <c r="D151" s="667" t="s">
        <v>2484</v>
      </c>
      <c r="E151" s="666" t="s">
        <v>5497</v>
      </c>
      <c r="F151" s="667" t="s">
        <v>5498</v>
      </c>
      <c r="G151" s="666" t="s">
        <v>4327</v>
      </c>
      <c r="H151" s="666" t="s">
        <v>4328</v>
      </c>
      <c r="I151" s="668">
        <v>0.88</v>
      </c>
      <c r="J151" s="668">
        <v>300</v>
      </c>
      <c r="K151" s="669">
        <v>264</v>
      </c>
    </row>
    <row r="152" spans="1:11" ht="14.4" customHeight="1" x14ac:dyDescent="0.3">
      <c r="A152" s="664" t="s">
        <v>542</v>
      </c>
      <c r="B152" s="665" t="s">
        <v>543</v>
      </c>
      <c r="C152" s="666" t="s">
        <v>552</v>
      </c>
      <c r="D152" s="667" t="s">
        <v>2484</v>
      </c>
      <c r="E152" s="666" t="s">
        <v>5497</v>
      </c>
      <c r="F152" s="667" t="s">
        <v>5498</v>
      </c>
      <c r="G152" s="666" t="s">
        <v>4335</v>
      </c>
      <c r="H152" s="666" t="s">
        <v>4336</v>
      </c>
      <c r="I152" s="668">
        <v>22.15</v>
      </c>
      <c r="J152" s="668">
        <v>75</v>
      </c>
      <c r="K152" s="669">
        <v>1661.25</v>
      </c>
    </row>
    <row r="153" spans="1:11" ht="14.4" customHeight="1" x14ac:dyDescent="0.3">
      <c r="A153" s="664" t="s">
        <v>542</v>
      </c>
      <c r="B153" s="665" t="s">
        <v>543</v>
      </c>
      <c r="C153" s="666" t="s">
        <v>552</v>
      </c>
      <c r="D153" s="667" t="s">
        <v>2484</v>
      </c>
      <c r="E153" s="666" t="s">
        <v>5497</v>
      </c>
      <c r="F153" s="667" t="s">
        <v>5498</v>
      </c>
      <c r="G153" s="666" t="s">
        <v>4337</v>
      </c>
      <c r="H153" s="666" t="s">
        <v>4338</v>
      </c>
      <c r="I153" s="668">
        <v>30.18</v>
      </c>
      <c r="J153" s="668">
        <v>10</v>
      </c>
      <c r="K153" s="669">
        <v>301.8</v>
      </c>
    </row>
    <row r="154" spans="1:11" ht="14.4" customHeight="1" x14ac:dyDescent="0.3">
      <c r="A154" s="664" t="s">
        <v>542</v>
      </c>
      <c r="B154" s="665" t="s">
        <v>543</v>
      </c>
      <c r="C154" s="666" t="s">
        <v>552</v>
      </c>
      <c r="D154" s="667" t="s">
        <v>2484</v>
      </c>
      <c r="E154" s="666" t="s">
        <v>5497</v>
      </c>
      <c r="F154" s="667" t="s">
        <v>5498</v>
      </c>
      <c r="G154" s="666" t="s">
        <v>4339</v>
      </c>
      <c r="H154" s="666" t="s">
        <v>4340</v>
      </c>
      <c r="I154" s="668">
        <v>1.38</v>
      </c>
      <c r="J154" s="668">
        <v>100</v>
      </c>
      <c r="K154" s="669">
        <v>138</v>
      </c>
    </row>
    <row r="155" spans="1:11" ht="14.4" customHeight="1" x14ac:dyDescent="0.3">
      <c r="A155" s="664" t="s">
        <v>542</v>
      </c>
      <c r="B155" s="665" t="s">
        <v>543</v>
      </c>
      <c r="C155" s="666" t="s">
        <v>552</v>
      </c>
      <c r="D155" s="667" t="s">
        <v>2484</v>
      </c>
      <c r="E155" s="666" t="s">
        <v>5497</v>
      </c>
      <c r="F155" s="667" t="s">
        <v>5498</v>
      </c>
      <c r="G155" s="666" t="s">
        <v>4343</v>
      </c>
      <c r="H155" s="666" t="s">
        <v>4344</v>
      </c>
      <c r="I155" s="668">
        <v>0.67166666666666675</v>
      </c>
      <c r="J155" s="668">
        <v>1000</v>
      </c>
      <c r="K155" s="669">
        <v>671</v>
      </c>
    </row>
    <row r="156" spans="1:11" ht="14.4" customHeight="1" x14ac:dyDescent="0.3">
      <c r="A156" s="664" t="s">
        <v>542</v>
      </c>
      <c r="B156" s="665" t="s">
        <v>543</v>
      </c>
      <c r="C156" s="666" t="s">
        <v>552</v>
      </c>
      <c r="D156" s="667" t="s">
        <v>2484</v>
      </c>
      <c r="E156" s="666" t="s">
        <v>5497</v>
      </c>
      <c r="F156" s="667" t="s">
        <v>5498</v>
      </c>
      <c r="G156" s="666" t="s">
        <v>4347</v>
      </c>
      <c r="H156" s="666" t="s">
        <v>4348</v>
      </c>
      <c r="I156" s="668">
        <v>27.87</v>
      </c>
      <c r="J156" s="668">
        <v>1</v>
      </c>
      <c r="K156" s="669">
        <v>27.87</v>
      </c>
    </row>
    <row r="157" spans="1:11" ht="14.4" customHeight="1" x14ac:dyDescent="0.3">
      <c r="A157" s="664" t="s">
        <v>542</v>
      </c>
      <c r="B157" s="665" t="s">
        <v>543</v>
      </c>
      <c r="C157" s="666" t="s">
        <v>552</v>
      </c>
      <c r="D157" s="667" t="s">
        <v>2484</v>
      </c>
      <c r="E157" s="666" t="s">
        <v>5497</v>
      </c>
      <c r="F157" s="667" t="s">
        <v>5498</v>
      </c>
      <c r="G157" s="666" t="s">
        <v>4349</v>
      </c>
      <c r="H157" s="666" t="s">
        <v>4350</v>
      </c>
      <c r="I157" s="668">
        <v>1.2850000000000001</v>
      </c>
      <c r="J157" s="668">
        <v>150</v>
      </c>
      <c r="K157" s="669">
        <v>192.77</v>
      </c>
    </row>
    <row r="158" spans="1:11" ht="14.4" customHeight="1" x14ac:dyDescent="0.3">
      <c r="A158" s="664" t="s">
        <v>542</v>
      </c>
      <c r="B158" s="665" t="s">
        <v>543</v>
      </c>
      <c r="C158" s="666" t="s">
        <v>552</v>
      </c>
      <c r="D158" s="667" t="s">
        <v>2484</v>
      </c>
      <c r="E158" s="666" t="s">
        <v>5497</v>
      </c>
      <c r="F158" s="667" t="s">
        <v>5498</v>
      </c>
      <c r="G158" s="666" t="s">
        <v>4597</v>
      </c>
      <c r="H158" s="666" t="s">
        <v>4598</v>
      </c>
      <c r="I158" s="668">
        <v>283.01</v>
      </c>
      <c r="J158" s="668">
        <v>10</v>
      </c>
      <c r="K158" s="669">
        <v>2830.13</v>
      </c>
    </row>
    <row r="159" spans="1:11" ht="14.4" customHeight="1" x14ac:dyDescent="0.3">
      <c r="A159" s="664" t="s">
        <v>542</v>
      </c>
      <c r="B159" s="665" t="s">
        <v>543</v>
      </c>
      <c r="C159" s="666" t="s">
        <v>552</v>
      </c>
      <c r="D159" s="667" t="s">
        <v>2484</v>
      </c>
      <c r="E159" s="666" t="s">
        <v>5497</v>
      </c>
      <c r="F159" s="667" t="s">
        <v>5498</v>
      </c>
      <c r="G159" s="666" t="s">
        <v>4359</v>
      </c>
      <c r="H159" s="666" t="s">
        <v>4360</v>
      </c>
      <c r="I159" s="668">
        <v>26.37</v>
      </c>
      <c r="J159" s="668">
        <v>12</v>
      </c>
      <c r="K159" s="669">
        <v>316.44</v>
      </c>
    </row>
    <row r="160" spans="1:11" ht="14.4" customHeight="1" x14ac:dyDescent="0.3">
      <c r="A160" s="664" t="s">
        <v>542</v>
      </c>
      <c r="B160" s="665" t="s">
        <v>543</v>
      </c>
      <c r="C160" s="666" t="s">
        <v>552</v>
      </c>
      <c r="D160" s="667" t="s">
        <v>2484</v>
      </c>
      <c r="E160" s="666" t="s">
        <v>5497</v>
      </c>
      <c r="F160" s="667" t="s">
        <v>5498</v>
      </c>
      <c r="G160" s="666" t="s">
        <v>4361</v>
      </c>
      <c r="H160" s="666" t="s">
        <v>4362</v>
      </c>
      <c r="I160" s="668">
        <v>0.85333333333333339</v>
      </c>
      <c r="J160" s="668">
        <v>450</v>
      </c>
      <c r="K160" s="669">
        <v>383.5</v>
      </c>
    </row>
    <row r="161" spans="1:11" ht="14.4" customHeight="1" x14ac:dyDescent="0.3">
      <c r="A161" s="664" t="s">
        <v>542</v>
      </c>
      <c r="B161" s="665" t="s">
        <v>543</v>
      </c>
      <c r="C161" s="666" t="s">
        <v>552</v>
      </c>
      <c r="D161" s="667" t="s">
        <v>2484</v>
      </c>
      <c r="E161" s="666" t="s">
        <v>5497</v>
      </c>
      <c r="F161" s="667" t="s">
        <v>5498</v>
      </c>
      <c r="G161" s="666" t="s">
        <v>4363</v>
      </c>
      <c r="H161" s="666" t="s">
        <v>4364</v>
      </c>
      <c r="I161" s="668">
        <v>1.52</v>
      </c>
      <c r="J161" s="668">
        <v>50</v>
      </c>
      <c r="K161" s="669">
        <v>76</v>
      </c>
    </row>
    <row r="162" spans="1:11" ht="14.4" customHeight="1" x14ac:dyDescent="0.3">
      <c r="A162" s="664" t="s">
        <v>542</v>
      </c>
      <c r="B162" s="665" t="s">
        <v>543</v>
      </c>
      <c r="C162" s="666" t="s">
        <v>552</v>
      </c>
      <c r="D162" s="667" t="s">
        <v>2484</v>
      </c>
      <c r="E162" s="666" t="s">
        <v>5497</v>
      </c>
      <c r="F162" s="667" t="s">
        <v>5498</v>
      </c>
      <c r="G162" s="666" t="s">
        <v>4365</v>
      </c>
      <c r="H162" s="666" t="s">
        <v>4366</v>
      </c>
      <c r="I162" s="668">
        <v>2.06</v>
      </c>
      <c r="J162" s="668">
        <v>150</v>
      </c>
      <c r="K162" s="669">
        <v>309</v>
      </c>
    </row>
    <row r="163" spans="1:11" ht="14.4" customHeight="1" x14ac:dyDescent="0.3">
      <c r="A163" s="664" t="s">
        <v>542</v>
      </c>
      <c r="B163" s="665" t="s">
        <v>543</v>
      </c>
      <c r="C163" s="666" t="s">
        <v>552</v>
      </c>
      <c r="D163" s="667" t="s">
        <v>2484</v>
      </c>
      <c r="E163" s="666" t="s">
        <v>5497</v>
      </c>
      <c r="F163" s="667" t="s">
        <v>5498</v>
      </c>
      <c r="G163" s="666" t="s">
        <v>4367</v>
      </c>
      <c r="H163" s="666" t="s">
        <v>4368</v>
      </c>
      <c r="I163" s="668">
        <v>3.3650000000000002</v>
      </c>
      <c r="J163" s="668">
        <v>100</v>
      </c>
      <c r="K163" s="669">
        <v>336.5</v>
      </c>
    </row>
    <row r="164" spans="1:11" ht="14.4" customHeight="1" x14ac:dyDescent="0.3">
      <c r="A164" s="664" t="s">
        <v>542</v>
      </c>
      <c r="B164" s="665" t="s">
        <v>543</v>
      </c>
      <c r="C164" s="666" t="s">
        <v>552</v>
      </c>
      <c r="D164" s="667" t="s">
        <v>2484</v>
      </c>
      <c r="E164" s="666" t="s">
        <v>5497</v>
      </c>
      <c r="F164" s="667" t="s">
        <v>5498</v>
      </c>
      <c r="G164" s="666" t="s">
        <v>4599</v>
      </c>
      <c r="H164" s="666" t="s">
        <v>4600</v>
      </c>
      <c r="I164" s="668">
        <v>58.54</v>
      </c>
      <c r="J164" s="668">
        <v>10</v>
      </c>
      <c r="K164" s="669">
        <v>585.38</v>
      </c>
    </row>
    <row r="165" spans="1:11" ht="14.4" customHeight="1" x14ac:dyDescent="0.3">
      <c r="A165" s="664" t="s">
        <v>542</v>
      </c>
      <c r="B165" s="665" t="s">
        <v>543</v>
      </c>
      <c r="C165" s="666" t="s">
        <v>552</v>
      </c>
      <c r="D165" s="667" t="s">
        <v>2484</v>
      </c>
      <c r="E165" s="666" t="s">
        <v>5497</v>
      </c>
      <c r="F165" s="667" t="s">
        <v>5498</v>
      </c>
      <c r="G165" s="666" t="s">
        <v>4379</v>
      </c>
      <c r="H165" s="666" t="s">
        <v>4380</v>
      </c>
      <c r="I165" s="668">
        <v>834.62</v>
      </c>
      <c r="J165" s="668">
        <v>1</v>
      </c>
      <c r="K165" s="669">
        <v>834.62</v>
      </c>
    </row>
    <row r="166" spans="1:11" ht="14.4" customHeight="1" x14ac:dyDescent="0.3">
      <c r="A166" s="664" t="s">
        <v>542</v>
      </c>
      <c r="B166" s="665" t="s">
        <v>543</v>
      </c>
      <c r="C166" s="666" t="s">
        <v>552</v>
      </c>
      <c r="D166" s="667" t="s">
        <v>2484</v>
      </c>
      <c r="E166" s="666" t="s">
        <v>5497</v>
      </c>
      <c r="F166" s="667" t="s">
        <v>5498</v>
      </c>
      <c r="G166" s="666" t="s">
        <v>4407</v>
      </c>
      <c r="H166" s="666" t="s">
        <v>4408</v>
      </c>
      <c r="I166" s="668">
        <v>431.93</v>
      </c>
      <c r="J166" s="668">
        <v>1</v>
      </c>
      <c r="K166" s="669">
        <v>431.93</v>
      </c>
    </row>
    <row r="167" spans="1:11" ht="14.4" customHeight="1" x14ac:dyDescent="0.3">
      <c r="A167" s="664" t="s">
        <v>542</v>
      </c>
      <c r="B167" s="665" t="s">
        <v>543</v>
      </c>
      <c r="C167" s="666" t="s">
        <v>552</v>
      </c>
      <c r="D167" s="667" t="s">
        <v>2484</v>
      </c>
      <c r="E167" s="666" t="s">
        <v>5497</v>
      </c>
      <c r="F167" s="667" t="s">
        <v>5498</v>
      </c>
      <c r="G167" s="666" t="s">
        <v>4601</v>
      </c>
      <c r="H167" s="666" t="s">
        <v>4602</v>
      </c>
      <c r="I167" s="668">
        <v>26.02</v>
      </c>
      <c r="J167" s="668">
        <v>10</v>
      </c>
      <c r="K167" s="669">
        <v>260.2</v>
      </c>
    </row>
    <row r="168" spans="1:11" ht="14.4" customHeight="1" x14ac:dyDescent="0.3">
      <c r="A168" s="664" t="s">
        <v>542</v>
      </c>
      <c r="B168" s="665" t="s">
        <v>543</v>
      </c>
      <c r="C168" s="666" t="s">
        <v>552</v>
      </c>
      <c r="D168" s="667" t="s">
        <v>2484</v>
      </c>
      <c r="E168" s="666" t="s">
        <v>5499</v>
      </c>
      <c r="F168" s="667" t="s">
        <v>5500</v>
      </c>
      <c r="G168" s="666" t="s">
        <v>4433</v>
      </c>
      <c r="H168" s="666" t="s">
        <v>4434</v>
      </c>
      <c r="I168" s="668">
        <v>1.0900000000000001</v>
      </c>
      <c r="J168" s="668">
        <v>100</v>
      </c>
      <c r="K168" s="669">
        <v>109</v>
      </c>
    </row>
    <row r="169" spans="1:11" ht="14.4" customHeight="1" x14ac:dyDescent="0.3">
      <c r="A169" s="664" t="s">
        <v>542</v>
      </c>
      <c r="B169" s="665" t="s">
        <v>543</v>
      </c>
      <c r="C169" s="666" t="s">
        <v>552</v>
      </c>
      <c r="D169" s="667" t="s">
        <v>2484</v>
      </c>
      <c r="E169" s="666" t="s">
        <v>5499</v>
      </c>
      <c r="F169" s="667" t="s">
        <v>5500</v>
      </c>
      <c r="G169" s="666" t="s">
        <v>4437</v>
      </c>
      <c r="H169" s="666" t="s">
        <v>4438</v>
      </c>
      <c r="I169" s="668">
        <v>0.48</v>
      </c>
      <c r="J169" s="668">
        <v>100</v>
      </c>
      <c r="K169" s="669">
        <v>48</v>
      </c>
    </row>
    <row r="170" spans="1:11" ht="14.4" customHeight="1" x14ac:dyDescent="0.3">
      <c r="A170" s="664" t="s">
        <v>542</v>
      </c>
      <c r="B170" s="665" t="s">
        <v>543</v>
      </c>
      <c r="C170" s="666" t="s">
        <v>552</v>
      </c>
      <c r="D170" s="667" t="s">
        <v>2484</v>
      </c>
      <c r="E170" s="666" t="s">
        <v>5499</v>
      </c>
      <c r="F170" s="667" t="s">
        <v>5500</v>
      </c>
      <c r="G170" s="666" t="s">
        <v>4439</v>
      </c>
      <c r="H170" s="666" t="s">
        <v>4440</v>
      </c>
      <c r="I170" s="668">
        <v>0.67</v>
      </c>
      <c r="J170" s="668">
        <v>200</v>
      </c>
      <c r="K170" s="669">
        <v>134</v>
      </c>
    </row>
    <row r="171" spans="1:11" ht="14.4" customHeight="1" x14ac:dyDescent="0.3">
      <c r="A171" s="664" t="s">
        <v>542</v>
      </c>
      <c r="B171" s="665" t="s">
        <v>543</v>
      </c>
      <c r="C171" s="666" t="s">
        <v>552</v>
      </c>
      <c r="D171" s="667" t="s">
        <v>2484</v>
      </c>
      <c r="E171" s="666" t="s">
        <v>5499</v>
      </c>
      <c r="F171" s="667" t="s">
        <v>5500</v>
      </c>
      <c r="G171" s="666" t="s">
        <v>4451</v>
      </c>
      <c r="H171" s="666" t="s">
        <v>4452</v>
      </c>
      <c r="I171" s="668">
        <v>2.78</v>
      </c>
      <c r="J171" s="668">
        <v>30</v>
      </c>
      <c r="K171" s="669">
        <v>83.4</v>
      </c>
    </row>
    <row r="172" spans="1:11" ht="14.4" customHeight="1" x14ac:dyDescent="0.3">
      <c r="A172" s="664" t="s">
        <v>542</v>
      </c>
      <c r="B172" s="665" t="s">
        <v>543</v>
      </c>
      <c r="C172" s="666" t="s">
        <v>552</v>
      </c>
      <c r="D172" s="667" t="s">
        <v>2484</v>
      </c>
      <c r="E172" s="666" t="s">
        <v>5499</v>
      </c>
      <c r="F172" s="667" t="s">
        <v>5500</v>
      </c>
      <c r="G172" s="666" t="s">
        <v>4455</v>
      </c>
      <c r="H172" s="666" t="s">
        <v>4456</v>
      </c>
      <c r="I172" s="668">
        <v>1.9857142857142858</v>
      </c>
      <c r="J172" s="668">
        <v>600</v>
      </c>
      <c r="K172" s="669">
        <v>1192</v>
      </c>
    </row>
    <row r="173" spans="1:11" ht="14.4" customHeight="1" x14ac:dyDescent="0.3">
      <c r="A173" s="664" t="s">
        <v>542</v>
      </c>
      <c r="B173" s="665" t="s">
        <v>543</v>
      </c>
      <c r="C173" s="666" t="s">
        <v>552</v>
      </c>
      <c r="D173" s="667" t="s">
        <v>2484</v>
      </c>
      <c r="E173" s="666" t="s">
        <v>5499</v>
      </c>
      <c r="F173" s="667" t="s">
        <v>5500</v>
      </c>
      <c r="G173" s="666" t="s">
        <v>4457</v>
      </c>
      <c r="H173" s="666" t="s">
        <v>4458</v>
      </c>
      <c r="I173" s="668">
        <v>2.0385714285714287</v>
      </c>
      <c r="J173" s="668">
        <v>401</v>
      </c>
      <c r="K173" s="669">
        <v>819.05</v>
      </c>
    </row>
    <row r="174" spans="1:11" ht="14.4" customHeight="1" x14ac:dyDescent="0.3">
      <c r="A174" s="664" t="s">
        <v>542</v>
      </c>
      <c r="B174" s="665" t="s">
        <v>543</v>
      </c>
      <c r="C174" s="666" t="s">
        <v>552</v>
      </c>
      <c r="D174" s="667" t="s">
        <v>2484</v>
      </c>
      <c r="E174" s="666" t="s">
        <v>5499</v>
      </c>
      <c r="F174" s="667" t="s">
        <v>5500</v>
      </c>
      <c r="G174" s="666" t="s">
        <v>4459</v>
      </c>
      <c r="H174" s="666" t="s">
        <v>4460</v>
      </c>
      <c r="I174" s="668">
        <v>3.0985714285714288</v>
      </c>
      <c r="J174" s="668">
        <v>600</v>
      </c>
      <c r="K174" s="669">
        <v>1858.5</v>
      </c>
    </row>
    <row r="175" spans="1:11" ht="14.4" customHeight="1" x14ac:dyDescent="0.3">
      <c r="A175" s="664" t="s">
        <v>542</v>
      </c>
      <c r="B175" s="665" t="s">
        <v>543</v>
      </c>
      <c r="C175" s="666" t="s">
        <v>552</v>
      </c>
      <c r="D175" s="667" t="s">
        <v>2484</v>
      </c>
      <c r="E175" s="666" t="s">
        <v>5499</v>
      </c>
      <c r="F175" s="667" t="s">
        <v>5500</v>
      </c>
      <c r="G175" s="666" t="s">
        <v>4461</v>
      </c>
      <c r="H175" s="666" t="s">
        <v>4462</v>
      </c>
      <c r="I175" s="668">
        <v>1.92</v>
      </c>
      <c r="J175" s="668">
        <v>200</v>
      </c>
      <c r="K175" s="669">
        <v>384</v>
      </c>
    </row>
    <row r="176" spans="1:11" ht="14.4" customHeight="1" x14ac:dyDescent="0.3">
      <c r="A176" s="664" t="s">
        <v>542</v>
      </c>
      <c r="B176" s="665" t="s">
        <v>543</v>
      </c>
      <c r="C176" s="666" t="s">
        <v>552</v>
      </c>
      <c r="D176" s="667" t="s">
        <v>2484</v>
      </c>
      <c r="E176" s="666" t="s">
        <v>5499</v>
      </c>
      <c r="F176" s="667" t="s">
        <v>5500</v>
      </c>
      <c r="G176" s="666" t="s">
        <v>4463</v>
      </c>
      <c r="H176" s="666" t="s">
        <v>4464</v>
      </c>
      <c r="I176" s="668">
        <v>0.01</v>
      </c>
      <c r="J176" s="668">
        <v>2450</v>
      </c>
      <c r="K176" s="669">
        <v>24.5</v>
      </c>
    </row>
    <row r="177" spans="1:11" ht="14.4" customHeight="1" x14ac:dyDescent="0.3">
      <c r="A177" s="664" t="s">
        <v>542</v>
      </c>
      <c r="B177" s="665" t="s">
        <v>543</v>
      </c>
      <c r="C177" s="666" t="s">
        <v>552</v>
      </c>
      <c r="D177" s="667" t="s">
        <v>2484</v>
      </c>
      <c r="E177" s="666" t="s">
        <v>5499</v>
      </c>
      <c r="F177" s="667" t="s">
        <v>5500</v>
      </c>
      <c r="G177" s="666" t="s">
        <v>4467</v>
      </c>
      <c r="H177" s="666" t="s">
        <v>4468</v>
      </c>
      <c r="I177" s="668">
        <v>2.1683333333333334</v>
      </c>
      <c r="J177" s="668">
        <v>450</v>
      </c>
      <c r="K177" s="669">
        <v>975</v>
      </c>
    </row>
    <row r="178" spans="1:11" ht="14.4" customHeight="1" x14ac:dyDescent="0.3">
      <c r="A178" s="664" t="s">
        <v>542</v>
      </c>
      <c r="B178" s="665" t="s">
        <v>543</v>
      </c>
      <c r="C178" s="666" t="s">
        <v>552</v>
      </c>
      <c r="D178" s="667" t="s">
        <v>2484</v>
      </c>
      <c r="E178" s="666" t="s">
        <v>5499</v>
      </c>
      <c r="F178" s="667" t="s">
        <v>5500</v>
      </c>
      <c r="G178" s="666" t="s">
        <v>4479</v>
      </c>
      <c r="H178" s="666" t="s">
        <v>4480</v>
      </c>
      <c r="I178" s="668">
        <v>2.8533333333333335</v>
      </c>
      <c r="J178" s="668">
        <v>65</v>
      </c>
      <c r="K178" s="669">
        <v>185.5</v>
      </c>
    </row>
    <row r="179" spans="1:11" ht="14.4" customHeight="1" x14ac:dyDescent="0.3">
      <c r="A179" s="664" t="s">
        <v>542</v>
      </c>
      <c r="B179" s="665" t="s">
        <v>543</v>
      </c>
      <c r="C179" s="666" t="s">
        <v>552</v>
      </c>
      <c r="D179" s="667" t="s">
        <v>2484</v>
      </c>
      <c r="E179" s="666" t="s">
        <v>5499</v>
      </c>
      <c r="F179" s="667" t="s">
        <v>5500</v>
      </c>
      <c r="G179" s="666" t="s">
        <v>4527</v>
      </c>
      <c r="H179" s="666" t="s">
        <v>4528</v>
      </c>
      <c r="I179" s="668">
        <v>9.1999999999999993</v>
      </c>
      <c r="J179" s="668">
        <v>200</v>
      </c>
      <c r="K179" s="669">
        <v>1840</v>
      </c>
    </row>
    <row r="180" spans="1:11" ht="14.4" customHeight="1" x14ac:dyDescent="0.3">
      <c r="A180" s="664" t="s">
        <v>542</v>
      </c>
      <c r="B180" s="665" t="s">
        <v>543</v>
      </c>
      <c r="C180" s="666" t="s">
        <v>552</v>
      </c>
      <c r="D180" s="667" t="s">
        <v>2484</v>
      </c>
      <c r="E180" s="666" t="s">
        <v>5503</v>
      </c>
      <c r="F180" s="667" t="s">
        <v>5504</v>
      </c>
      <c r="G180" s="666" t="s">
        <v>4563</v>
      </c>
      <c r="H180" s="666" t="s">
        <v>4564</v>
      </c>
      <c r="I180" s="668">
        <v>0.3</v>
      </c>
      <c r="J180" s="668">
        <v>100</v>
      </c>
      <c r="K180" s="669">
        <v>30</v>
      </c>
    </row>
    <row r="181" spans="1:11" ht="14.4" customHeight="1" x14ac:dyDescent="0.3">
      <c r="A181" s="664" t="s">
        <v>542</v>
      </c>
      <c r="B181" s="665" t="s">
        <v>543</v>
      </c>
      <c r="C181" s="666" t="s">
        <v>552</v>
      </c>
      <c r="D181" s="667" t="s">
        <v>2484</v>
      </c>
      <c r="E181" s="666" t="s">
        <v>5505</v>
      </c>
      <c r="F181" s="667" t="s">
        <v>5506</v>
      </c>
      <c r="G181" s="666" t="s">
        <v>4583</v>
      </c>
      <c r="H181" s="666" t="s">
        <v>4584</v>
      </c>
      <c r="I181" s="668">
        <v>0.71</v>
      </c>
      <c r="J181" s="668">
        <v>600</v>
      </c>
      <c r="K181" s="669">
        <v>426</v>
      </c>
    </row>
    <row r="182" spans="1:11" ht="14.4" customHeight="1" x14ac:dyDescent="0.3">
      <c r="A182" s="664" t="s">
        <v>542</v>
      </c>
      <c r="B182" s="665" t="s">
        <v>543</v>
      </c>
      <c r="C182" s="666" t="s">
        <v>552</v>
      </c>
      <c r="D182" s="667" t="s">
        <v>2484</v>
      </c>
      <c r="E182" s="666" t="s">
        <v>5505</v>
      </c>
      <c r="F182" s="667" t="s">
        <v>5506</v>
      </c>
      <c r="G182" s="666" t="s">
        <v>4585</v>
      </c>
      <c r="H182" s="666" t="s">
        <v>4586</v>
      </c>
      <c r="I182" s="668">
        <v>0.71</v>
      </c>
      <c r="J182" s="668">
        <v>600</v>
      </c>
      <c r="K182" s="669">
        <v>426</v>
      </c>
    </row>
    <row r="183" spans="1:11" ht="14.4" customHeight="1" x14ac:dyDescent="0.3">
      <c r="A183" s="664" t="s">
        <v>542</v>
      </c>
      <c r="B183" s="665" t="s">
        <v>543</v>
      </c>
      <c r="C183" s="666" t="s">
        <v>555</v>
      </c>
      <c r="D183" s="667" t="s">
        <v>2485</v>
      </c>
      <c r="E183" s="666" t="s">
        <v>5497</v>
      </c>
      <c r="F183" s="667" t="s">
        <v>5498</v>
      </c>
      <c r="G183" s="666" t="s">
        <v>4311</v>
      </c>
      <c r="H183" s="666" t="s">
        <v>4312</v>
      </c>
      <c r="I183" s="668">
        <v>0.47166666666666668</v>
      </c>
      <c r="J183" s="668">
        <v>1230</v>
      </c>
      <c r="K183" s="669">
        <v>583.1</v>
      </c>
    </row>
    <row r="184" spans="1:11" ht="14.4" customHeight="1" x14ac:dyDescent="0.3">
      <c r="A184" s="664" t="s">
        <v>542</v>
      </c>
      <c r="B184" s="665" t="s">
        <v>543</v>
      </c>
      <c r="C184" s="666" t="s">
        <v>555</v>
      </c>
      <c r="D184" s="667" t="s">
        <v>2485</v>
      </c>
      <c r="E184" s="666" t="s">
        <v>5497</v>
      </c>
      <c r="F184" s="667" t="s">
        <v>5498</v>
      </c>
      <c r="G184" s="666" t="s">
        <v>4603</v>
      </c>
      <c r="H184" s="666" t="s">
        <v>4604</v>
      </c>
      <c r="I184" s="668">
        <v>5.73</v>
      </c>
      <c r="J184" s="668">
        <v>10</v>
      </c>
      <c r="K184" s="669">
        <v>57.28</v>
      </c>
    </row>
    <row r="185" spans="1:11" ht="14.4" customHeight="1" x14ac:dyDescent="0.3">
      <c r="A185" s="664" t="s">
        <v>542</v>
      </c>
      <c r="B185" s="665" t="s">
        <v>543</v>
      </c>
      <c r="C185" s="666" t="s">
        <v>555</v>
      </c>
      <c r="D185" s="667" t="s">
        <v>2485</v>
      </c>
      <c r="E185" s="666" t="s">
        <v>5497</v>
      </c>
      <c r="F185" s="667" t="s">
        <v>5498</v>
      </c>
      <c r="G185" s="666" t="s">
        <v>4605</v>
      </c>
      <c r="H185" s="666" t="s">
        <v>4606</v>
      </c>
      <c r="I185" s="668">
        <v>4.3</v>
      </c>
      <c r="J185" s="668">
        <v>60</v>
      </c>
      <c r="K185" s="669">
        <v>258</v>
      </c>
    </row>
    <row r="186" spans="1:11" ht="14.4" customHeight="1" x14ac:dyDescent="0.3">
      <c r="A186" s="664" t="s">
        <v>542</v>
      </c>
      <c r="B186" s="665" t="s">
        <v>543</v>
      </c>
      <c r="C186" s="666" t="s">
        <v>555</v>
      </c>
      <c r="D186" s="667" t="s">
        <v>2485</v>
      </c>
      <c r="E186" s="666" t="s">
        <v>5497</v>
      </c>
      <c r="F186" s="667" t="s">
        <v>5498</v>
      </c>
      <c r="G186" s="666" t="s">
        <v>4313</v>
      </c>
      <c r="H186" s="666" t="s">
        <v>4314</v>
      </c>
      <c r="I186" s="668">
        <v>34.696666666666665</v>
      </c>
      <c r="J186" s="668">
        <v>36</v>
      </c>
      <c r="K186" s="669">
        <v>1249.0500000000002</v>
      </c>
    </row>
    <row r="187" spans="1:11" ht="14.4" customHeight="1" x14ac:dyDescent="0.3">
      <c r="A187" s="664" t="s">
        <v>542</v>
      </c>
      <c r="B187" s="665" t="s">
        <v>543</v>
      </c>
      <c r="C187" s="666" t="s">
        <v>555</v>
      </c>
      <c r="D187" s="667" t="s">
        <v>2485</v>
      </c>
      <c r="E187" s="666" t="s">
        <v>5497</v>
      </c>
      <c r="F187" s="667" t="s">
        <v>5498</v>
      </c>
      <c r="G187" s="666" t="s">
        <v>4315</v>
      </c>
      <c r="H187" s="666" t="s">
        <v>4316</v>
      </c>
      <c r="I187" s="668">
        <v>2.5033333333333334</v>
      </c>
      <c r="J187" s="668">
        <v>60</v>
      </c>
      <c r="K187" s="669">
        <v>150.19999999999999</v>
      </c>
    </row>
    <row r="188" spans="1:11" ht="14.4" customHeight="1" x14ac:dyDescent="0.3">
      <c r="A188" s="664" t="s">
        <v>542</v>
      </c>
      <c r="B188" s="665" t="s">
        <v>543</v>
      </c>
      <c r="C188" s="666" t="s">
        <v>555</v>
      </c>
      <c r="D188" s="667" t="s">
        <v>2485</v>
      </c>
      <c r="E188" s="666" t="s">
        <v>5497</v>
      </c>
      <c r="F188" s="667" t="s">
        <v>5498</v>
      </c>
      <c r="G188" s="666" t="s">
        <v>4317</v>
      </c>
      <c r="H188" s="666" t="s">
        <v>4318</v>
      </c>
      <c r="I188" s="668">
        <v>3.9649999999999999</v>
      </c>
      <c r="J188" s="668">
        <v>40</v>
      </c>
      <c r="K188" s="669">
        <v>158.60000000000002</v>
      </c>
    </row>
    <row r="189" spans="1:11" ht="14.4" customHeight="1" x14ac:dyDescent="0.3">
      <c r="A189" s="664" t="s">
        <v>542</v>
      </c>
      <c r="B189" s="665" t="s">
        <v>543</v>
      </c>
      <c r="C189" s="666" t="s">
        <v>555</v>
      </c>
      <c r="D189" s="667" t="s">
        <v>2485</v>
      </c>
      <c r="E189" s="666" t="s">
        <v>5497</v>
      </c>
      <c r="F189" s="667" t="s">
        <v>5498</v>
      </c>
      <c r="G189" s="666" t="s">
        <v>4319</v>
      </c>
      <c r="H189" s="666" t="s">
        <v>4320</v>
      </c>
      <c r="I189" s="668">
        <v>128</v>
      </c>
      <c r="J189" s="668">
        <v>30</v>
      </c>
      <c r="K189" s="669">
        <v>3839.8900000000003</v>
      </c>
    </row>
    <row r="190" spans="1:11" ht="14.4" customHeight="1" x14ac:dyDescent="0.3">
      <c r="A190" s="664" t="s">
        <v>542</v>
      </c>
      <c r="B190" s="665" t="s">
        <v>543</v>
      </c>
      <c r="C190" s="666" t="s">
        <v>555</v>
      </c>
      <c r="D190" s="667" t="s">
        <v>2485</v>
      </c>
      <c r="E190" s="666" t="s">
        <v>5497</v>
      </c>
      <c r="F190" s="667" t="s">
        <v>5498</v>
      </c>
      <c r="G190" s="666" t="s">
        <v>4607</v>
      </c>
      <c r="H190" s="666" t="s">
        <v>4608</v>
      </c>
      <c r="I190" s="668">
        <v>9.2999999999999989</v>
      </c>
      <c r="J190" s="668">
        <v>300</v>
      </c>
      <c r="K190" s="669">
        <v>2790</v>
      </c>
    </row>
    <row r="191" spans="1:11" ht="14.4" customHeight="1" x14ac:dyDescent="0.3">
      <c r="A191" s="664" t="s">
        <v>542</v>
      </c>
      <c r="B191" s="665" t="s">
        <v>543</v>
      </c>
      <c r="C191" s="666" t="s">
        <v>555</v>
      </c>
      <c r="D191" s="667" t="s">
        <v>2485</v>
      </c>
      <c r="E191" s="666" t="s">
        <v>5497</v>
      </c>
      <c r="F191" s="667" t="s">
        <v>5498</v>
      </c>
      <c r="G191" s="666" t="s">
        <v>4323</v>
      </c>
      <c r="H191" s="666" t="s">
        <v>4324</v>
      </c>
      <c r="I191" s="668">
        <v>28.73</v>
      </c>
      <c r="J191" s="668">
        <v>192</v>
      </c>
      <c r="K191" s="669">
        <v>5516.16</v>
      </c>
    </row>
    <row r="192" spans="1:11" ht="14.4" customHeight="1" x14ac:dyDescent="0.3">
      <c r="A192" s="664" t="s">
        <v>542</v>
      </c>
      <c r="B192" s="665" t="s">
        <v>543</v>
      </c>
      <c r="C192" s="666" t="s">
        <v>555</v>
      </c>
      <c r="D192" s="667" t="s">
        <v>2485</v>
      </c>
      <c r="E192" s="666" t="s">
        <v>5497</v>
      </c>
      <c r="F192" s="667" t="s">
        <v>5498</v>
      </c>
      <c r="G192" s="666" t="s">
        <v>4325</v>
      </c>
      <c r="H192" s="666" t="s">
        <v>4326</v>
      </c>
      <c r="I192" s="668">
        <v>6.2433333333333332</v>
      </c>
      <c r="J192" s="668">
        <v>240</v>
      </c>
      <c r="K192" s="669">
        <v>1498.5</v>
      </c>
    </row>
    <row r="193" spans="1:11" ht="14.4" customHeight="1" x14ac:dyDescent="0.3">
      <c r="A193" s="664" t="s">
        <v>542</v>
      </c>
      <c r="B193" s="665" t="s">
        <v>543</v>
      </c>
      <c r="C193" s="666" t="s">
        <v>555</v>
      </c>
      <c r="D193" s="667" t="s">
        <v>2485</v>
      </c>
      <c r="E193" s="666" t="s">
        <v>5497</v>
      </c>
      <c r="F193" s="667" t="s">
        <v>5498</v>
      </c>
      <c r="G193" s="666" t="s">
        <v>4329</v>
      </c>
      <c r="H193" s="666" t="s">
        <v>4330</v>
      </c>
      <c r="I193" s="668">
        <v>1.4214285714285713</v>
      </c>
      <c r="J193" s="668">
        <v>3800</v>
      </c>
      <c r="K193" s="669">
        <v>5408.49</v>
      </c>
    </row>
    <row r="194" spans="1:11" ht="14.4" customHeight="1" x14ac:dyDescent="0.3">
      <c r="A194" s="664" t="s">
        <v>542</v>
      </c>
      <c r="B194" s="665" t="s">
        <v>543</v>
      </c>
      <c r="C194" s="666" t="s">
        <v>555</v>
      </c>
      <c r="D194" s="667" t="s">
        <v>2485</v>
      </c>
      <c r="E194" s="666" t="s">
        <v>5497</v>
      </c>
      <c r="F194" s="667" t="s">
        <v>5498</v>
      </c>
      <c r="G194" s="666" t="s">
        <v>4609</v>
      </c>
      <c r="H194" s="666" t="s">
        <v>4610</v>
      </c>
      <c r="I194" s="668">
        <v>129.26</v>
      </c>
      <c r="J194" s="668">
        <v>25</v>
      </c>
      <c r="K194" s="669">
        <v>3231.5</v>
      </c>
    </row>
    <row r="195" spans="1:11" ht="14.4" customHeight="1" x14ac:dyDescent="0.3">
      <c r="A195" s="664" t="s">
        <v>542</v>
      </c>
      <c r="B195" s="665" t="s">
        <v>543</v>
      </c>
      <c r="C195" s="666" t="s">
        <v>555</v>
      </c>
      <c r="D195" s="667" t="s">
        <v>2485</v>
      </c>
      <c r="E195" s="666" t="s">
        <v>5497</v>
      </c>
      <c r="F195" s="667" t="s">
        <v>5498</v>
      </c>
      <c r="G195" s="666" t="s">
        <v>4611</v>
      </c>
      <c r="H195" s="666" t="s">
        <v>4612</v>
      </c>
      <c r="I195" s="668">
        <v>86.38</v>
      </c>
      <c r="J195" s="668">
        <v>10</v>
      </c>
      <c r="K195" s="669">
        <v>863.8</v>
      </c>
    </row>
    <row r="196" spans="1:11" ht="14.4" customHeight="1" x14ac:dyDescent="0.3">
      <c r="A196" s="664" t="s">
        <v>542</v>
      </c>
      <c r="B196" s="665" t="s">
        <v>543</v>
      </c>
      <c r="C196" s="666" t="s">
        <v>555</v>
      </c>
      <c r="D196" s="667" t="s">
        <v>2485</v>
      </c>
      <c r="E196" s="666" t="s">
        <v>5497</v>
      </c>
      <c r="F196" s="667" t="s">
        <v>5498</v>
      </c>
      <c r="G196" s="666" t="s">
        <v>4331</v>
      </c>
      <c r="H196" s="666" t="s">
        <v>4332</v>
      </c>
      <c r="I196" s="668">
        <v>11.143333333333333</v>
      </c>
      <c r="J196" s="668">
        <v>350</v>
      </c>
      <c r="K196" s="669">
        <v>3900</v>
      </c>
    </row>
    <row r="197" spans="1:11" ht="14.4" customHeight="1" x14ac:dyDescent="0.3">
      <c r="A197" s="664" t="s">
        <v>542</v>
      </c>
      <c r="B197" s="665" t="s">
        <v>543</v>
      </c>
      <c r="C197" s="666" t="s">
        <v>555</v>
      </c>
      <c r="D197" s="667" t="s">
        <v>2485</v>
      </c>
      <c r="E197" s="666" t="s">
        <v>5497</v>
      </c>
      <c r="F197" s="667" t="s">
        <v>5498</v>
      </c>
      <c r="G197" s="666" t="s">
        <v>4613</v>
      </c>
      <c r="H197" s="666" t="s">
        <v>4614</v>
      </c>
      <c r="I197" s="668">
        <v>0.27666666666666667</v>
      </c>
      <c r="J197" s="668">
        <v>1200</v>
      </c>
      <c r="K197" s="669">
        <v>331</v>
      </c>
    </row>
    <row r="198" spans="1:11" ht="14.4" customHeight="1" x14ac:dyDescent="0.3">
      <c r="A198" s="664" t="s">
        <v>542</v>
      </c>
      <c r="B198" s="665" t="s">
        <v>543</v>
      </c>
      <c r="C198" s="666" t="s">
        <v>555</v>
      </c>
      <c r="D198" s="667" t="s">
        <v>2485</v>
      </c>
      <c r="E198" s="666" t="s">
        <v>5497</v>
      </c>
      <c r="F198" s="667" t="s">
        <v>5498</v>
      </c>
      <c r="G198" s="666" t="s">
        <v>4615</v>
      </c>
      <c r="H198" s="666" t="s">
        <v>4616</v>
      </c>
      <c r="I198" s="668">
        <v>233.8</v>
      </c>
      <c r="J198" s="668">
        <v>5</v>
      </c>
      <c r="K198" s="669">
        <v>1169</v>
      </c>
    </row>
    <row r="199" spans="1:11" ht="14.4" customHeight="1" x14ac:dyDescent="0.3">
      <c r="A199" s="664" t="s">
        <v>542</v>
      </c>
      <c r="B199" s="665" t="s">
        <v>543</v>
      </c>
      <c r="C199" s="666" t="s">
        <v>555</v>
      </c>
      <c r="D199" s="667" t="s">
        <v>2485</v>
      </c>
      <c r="E199" s="666" t="s">
        <v>5497</v>
      </c>
      <c r="F199" s="667" t="s">
        <v>5498</v>
      </c>
      <c r="G199" s="666" t="s">
        <v>4617</v>
      </c>
      <c r="H199" s="666" t="s">
        <v>4618</v>
      </c>
      <c r="I199" s="668">
        <v>0.435</v>
      </c>
      <c r="J199" s="668">
        <v>2400</v>
      </c>
      <c r="K199" s="669">
        <v>1045</v>
      </c>
    </row>
    <row r="200" spans="1:11" ht="14.4" customHeight="1" x14ac:dyDescent="0.3">
      <c r="A200" s="664" t="s">
        <v>542</v>
      </c>
      <c r="B200" s="665" t="s">
        <v>543</v>
      </c>
      <c r="C200" s="666" t="s">
        <v>555</v>
      </c>
      <c r="D200" s="667" t="s">
        <v>2485</v>
      </c>
      <c r="E200" s="666" t="s">
        <v>5497</v>
      </c>
      <c r="F200" s="667" t="s">
        <v>5498</v>
      </c>
      <c r="G200" s="666" t="s">
        <v>4333</v>
      </c>
      <c r="H200" s="666" t="s">
        <v>4334</v>
      </c>
      <c r="I200" s="668">
        <v>61.22</v>
      </c>
      <c r="J200" s="668">
        <v>2</v>
      </c>
      <c r="K200" s="669">
        <v>122.44</v>
      </c>
    </row>
    <row r="201" spans="1:11" ht="14.4" customHeight="1" x14ac:dyDescent="0.3">
      <c r="A201" s="664" t="s">
        <v>542</v>
      </c>
      <c r="B201" s="665" t="s">
        <v>543</v>
      </c>
      <c r="C201" s="666" t="s">
        <v>555</v>
      </c>
      <c r="D201" s="667" t="s">
        <v>2485</v>
      </c>
      <c r="E201" s="666" t="s">
        <v>5497</v>
      </c>
      <c r="F201" s="667" t="s">
        <v>5498</v>
      </c>
      <c r="G201" s="666" t="s">
        <v>4619</v>
      </c>
      <c r="H201" s="666" t="s">
        <v>4620</v>
      </c>
      <c r="I201" s="668">
        <v>27.68</v>
      </c>
      <c r="J201" s="668">
        <v>48</v>
      </c>
      <c r="K201" s="669">
        <v>1328.6799999999998</v>
      </c>
    </row>
    <row r="202" spans="1:11" ht="14.4" customHeight="1" x14ac:dyDescent="0.3">
      <c r="A202" s="664" t="s">
        <v>542</v>
      </c>
      <c r="B202" s="665" t="s">
        <v>543</v>
      </c>
      <c r="C202" s="666" t="s">
        <v>555</v>
      </c>
      <c r="D202" s="667" t="s">
        <v>2485</v>
      </c>
      <c r="E202" s="666" t="s">
        <v>5497</v>
      </c>
      <c r="F202" s="667" t="s">
        <v>5498</v>
      </c>
      <c r="G202" s="666" t="s">
        <v>4335</v>
      </c>
      <c r="H202" s="666" t="s">
        <v>4336</v>
      </c>
      <c r="I202" s="668">
        <v>22.146666666666665</v>
      </c>
      <c r="J202" s="668">
        <v>175</v>
      </c>
      <c r="K202" s="669">
        <v>3875.75</v>
      </c>
    </row>
    <row r="203" spans="1:11" ht="14.4" customHeight="1" x14ac:dyDescent="0.3">
      <c r="A203" s="664" t="s">
        <v>542</v>
      </c>
      <c r="B203" s="665" t="s">
        <v>543</v>
      </c>
      <c r="C203" s="666" t="s">
        <v>555</v>
      </c>
      <c r="D203" s="667" t="s">
        <v>2485</v>
      </c>
      <c r="E203" s="666" t="s">
        <v>5497</v>
      </c>
      <c r="F203" s="667" t="s">
        <v>5498</v>
      </c>
      <c r="G203" s="666" t="s">
        <v>4337</v>
      </c>
      <c r="H203" s="666" t="s">
        <v>4338</v>
      </c>
      <c r="I203" s="668">
        <v>30.178000000000004</v>
      </c>
      <c r="J203" s="668">
        <v>127</v>
      </c>
      <c r="K203" s="669">
        <v>3832.84</v>
      </c>
    </row>
    <row r="204" spans="1:11" ht="14.4" customHeight="1" x14ac:dyDescent="0.3">
      <c r="A204" s="664" t="s">
        <v>542</v>
      </c>
      <c r="B204" s="665" t="s">
        <v>543</v>
      </c>
      <c r="C204" s="666" t="s">
        <v>555</v>
      </c>
      <c r="D204" s="667" t="s">
        <v>2485</v>
      </c>
      <c r="E204" s="666" t="s">
        <v>5497</v>
      </c>
      <c r="F204" s="667" t="s">
        <v>5498</v>
      </c>
      <c r="G204" s="666" t="s">
        <v>4621</v>
      </c>
      <c r="H204" s="666" t="s">
        <v>4622</v>
      </c>
      <c r="I204" s="668">
        <v>272.43</v>
      </c>
      <c r="J204" s="668">
        <v>6</v>
      </c>
      <c r="K204" s="669">
        <v>1634.58</v>
      </c>
    </row>
    <row r="205" spans="1:11" ht="14.4" customHeight="1" x14ac:dyDescent="0.3">
      <c r="A205" s="664" t="s">
        <v>542</v>
      </c>
      <c r="B205" s="665" t="s">
        <v>543</v>
      </c>
      <c r="C205" s="666" t="s">
        <v>555</v>
      </c>
      <c r="D205" s="667" t="s">
        <v>2485</v>
      </c>
      <c r="E205" s="666" t="s">
        <v>5497</v>
      </c>
      <c r="F205" s="667" t="s">
        <v>5498</v>
      </c>
      <c r="G205" s="666" t="s">
        <v>4623</v>
      </c>
      <c r="H205" s="666" t="s">
        <v>4624</v>
      </c>
      <c r="I205" s="668">
        <v>13.04</v>
      </c>
      <c r="J205" s="668">
        <v>50</v>
      </c>
      <c r="K205" s="669">
        <v>652</v>
      </c>
    </row>
    <row r="206" spans="1:11" ht="14.4" customHeight="1" x14ac:dyDescent="0.3">
      <c r="A206" s="664" t="s">
        <v>542</v>
      </c>
      <c r="B206" s="665" t="s">
        <v>543</v>
      </c>
      <c r="C206" s="666" t="s">
        <v>555</v>
      </c>
      <c r="D206" s="667" t="s">
        <v>2485</v>
      </c>
      <c r="E206" s="666" t="s">
        <v>5497</v>
      </c>
      <c r="F206" s="667" t="s">
        <v>5498</v>
      </c>
      <c r="G206" s="666" t="s">
        <v>4339</v>
      </c>
      <c r="H206" s="666" t="s">
        <v>4340</v>
      </c>
      <c r="I206" s="668">
        <v>1.3800000000000001</v>
      </c>
      <c r="J206" s="668">
        <v>1850</v>
      </c>
      <c r="K206" s="669">
        <v>2553</v>
      </c>
    </row>
    <row r="207" spans="1:11" ht="14.4" customHeight="1" x14ac:dyDescent="0.3">
      <c r="A207" s="664" t="s">
        <v>542</v>
      </c>
      <c r="B207" s="665" t="s">
        <v>543</v>
      </c>
      <c r="C207" s="666" t="s">
        <v>555</v>
      </c>
      <c r="D207" s="667" t="s">
        <v>2485</v>
      </c>
      <c r="E207" s="666" t="s">
        <v>5497</v>
      </c>
      <c r="F207" s="667" t="s">
        <v>5498</v>
      </c>
      <c r="G207" s="666" t="s">
        <v>4341</v>
      </c>
      <c r="H207" s="666" t="s">
        <v>4342</v>
      </c>
      <c r="I207" s="668">
        <v>8.59</v>
      </c>
      <c r="J207" s="668">
        <v>100</v>
      </c>
      <c r="K207" s="669">
        <v>859</v>
      </c>
    </row>
    <row r="208" spans="1:11" ht="14.4" customHeight="1" x14ac:dyDescent="0.3">
      <c r="A208" s="664" t="s">
        <v>542</v>
      </c>
      <c r="B208" s="665" t="s">
        <v>543</v>
      </c>
      <c r="C208" s="666" t="s">
        <v>555</v>
      </c>
      <c r="D208" s="667" t="s">
        <v>2485</v>
      </c>
      <c r="E208" s="666" t="s">
        <v>5497</v>
      </c>
      <c r="F208" s="667" t="s">
        <v>5498</v>
      </c>
      <c r="G208" s="666" t="s">
        <v>4625</v>
      </c>
      <c r="H208" s="666" t="s">
        <v>4626</v>
      </c>
      <c r="I208" s="668">
        <v>1.1766666666666665</v>
      </c>
      <c r="J208" s="668">
        <v>4500</v>
      </c>
      <c r="K208" s="669">
        <v>5287.5</v>
      </c>
    </row>
    <row r="209" spans="1:11" ht="14.4" customHeight="1" x14ac:dyDescent="0.3">
      <c r="A209" s="664" t="s">
        <v>542</v>
      </c>
      <c r="B209" s="665" t="s">
        <v>543</v>
      </c>
      <c r="C209" s="666" t="s">
        <v>555</v>
      </c>
      <c r="D209" s="667" t="s">
        <v>2485</v>
      </c>
      <c r="E209" s="666" t="s">
        <v>5497</v>
      </c>
      <c r="F209" s="667" t="s">
        <v>5498</v>
      </c>
      <c r="G209" s="666" t="s">
        <v>4343</v>
      </c>
      <c r="H209" s="666" t="s">
        <v>4344</v>
      </c>
      <c r="I209" s="668">
        <v>0.67166666666666675</v>
      </c>
      <c r="J209" s="668">
        <v>5000</v>
      </c>
      <c r="K209" s="669">
        <v>3355</v>
      </c>
    </row>
    <row r="210" spans="1:11" ht="14.4" customHeight="1" x14ac:dyDescent="0.3">
      <c r="A210" s="664" t="s">
        <v>542</v>
      </c>
      <c r="B210" s="665" t="s">
        <v>543</v>
      </c>
      <c r="C210" s="666" t="s">
        <v>555</v>
      </c>
      <c r="D210" s="667" t="s">
        <v>2485</v>
      </c>
      <c r="E210" s="666" t="s">
        <v>5497</v>
      </c>
      <c r="F210" s="667" t="s">
        <v>5498</v>
      </c>
      <c r="G210" s="666" t="s">
        <v>4627</v>
      </c>
      <c r="H210" s="666" t="s">
        <v>4628</v>
      </c>
      <c r="I210" s="668">
        <v>3.4350000000000001</v>
      </c>
      <c r="J210" s="668">
        <v>300</v>
      </c>
      <c r="K210" s="669">
        <v>1031</v>
      </c>
    </row>
    <row r="211" spans="1:11" ht="14.4" customHeight="1" x14ac:dyDescent="0.3">
      <c r="A211" s="664" t="s">
        <v>542</v>
      </c>
      <c r="B211" s="665" t="s">
        <v>543</v>
      </c>
      <c r="C211" s="666" t="s">
        <v>555</v>
      </c>
      <c r="D211" s="667" t="s">
        <v>2485</v>
      </c>
      <c r="E211" s="666" t="s">
        <v>5497</v>
      </c>
      <c r="F211" s="667" t="s">
        <v>5498</v>
      </c>
      <c r="G211" s="666" t="s">
        <v>4629</v>
      </c>
      <c r="H211" s="666" t="s">
        <v>4630</v>
      </c>
      <c r="I211" s="668">
        <v>3.9442857142857144</v>
      </c>
      <c r="J211" s="668">
        <v>2250</v>
      </c>
      <c r="K211" s="669">
        <v>8878.4</v>
      </c>
    </row>
    <row r="212" spans="1:11" ht="14.4" customHeight="1" x14ac:dyDescent="0.3">
      <c r="A212" s="664" t="s">
        <v>542</v>
      </c>
      <c r="B212" s="665" t="s">
        <v>543</v>
      </c>
      <c r="C212" s="666" t="s">
        <v>555</v>
      </c>
      <c r="D212" s="667" t="s">
        <v>2485</v>
      </c>
      <c r="E212" s="666" t="s">
        <v>5497</v>
      </c>
      <c r="F212" s="667" t="s">
        <v>5498</v>
      </c>
      <c r="G212" s="666" t="s">
        <v>4345</v>
      </c>
      <c r="H212" s="666" t="s">
        <v>4346</v>
      </c>
      <c r="I212" s="668">
        <v>0.44</v>
      </c>
      <c r="J212" s="668">
        <v>6500</v>
      </c>
      <c r="K212" s="669">
        <v>2860</v>
      </c>
    </row>
    <row r="213" spans="1:11" ht="14.4" customHeight="1" x14ac:dyDescent="0.3">
      <c r="A213" s="664" t="s">
        <v>542</v>
      </c>
      <c r="B213" s="665" t="s">
        <v>543</v>
      </c>
      <c r="C213" s="666" t="s">
        <v>555</v>
      </c>
      <c r="D213" s="667" t="s">
        <v>2485</v>
      </c>
      <c r="E213" s="666" t="s">
        <v>5497</v>
      </c>
      <c r="F213" s="667" t="s">
        <v>5498</v>
      </c>
      <c r="G213" s="666" t="s">
        <v>4631</v>
      </c>
      <c r="H213" s="666" t="s">
        <v>4632</v>
      </c>
      <c r="I213" s="668">
        <v>0.33</v>
      </c>
      <c r="J213" s="668">
        <v>1400</v>
      </c>
      <c r="K213" s="669">
        <v>462</v>
      </c>
    </row>
    <row r="214" spans="1:11" ht="14.4" customHeight="1" x14ac:dyDescent="0.3">
      <c r="A214" s="664" t="s">
        <v>542</v>
      </c>
      <c r="B214" s="665" t="s">
        <v>543</v>
      </c>
      <c r="C214" s="666" t="s">
        <v>555</v>
      </c>
      <c r="D214" s="667" t="s">
        <v>2485</v>
      </c>
      <c r="E214" s="666" t="s">
        <v>5497</v>
      </c>
      <c r="F214" s="667" t="s">
        <v>5498</v>
      </c>
      <c r="G214" s="666" t="s">
        <v>4633</v>
      </c>
      <c r="H214" s="666" t="s">
        <v>4634</v>
      </c>
      <c r="I214" s="668">
        <v>8.58</v>
      </c>
      <c r="J214" s="668">
        <v>48</v>
      </c>
      <c r="K214" s="669">
        <v>411.84</v>
      </c>
    </row>
    <row r="215" spans="1:11" ht="14.4" customHeight="1" x14ac:dyDescent="0.3">
      <c r="A215" s="664" t="s">
        <v>542</v>
      </c>
      <c r="B215" s="665" t="s">
        <v>543</v>
      </c>
      <c r="C215" s="666" t="s">
        <v>555</v>
      </c>
      <c r="D215" s="667" t="s">
        <v>2485</v>
      </c>
      <c r="E215" s="666" t="s">
        <v>5497</v>
      </c>
      <c r="F215" s="667" t="s">
        <v>5498</v>
      </c>
      <c r="G215" s="666" t="s">
        <v>4347</v>
      </c>
      <c r="H215" s="666" t="s">
        <v>4348</v>
      </c>
      <c r="I215" s="668">
        <v>27.87857142857143</v>
      </c>
      <c r="J215" s="668">
        <v>20</v>
      </c>
      <c r="K215" s="669">
        <v>557.56999999999994</v>
      </c>
    </row>
    <row r="216" spans="1:11" ht="14.4" customHeight="1" x14ac:dyDescent="0.3">
      <c r="A216" s="664" t="s">
        <v>542</v>
      </c>
      <c r="B216" s="665" t="s">
        <v>543</v>
      </c>
      <c r="C216" s="666" t="s">
        <v>555</v>
      </c>
      <c r="D216" s="667" t="s">
        <v>2485</v>
      </c>
      <c r="E216" s="666" t="s">
        <v>5497</v>
      </c>
      <c r="F216" s="667" t="s">
        <v>5498</v>
      </c>
      <c r="G216" s="666" t="s">
        <v>4635</v>
      </c>
      <c r="H216" s="666" t="s">
        <v>4636</v>
      </c>
      <c r="I216" s="668">
        <v>0.63</v>
      </c>
      <c r="J216" s="668">
        <v>6005</v>
      </c>
      <c r="K216" s="669">
        <v>3783.15</v>
      </c>
    </row>
    <row r="217" spans="1:11" ht="14.4" customHeight="1" x14ac:dyDescent="0.3">
      <c r="A217" s="664" t="s">
        <v>542</v>
      </c>
      <c r="B217" s="665" t="s">
        <v>543</v>
      </c>
      <c r="C217" s="666" t="s">
        <v>555</v>
      </c>
      <c r="D217" s="667" t="s">
        <v>2485</v>
      </c>
      <c r="E217" s="666" t="s">
        <v>5497</v>
      </c>
      <c r="F217" s="667" t="s">
        <v>5498</v>
      </c>
      <c r="G217" s="666" t="s">
        <v>4349</v>
      </c>
      <c r="H217" s="666" t="s">
        <v>4350</v>
      </c>
      <c r="I217" s="668">
        <v>1.29</v>
      </c>
      <c r="J217" s="668">
        <v>5500</v>
      </c>
      <c r="K217" s="669">
        <v>7095</v>
      </c>
    </row>
    <row r="218" spans="1:11" ht="14.4" customHeight="1" x14ac:dyDescent="0.3">
      <c r="A218" s="664" t="s">
        <v>542</v>
      </c>
      <c r="B218" s="665" t="s">
        <v>543</v>
      </c>
      <c r="C218" s="666" t="s">
        <v>555</v>
      </c>
      <c r="D218" s="667" t="s">
        <v>2485</v>
      </c>
      <c r="E218" s="666" t="s">
        <v>5497</v>
      </c>
      <c r="F218" s="667" t="s">
        <v>5498</v>
      </c>
      <c r="G218" s="666" t="s">
        <v>4351</v>
      </c>
      <c r="H218" s="666" t="s">
        <v>4352</v>
      </c>
      <c r="I218" s="668">
        <v>1.17</v>
      </c>
      <c r="J218" s="668">
        <v>1306</v>
      </c>
      <c r="K218" s="669">
        <v>1528.02</v>
      </c>
    </row>
    <row r="219" spans="1:11" ht="14.4" customHeight="1" x14ac:dyDescent="0.3">
      <c r="A219" s="664" t="s">
        <v>542</v>
      </c>
      <c r="B219" s="665" t="s">
        <v>543</v>
      </c>
      <c r="C219" s="666" t="s">
        <v>555</v>
      </c>
      <c r="D219" s="667" t="s">
        <v>2485</v>
      </c>
      <c r="E219" s="666" t="s">
        <v>5497</v>
      </c>
      <c r="F219" s="667" t="s">
        <v>5498</v>
      </c>
      <c r="G219" s="666" t="s">
        <v>4353</v>
      </c>
      <c r="H219" s="666" t="s">
        <v>4354</v>
      </c>
      <c r="I219" s="668">
        <v>46</v>
      </c>
      <c r="J219" s="668">
        <v>3</v>
      </c>
      <c r="K219" s="669">
        <v>138</v>
      </c>
    </row>
    <row r="220" spans="1:11" ht="14.4" customHeight="1" x14ac:dyDescent="0.3">
      <c r="A220" s="664" t="s">
        <v>542</v>
      </c>
      <c r="B220" s="665" t="s">
        <v>543</v>
      </c>
      <c r="C220" s="666" t="s">
        <v>555</v>
      </c>
      <c r="D220" s="667" t="s">
        <v>2485</v>
      </c>
      <c r="E220" s="666" t="s">
        <v>5497</v>
      </c>
      <c r="F220" s="667" t="s">
        <v>5498</v>
      </c>
      <c r="G220" s="666" t="s">
        <v>4355</v>
      </c>
      <c r="H220" s="666" t="s">
        <v>4356</v>
      </c>
      <c r="I220" s="668">
        <v>98.375</v>
      </c>
      <c r="J220" s="668">
        <v>10</v>
      </c>
      <c r="K220" s="669">
        <v>983.75</v>
      </c>
    </row>
    <row r="221" spans="1:11" ht="14.4" customHeight="1" x14ac:dyDescent="0.3">
      <c r="A221" s="664" t="s">
        <v>542</v>
      </c>
      <c r="B221" s="665" t="s">
        <v>543</v>
      </c>
      <c r="C221" s="666" t="s">
        <v>555</v>
      </c>
      <c r="D221" s="667" t="s">
        <v>2485</v>
      </c>
      <c r="E221" s="666" t="s">
        <v>5497</v>
      </c>
      <c r="F221" s="667" t="s">
        <v>5498</v>
      </c>
      <c r="G221" s="666" t="s">
        <v>4597</v>
      </c>
      <c r="H221" s="666" t="s">
        <v>4598</v>
      </c>
      <c r="I221" s="668">
        <v>283.01</v>
      </c>
      <c r="J221" s="668">
        <v>25</v>
      </c>
      <c r="K221" s="669">
        <v>7075.3</v>
      </c>
    </row>
    <row r="222" spans="1:11" ht="14.4" customHeight="1" x14ac:dyDescent="0.3">
      <c r="A222" s="664" t="s">
        <v>542</v>
      </c>
      <c r="B222" s="665" t="s">
        <v>543</v>
      </c>
      <c r="C222" s="666" t="s">
        <v>555</v>
      </c>
      <c r="D222" s="667" t="s">
        <v>2485</v>
      </c>
      <c r="E222" s="666" t="s">
        <v>5497</v>
      </c>
      <c r="F222" s="667" t="s">
        <v>5498</v>
      </c>
      <c r="G222" s="666" t="s">
        <v>4359</v>
      </c>
      <c r="H222" s="666" t="s">
        <v>4360</v>
      </c>
      <c r="I222" s="668">
        <v>26.37</v>
      </c>
      <c r="J222" s="668">
        <v>48</v>
      </c>
      <c r="K222" s="669">
        <v>1265.73</v>
      </c>
    </row>
    <row r="223" spans="1:11" ht="14.4" customHeight="1" x14ac:dyDescent="0.3">
      <c r="A223" s="664" t="s">
        <v>542</v>
      </c>
      <c r="B223" s="665" t="s">
        <v>543</v>
      </c>
      <c r="C223" s="666" t="s">
        <v>555</v>
      </c>
      <c r="D223" s="667" t="s">
        <v>2485</v>
      </c>
      <c r="E223" s="666" t="s">
        <v>5497</v>
      </c>
      <c r="F223" s="667" t="s">
        <v>5498</v>
      </c>
      <c r="G223" s="666" t="s">
        <v>4361</v>
      </c>
      <c r="H223" s="666" t="s">
        <v>4362</v>
      </c>
      <c r="I223" s="668">
        <v>0.86</v>
      </c>
      <c r="J223" s="668">
        <v>400</v>
      </c>
      <c r="K223" s="669">
        <v>344</v>
      </c>
    </row>
    <row r="224" spans="1:11" ht="14.4" customHeight="1" x14ac:dyDescent="0.3">
      <c r="A224" s="664" t="s">
        <v>542</v>
      </c>
      <c r="B224" s="665" t="s">
        <v>543</v>
      </c>
      <c r="C224" s="666" t="s">
        <v>555</v>
      </c>
      <c r="D224" s="667" t="s">
        <v>2485</v>
      </c>
      <c r="E224" s="666" t="s">
        <v>5497</v>
      </c>
      <c r="F224" s="667" t="s">
        <v>5498</v>
      </c>
      <c r="G224" s="666" t="s">
        <v>4365</v>
      </c>
      <c r="H224" s="666" t="s">
        <v>4366</v>
      </c>
      <c r="I224" s="668">
        <v>2.0612500000000002</v>
      </c>
      <c r="J224" s="668">
        <v>1450</v>
      </c>
      <c r="K224" s="669">
        <v>2988.5</v>
      </c>
    </row>
    <row r="225" spans="1:11" ht="14.4" customHeight="1" x14ac:dyDescent="0.3">
      <c r="A225" s="664" t="s">
        <v>542</v>
      </c>
      <c r="B225" s="665" t="s">
        <v>543</v>
      </c>
      <c r="C225" s="666" t="s">
        <v>555</v>
      </c>
      <c r="D225" s="667" t="s">
        <v>2485</v>
      </c>
      <c r="E225" s="666" t="s">
        <v>5497</v>
      </c>
      <c r="F225" s="667" t="s">
        <v>5498</v>
      </c>
      <c r="G225" s="666" t="s">
        <v>4369</v>
      </c>
      <c r="H225" s="666" t="s">
        <v>4370</v>
      </c>
      <c r="I225" s="668">
        <v>5.8771428571428572</v>
      </c>
      <c r="J225" s="668">
        <v>900</v>
      </c>
      <c r="K225" s="669">
        <v>5289</v>
      </c>
    </row>
    <row r="226" spans="1:11" ht="14.4" customHeight="1" x14ac:dyDescent="0.3">
      <c r="A226" s="664" t="s">
        <v>542</v>
      </c>
      <c r="B226" s="665" t="s">
        <v>543</v>
      </c>
      <c r="C226" s="666" t="s">
        <v>555</v>
      </c>
      <c r="D226" s="667" t="s">
        <v>2485</v>
      </c>
      <c r="E226" s="666" t="s">
        <v>5497</v>
      </c>
      <c r="F226" s="667" t="s">
        <v>5498</v>
      </c>
      <c r="G226" s="666" t="s">
        <v>4373</v>
      </c>
      <c r="H226" s="666" t="s">
        <v>4374</v>
      </c>
      <c r="I226" s="668">
        <v>1.6300000000000003</v>
      </c>
      <c r="J226" s="668">
        <v>180</v>
      </c>
      <c r="K226" s="669">
        <v>293.64</v>
      </c>
    </row>
    <row r="227" spans="1:11" ht="14.4" customHeight="1" x14ac:dyDescent="0.3">
      <c r="A227" s="664" t="s">
        <v>542</v>
      </c>
      <c r="B227" s="665" t="s">
        <v>543</v>
      </c>
      <c r="C227" s="666" t="s">
        <v>555</v>
      </c>
      <c r="D227" s="667" t="s">
        <v>2485</v>
      </c>
      <c r="E227" s="666" t="s">
        <v>5497</v>
      </c>
      <c r="F227" s="667" t="s">
        <v>5498</v>
      </c>
      <c r="G227" s="666" t="s">
        <v>4599</v>
      </c>
      <c r="H227" s="666" t="s">
        <v>4600</v>
      </c>
      <c r="I227" s="668">
        <v>58.53</v>
      </c>
      <c r="J227" s="668">
        <v>20</v>
      </c>
      <c r="K227" s="669">
        <v>1170.6399999999999</v>
      </c>
    </row>
    <row r="228" spans="1:11" ht="14.4" customHeight="1" x14ac:dyDescent="0.3">
      <c r="A228" s="664" t="s">
        <v>542</v>
      </c>
      <c r="B228" s="665" t="s">
        <v>543</v>
      </c>
      <c r="C228" s="666" t="s">
        <v>555</v>
      </c>
      <c r="D228" s="667" t="s">
        <v>2485</v>
      </c>
      <c r="E228" s="666" t="s">
        <v>5497</v>
      </c>
      <c r="F228" s="667" t="s">
        <v>5498</v>
      </c>
      <c r="G228" s="666" t="s">
        <v>4637</v>
      </c>
      <c r="H228" s="666" t="s">
        <v>4638</v>
      </c>
      <c r="I228" s="668">
        <v>0.15</v>
      </c>
      <c r="J228" s="668">
        <v>1000</v>
      </c>
      <c r="K228" s="669">
        <v>150</v>
      </c>
    </row>
    <row r="229" spans="1:11" ht="14.4" customHeight="1" x14ac:dyDescent="0.3">
      <c r="A229" s="664" t="s">
        <v>542</v>
      </c>
      <c r="B229" s="665" t="s">
        <v>543</v>
      </c>
      <c r="C229" s="666" t="s">
        <v>555</v>
      </c>
      <c r="D229" s="667" t="s">
        <v>2485</v>
      </c>
      <c r="E229" s="666" t="s">
        <v>5497</v>
      </c>
      <c r="F229" s="667" t="s">
        <v>5498</v>
      </c>
      <c r="G229" s="666" t="s">
        <v>4375</v>
      </c>
      <c r="H229" s="666" t="s">
        <v>4376</v>
      </c>
      <c r="I229" s="668">
        <v>217.81</v>
      </c>
      <c r="J229" s="668">
        <v>25</v>
      </c>
      <c r="K229" s="669">
        <v>5445.25</v>
      </c>
    </row>
    <row r="230" spans="1:11" ht="14.4" customHeight="1" x14ac:dyDescent="0.3">
      <c r="A230" s="664" t="s">
        <v>542</v>
      </c>
      <c r="B230" s="665" t="s">
        <v>543</v>
      </c>
      <c r="C230" s="666" t="s">
        <v>555</v>
      </c>
      <c r="D230" s="667" t="s">
        <v>2485</v>
      </c>
      <c r="E230" s="666" t="s">
        <v>5497</v>
      </c>
      <c r="F230" s="667" t="s">
        <v>5498</v>
      </c>
      <c r="G230" s="666" t="s">
        <v>4377</v>
      </c>
      <c r="H230" s="666" t="s">
        <v>4378</v>
      </c>
      <c r="I230" s="668">
        <v>1317.69</v>
      </c>
      <c r="J230" s="668">
        <v>4</v>
      </c>
      <c r="K230" s="669">
        <v>5270.76</v>
      </c>
    </row>
    <row r="231" spans="1:11" ht="14.4" customHeight="1" x14ac:dyDescent="0.3">
      <c r="A231" s="664" t="s">
        <v>542</v>
      </c>
      <c r="B231" s="665" t="s">
        <v>543</v>
      </c>
      <c r="C231" s="666" t="s">
        <v>555</v>
      </c>
      <c r="D231" s="667" t="s">
        <v>2485</v>
      </c>
      <c r="E231" s="666" t="s">
        <v>5497</v>
      </c>
      <c r="F231" s="667" t="s">
        <v>5498</v>
      </c>
      <c r="G231" s="666" t="s">
        <v>4379</v>
      </c>
      <c r="H231" s="666" t="s">
        <v>4380</v>
      </c>
      <c r="I231" s="668">
        <v>834.62</v>
      </c>
      <c r="J231" s="668">
        <v>1</v>
      </c>
      <c r="K231" s="669">
        <v>834.62</v>
      </c>
    </row>
    <row r="232" spans="1:11" ht="14.4" customHeight="1" x14ac:dyDescent="0.3">
      <c r="A232" s="664" t="s">
        <v>542</v>
      </c>
      <c r="B232" s="665" t="s">
        <v>543</v>
      </c>
      <c r="C232" s="666" t="s">
        <v>555</v>
      </c>
      <c r="D232" s="667" t="s">
        <v>2485</v>
      </c>
      <c r="E232" s="666" t="s">
        <v>5497</v>
      </c>
      <c r="F232" s="667" t="s">
        <v>5498</v>
      </c>
      <c r="G232" s="666" t="s">
        <v>4381</v>
      </c>
      <c r="H232" s="666" t="s">
        <v>4382</v>
      </c>
      <c r="I232" s="668">
        <v>12.6</v>
      </c>
      <c r="J232" s="668">
        <v>100</v>
      </c>
      <c r="K232" s="669">
        <v>1260</v>
      </c>
    </row>
    <row r="233" spans="1:11" ht="14.4" customHeight="1" x14ac:dyDescent="0.3">
      <c r="A233" s="664" t="s">
        <v>542</v>
      </c>
      <c r="B233" s="665" t="s">
        <v>543</v>
      </c>
      <c r="C233" s="666" t="s">
        <v>555</v>
      </c>
      <c r="D233" s="667" t="s">
        <v>2485</v>
      </c>
      <c r="E233" s="666" t="s">
        <v>5497</v>
      </c>
      <c r="F233" s="667" t="s">
        <v>5498</v>
      </c>
      <c r="G233" s="666" t="s">
        <v>4639</v>
      </c>
      <c r="H233" s="666" t="s">
        <v>4640</v>
      </c>
      <c r="I233" s="668">
        <v>185.98</v>
      </c>
      <c r="J233" s="668">
        <v>6</v>
      </c>
      <c r="K233" s="669">
        <v>1115.8799999999999</v>
      </c>
    </row>
    <row r="234" spans="1:11" ht="14.4" customHeight="1" x14ac:dyDescent="0.3">
      <c r="A234" s="664" t="s">
        <v>542</v>
      </c>
      <c r="B234" s="665" t="s">
        <v>543</v>
      </c>
      <c r="C234" s="666" t="s">
        <v>555</v>
      </c>
      <c r="D234" s="667" t="s">
        <v>2485</v>
      </c>
      <c r="E234" s="666" t="s">
        <v>5497</v>
      </c>
      <c r="F234" s="667" t="s">
        <v>5498</v>
      </c>
      <c r="G234" s="666" t="s">
        <v>4399</v>
      </c>
      <c r="H234" s="666" t="s">
        <v>4400</v>
      </c>
      <c r="I234" s="668">
        <v>380.87999999999994</v>
      </c>
      <c r="J234" s="668">
        <v>20</v>
      </c>
      <c r="K234" s="669">
        <v>7617.6</v>
      </c>
    </row>
    <row r="235" spans="1:11" ht="14.4" customHeight="1" x14ac:dyDescent="0.3">
      <c r="A235" s="664" t="s">
        <v>542</v>
      </c>
      <c r="B235" s="665" t="s">
        <v>543</v>
      </c>
      <c r="C235" s="666" t="s">
        <v>555</v>
      </c>
      <c r="D235" s="667" t="s">
        <v>2485</v>
      </c>
      <c r="E235" s="666" t="s">
        <v>5497</v>
      </c>
      <c r="F235" s="667" t="s">
        <v>5498</v>
      </c>
      <c r="G235" s="666" t="s">
        <v>4641</v>
      </c>
      <c r="H235" s="666" t="s">
        <v>4642</v>
      </c>
      <c r="I235" s="668">
        <v>39.1</v>
      </c>
      <c r="J235" s="668">
        <v>25</v>
      </c>
      <c r="K235" s="669">
        <v>977.5</v>
      </c>
    </row>
    <row r="236" spans="1:11" ht="14.4" customHeight="1" x14ac:dyDescent="0.3">
      <c r="A236" s="664" t="s">
        <v>542</v>
      </c>
      <c r="B236" s="665" t="s">
        <v>543</v>
      </c>
      <c r="C236" s="666" t="s">
        <v>555</v>
      </c>
      <c r="D236" s="667" t="s">
        <v>2485</v>
      </c>
      <c r="E236" s="666" t="s">
        <v>5497</v>
      </c>
      <c r="F236" s="667" t="s">
        <v>5498</v>
      </c>
      <c r="G236" s="666" t="s">
        <v>4643</v>
      </c>
      <c r="H236" s="666" t="s">
        <v>4644</v>
      </c>
      <c r="I236" s="668">
        <v>82.08</v>
      </c>
      <c r="J236" s="668">
        <v>20</v>
      </c>
      <c r="K236" s="669">
        <v>1641.61</v>
      </c>
    </row>
    <row r="237" spans="1:11" ht="14.4" customHeight="1" x14ac:dyDescent="0.3">
      <c r="A237" s="664" t="s">
        <v>542</v>
      </c>
      <c r="B237" s="665" t="s">
        <v>543</v>
      </c>
      <c r="C237" s="666" t="s">
        <v>555</v>
      </c>
      <c r="D237" s="667" t="s">
        <v>2485</v>
      </c>
      <c r="E237" s="666" t="s">
        <v>5497</v>
      </c>
      <c r="F237" s="667" t="s">
        <v>5498</v>
      </c>
      <c r="G237" s="666" t="s">
        <v>4645</v>
      </c>
      <c r="H237" s="666" t="s">
        <v>4646</v>
      </c>
      <c r="I237" s="668">
        <v>72.675000000000011</v>
      </c>
      <c r="J237" s="668">
        <v>15</v>
      </c>
      <c r="K237" s="669">
        <v>1090.1300000000001</v>
      </c>
    </row>
    <row r="238" spans="1:11" ht="14.4" customHeight="1" x14ac:dyDescent="0.3">
      <c r="A238" s="664" t="s">
        <v>542</v>
      </c>
      <c r="B238" s="665" t="s">
        <v>543</v>
      </c>
      <c r="C238" s="666" t="s">
        <v>555</v>
      </c>
      <c r="D238" s="667" t="s">
        <v>2485</v>
      </c>
      <c r="E238" s="666" t="s">
        <v>5497</v>
      </c>
      <c r="F238" s="667" t="s">
        <v>5498</v>
      </c>
      <c r="G238" s="666" t="s">
        <v>4647</v>
      </c>
      <c r="H238" s="666" t="s">
        <v>4648</v>
      </c>
      <c r="I238" s="668">
        <v>15.753333333333332</v>
      </c>
      <c r="J238" s="668">
        <v>300</v>
      </c>
      <c r="K238" s="669">
        <v>4725.75</v>
      </c>
    </row>
    <row r="239" spans="1:11" ht="14.4" customHeight="1" x14ac:dyDescent="0.3">
      <c r="A239" s="664" t="s">
        <v>542</v>
      </c>
      <c r="B239" s="665" t="s">
        <v>543</v>
      </c>
      <c r="C239" s="666" t="s">
        <v>555</v>
      </c>
      <c r="D239" s="667" t="s">
        <v>2485</v>
      </c>
      <c r="E239" s="666" t="s">
        <v>5497</v>
      </c>
      <c r="F239" s="667" t="s">
        <v>5498</v>
      </c>
      <c r="G239" s="666" t="s">
        <v>4405</v>
      </c>
      <c r="H239" s="666" t="s">
        <v>4406</v>
      </c>
      <c r="I239" s="668">
        <v>656.64</v>
      </c>
      <c r="J239" s="668">
        <v>1</v>
      </c>
      <c r="K239" s="669">
        <v>656.64</v>
      </c>
    </row>
    <row r="240" spans="1:11" ht="14.4" customHeight="1" x14ac:dyDescent="0.3">
      <c r="A240" s="664" t="s">
        <v>542</v>
      </c>
      <c r="B240" s="665" t="s">
        <v>543</v>
      </c>
      <c r="C240" s="666" t="s">
        <v>555</v>
      </c>
      <c r="D240" s="667" t="s">
        <v>2485</v>
      </c>
      <c r="E240" s="666" t="s">
        <v>5497</v>
      </c>
      <c r="F240" s="667" t="s">
        <v>5498</v>
      </c>
      <c r="G240" s="666" t="s">
        <v>4649</v>
      </c>
      <c r="H240" s="666" t="s">
        <v>4650</v>
      </c>
      <c r="I240" s="668">
        <v>37.28</v>
      </c>
      <c r="J240" s="668">
        <v>10</v>
      </c>
      <c r="K240" s="669">
        <v>372.78</v>
      </c>
    </row>
    <row r="241" spans="1:11" ht="14.4" customHeight="1" x14ac:dyDescent="0.3">
      <c r="A241" s="664" t="s">
        <v>542</v>
      </c>
      <c r="B241" s="665" t="s">
        <v>543</v>
      </c>
      <c r="C241" s="666" t="s">
        <v>555</v>
      </c>
      <c r="D241" s="667" t="s">
        <v>2485</v>
      </c>
      <c r="E241" s="666" t="s">
        <v>5497</v>
      </c>
      <c r="F241" s="667" t="s">
        <v>5498</v>
      </c>
      <c r="G241" s="666" t="s">
        <v>4411</v>
      </c>
      <c r="H241" s="666" t="s">
        <v>4412</v>
      </c>
      <c r="I241" s="668">
        <v>1490.21</v>
      </c>
      <c r="J241" s="668">
        <v>6</v>
      </c>
      <c r="K241" s="669">
        <v>8941.25</v>
      </c>
    </row>
    <row r="242" spans="1:11" ht="14.4" customHeight="1" x14ac:dyDescent="0.3">
      <c r="A242" s="664" t="s">
        <v>542</v>
      </c>
      <c r="B242" s="665" t="s">
        <v>543</v>
      </c>
      <c r="C242" s="666" t="s">
        <v>555</v>
      </c>
      <c r="D242" s="667" t="s">
        <v>2485</v>
      </c>
      <c r="E242" s="666" t="s">
        <v>5497</v>
      </c>
      <c r="F242" s="667" t="s">
        <v>5498</v>
      </c>
      <c r="G242" s="666" t="s">
        <v>4651</v>
      </c>
      <c r="H242" s="666" t="s">
        <v>4652</v>
      </c>
      <c r="I242" s="668">
        <v>895.18</v>
      </c>
      <c r="J242" s="668">
        <v>1</v>
      </c>
      <c r="K242" s="669">
        <v>895.18</v>
      </c>
    </row>
    <row r="243" spans="1:11" ht="14.4" customHeight="1" x14ac:dyDescent="0.3">
      <c r="A243" s="664" t="s">
        <v>542</v>
      </c>
      <c r="B243" s="665" t="s">
        <v>543</v>
      </c>
      <c r="C243" s="666" t="s">
        <v>555</v>
      </c>
      <c r="D243" s="667" t="s">
        <v>2485</v>
      </c>
      <c r="E243" s="666" t="s">
        <v>5497</v>
      </c>
      <c r="F243" s="667" t="s">
        <v>5498</v>
      </c>
      <c r="G243" s="666" t="s">
        <v>4653</v>
      </c>
      <c r="H243" s="666" t="s">
        <v>4654</v>
      </c>
      <c r="I243" s="668">
        <v>10.523333333333332</v>
      </c>
      <c r="J243" s="668">
        <v>260</v>
      </c>
      <c r="K243" s="669">
        <v>2736</v>
      </c>
    </row>
    <row r="244" spans="1:11" ht="14.4" customHeight="1" x14ac:dyDescent="0.3">
      <c r="A244" s="664" t="s">
        <v>542</v>
      </c>
      <c r="B244" s="665" t="s">
        <v>543</v>
      </c>
      <c r="C244" s="666" t="s">
        <v>555</v>
      </c>
      <c r="D244" s="667" t="s">
        <v>2485</v>
      </c>
      <c r="E244" s="666" t="s">
        <v>5497</v>
      </c>
      <c r="F244" s="667" t="s">
        <v>5498</v>
      </c>
      <c r="G244" s="666" t="s">
        <v>4601</v>
      </c>
      <c r="H244" s="666" t="s">
        <v>4602</v>
      </c>
      <c r="I244" s="668">
        <v>26.013333333333335</v>
      </c>
      <c r="J244" s="668">
        <v>30</v>
      </c>
      <c r="K244" s="669">
        <v>780.49999999999989</v>
      </c>
    </row>
    <row r="245" spans="1:11" ht="14.4" customHeight="1" x14ac:dyDescent="0.3">
      <c r="A245" s="664" t="s">
        <v>542</v>
      </c>
      <c r="B245" s="665" t="s">
        <v>543</v>
      </c>
      <c r="C245" s="666" t="s">
        <v>555</v>
      </c>
      <c r="D245" s="667" t="s">
        <v>2485</v>
      </c>
      <c r="E245" s="666" t="s">
        <v>5497</v>
      </c>
      <c r="F245" s="667" t="s">
        <v>5498</v>
      </c>
      <c r="G245" s="666" t="s">
        <v>4655</v>
      </c>
      <c r="H245" s="666" t="s">
        <v>4656</v>
      </c>
      <c r="I245" s="668">
        <v>21.2</v>
      </c>
      <c r="J245" s="668">
        <v>10</v>
      </c>
      <c r="K245" s="669">
        <v>212.04</v>
      </c>
    </row>
    <row r="246" spans="1:11" ht="14.4" customHeight="1" x14ac:dyDescent="0.3">
      <c r="A246" s="664" t="s">
        <v>542</v>
      </c>
      <c r="B246" s="665" t="s">
        <v>543</v>
      </c>
      <c r="C246" s="666" t="s">
        <v>555</v>
      </c>
      <c r="D246" s="667" t="s">
        <v>2485</v>
      </c>
      <c r="E246" s="666" t="s">
        <v>5497</v>
      </c>
      <c r="F246" s="667" t="s">
        <v>5498</v>
      </c>
      <c r="G246" s="666" t="s">
        <v>4657</v>
      </c>
      <c r="H246" s="666" t="s">
        <v>4658</v>
      </c>
      <c r="I246" s="668">
        <v>597.95000000000005</v>
      </c>
      <c r="J246" s="668">
        <v>1</v>
      </c>
      <c r="K246" s="669">
        <v>597.95000000000005</v>
      </c>
    </row>
    <row r="247" spans="1:11" ht="14.4" customHeight="1" x14ac:dyDescent="0.3">
      <c r="A247" s="664" t="s">
        <v>542</v>
      </c>
      <c r="B247" s="665" t="s">
        <v>543</v>
      </c>
      <c r="C247" s="666" t="s">
        <v>555</v>
      </c>
      <c r="D247" s="667" t="s">
        <v>2485</v>
      </c>
      <c r="E247" s="666" t="s">
        <v>5497</v>
      </c>
      <c r="F247" s="667" t="s">
        <v>5498</v>
      </c>
      <c r="G247" s="666" t="s">
        <v>4659</v>
      </c>
      <c r="H247" s="666" t="s">
        <v>4660</v>
      </c>
      <c r="I247" s="668">
        <v>355.35</v>
      </c>
      <c r="J247" s="668">
        <v>2</v>
      </c>
      <c r="K247" s="669">
        <v>710.7</v>
      </c>
    </row>
    <row r="248" spans="1:11" ht="14.4" customHeight="1" x14ac:dyDescent="0.3">
      <c r="A248" s="664" t="s">
        <v>542</v>
      </c>
      <c r="B248" s="665" t="s">
        <v>543</v>
      </c>
      <c r="C248" s="666" t="s">
        <v>555</v>
      </c>
      <c r="D248" s="667" t="s">
        <v>2485</v>
      </c>
      <c r="E248" s="666" t="s">
        <v>5497</v>
      </c>
      <c r="F248" s="667" t="s">
        <v>5498</v>
      </c>
      <c r="G248" s="666" t="s">
        <v>4661</v>
      </c>
      <c r="H248" s="666" t="s">
        <v>4662</v>
      </c>
      <c r="I248" s="668">
        <v>690.49</v>
      </c>
      <c r="J248" s="668">
        <v>1</v>
      </c>
      <c r="K248" s="669">
        <v>690.49</v>
      </c>
    </row>
    <row r="249" spans="1:11" ht="14.4" customHeight="1" x14ac:dyDescent="0.3">
      <c r="A249" s="664" t="s">
        <v>542</v>
      </c>
      <c r="B249" s="665" t="s">
        <v>543</v>
      </c>
      <c r="C249" s="666" t="s">
        <v>555</v>
      </c>
      <c r="D249" s="667" t="s">
        <v>2485</v>
      </c>
      <c r="E249" s="666" t="s">
        <v>5497</v>
      </c>
      <c r="F249" s="667" t="s">
        <v>5498</v>
      </c>
      <c r="G249" s="666" t="s">
        <v>4421</v>
      </c>
      <c r="H249" s="666" t="s">
        <v>4422</v>
      </c>
      <c r="I249" s="668">
        <v>67.319999999999993</v>
      </c>
      <c r="J249" s="668">
        <v>70</v>
      </c>
      <c r="K249" s="669">
        <v>4712.4699999999993</v>
      </c>
    </row>
    <row r="250" spans="1:11" ht="14.4" customHeight="1" x14ac:dyDescent="0.3">
      <c r="A250" s="664" t="s">
        <v>542</v>
      </c>
      <c r="B250" s="665" t="s">
        <v>543</v>
      </c>
      <c r="C250" s="666" t="s">
        <v>555</v>
      </c>
      <c r="D250" s="667" t="s">
        <v>2485</v>
      </c>
      <c r="E250" s="666" t="s">
        <v>5497</v>
      </c>
      <c r="F250" s="667" t="s">
        <v>5498</v>
      </c>
      <c r="G250" s="666" t="s">
        <v>4663</v>
      </c>
      <c r="H250" s="666" t="s">
        <v>4664</v>
      </c>
      <c r="I250" s="668">
        <v>44.63</v>
      </c>
      <c r="J250" s="668">
        <v>10</v>
      </c>
      <c r="K250" s="669">
        <v>446.27</v>
      </c>
    </row>
    <row r="251" spans="1:11" ht="14.4" customHeight="1" x14ac:dyDescent="0.3">
      <c r="A251" s="664" t="s">
        <v>542</v>
      </c>
      <c r="B251" s="665" t="s">
        <v>543</v>
      </c>
      <c r="C251" s="666" t="s">
        <v>555</v>
      </c>
      <c r="D251" s="667" t="s">
        <v>2485</v>
      </c>
      <c r="E251" s="666" t="s">
        <v>5497</v>
      </c>
      <c r="F251" s="667" t="s">
        <v>5498</v>
      </c>
      <c r="G251" s="666" t="s">
        <v>4665</v>
      </c>
      <c r="H251" s="666" t="s">
        <v>4666</v>
      </c>
      <c r="I251" s="668">
        <v>147.11000000000001</v>
      </c>
      <c r="J251" s="668">
        <v>30</v>
      </c>
      <c r="K251" s="669">
        <v>4413.26</v>
      </c>
    </row>
    <row r="252" spans="1:11" ht="14.4" customHeight="1" x14ac:dyDescent="0.3">
      <c r="A252" s="664" t="s">
        <v>542</v>
      </c>
      <c r="B252" s="665" t="s">
        <v>543</v>
      </c>
      <c r="C252" s="666" t="s">
        <v>555</v>
      </c>
      <c r="D252" s="667" t="s">
        <v>2485</v>
      </c>
      <c r="E252" s="666" t="s">
        <v>5499</v>
      </c>
      <c r="F252" s="667" t="s">
        <v>5500</v>
      </c>
      <c r="G252" s="666" t="s">
        <v>4667</v>
      </c>
      <c r="H252" s="666" t="s">
        <v>4668</v>
      </c>
      <c r="I252" s="668">
        <v>63.366</v>
      </c>
      <c r="J252" s="668">
        <v>180</v>
      </c>
      <c r="K252" s="669">
        <v>11405.6</v>
      </c>
    </row>
    <row r="253" spans="1:11" ht="14.4" customHeight="1" x14ac:dyDescent="0.3">
      <c r="A253" s="664" t="s">
        <v>542</v>
      </c>
      <c r="B253" s="665" t="s">
        <v>543</v>
      </c>
      <c r="C253" s="666" t="s">
        <v>555</v>
      </c>
      <c r="D253" s="667" t="s">
        <v>2485</v>
      </c>
      <c r="E253" s="666" t="s">
        <v>5499</v>
      </c>
      <c r="F253" s="667" t="s">
        <v>5500</v>
      </c>
      <c r="G253" s="666" t="s">
        <v>4669</v>
      </c>
      <c r="H253" s="666" t="s">
        <v>4670</v>
      </c>
      <c r="I253" s="668">
        <v>229.9</v>
      </c>
      <c r="J253" s="668">
        <v>20</v>
      </c>
      <c r="K253" s="669">
        <v>4598</v>
      </c>
    </row>
    <row r="254" spans="1:11" ht="14.4" customHeight="1" x14ac:dyDescent="0.3">
      <c r="A254" s="664" t="s">
        <v>542</v>
      </c>
      <c r="B254" s="665" t="s">
        <v>543</v>
      </c>
      <c r="C254" s="666" t="s">
        <v>555</v>
      </c>
      <c r="D254" s="667" t="s">
        <v>2485</v>
      </c>
      <c r="E254" s="666" t="s">
        <v>5499</v>
      </c>
      <c r="F254" s="667" t="s">
        <v>5500</v>
      </c>
      <c r="G254" s="666" t="s">
        <v>4427</v>
      </c>
      <c r="H254" s="666" t="s">
        <v>4428</v>
      </c>
      <c r="I254" s="668">
        <v>2.7800000000000002</v>
      </c>
      <c r="J254" s="668">
        <v>80</v>
      </c>
      <c r="K254" s="669">
        <v>223.2</v>
      </c>
    </row>
    <row r="255" spans="1:11" ht="14.4" customHeight="1" x14ac:dyDescent="0.3">
      <c r="A255" s="664" t="s">
        <v>542</v>
      </c>
      <c r="B255" s="665" t="s">
        <v>543</v>
      </c>
      <c r="C255" s="666" t="s">
        <v>555</v>
      </c>
      <c r="D255" s="667" t="s">
        <v>2485</v>
      </c>
      <c r="E255" s="666" t="s">
        <v>5499</v>
      </c>
      <c r="F255" s="667" t="s">
        <v>5500</v>
      </c>
      <c r="G255" s="666" t="s">
        <v>4431</v>
      </c>
      <c r="H255" s="666" t="s">
        <v>4432</v>
      </c>
      <c r="I255" s="668">
        <v>11.141428571428571</v>
      </c>
      <c r="J255" s="668">
        <v>1750</v>
      </c>
      <c r="K255" s="669">
        <v>19496</v>
      </c>
    </row>
    <row r="256" spans="1:11" ht="14.4" customHeight="1" x14ac:dyDescent="0.3">
      <c r="A256" s="664" t="s">
        <v>542</v>
      </c>
      <c r="B256" s="665" t="s">
        <v>543</v>
      </c>
      <c r="C256" s="666" t="s">
        <v>555</v>
      </c>
      <c r="D256" s="667" t="s">
        <v>2485</v>
      </c>
      <c r="E256" s="666" t="s">
        <v>5499</v>
      </c>
      <c r="F256" s="667" t="s">
        <v>5500</v>
      </c>
      <c r="G256" s="666" t="s">
        <v>4433</v>
      </c>
      <c r="H256" s="666" t="s">
        <v>4434</v>
      </c>
      <c r="I256" s="668">
        <v>1.0900000000000001</v>
      </c>
      <c r="J256" s="668">
        <v>7700</v>
      </c>
      <c r="K256" s="669">
        <v>8393</v>
      </c>
    </row>
    <row r="257" spans="1:11" ht="14.4" customHeight="1" x14ac:dyDescent="0.3">
      <c r="A257" s="664" t="s">
        <v>542</v>
      </c>
      <c r="B257" s="665" t="s">
        <v>543</v>
      </c>
      <c r="C257" s="666" t="s">
        <v>555</v>
      </c>
      <c r="D257" s="667" t="s">
        <v>2485</v>
      </c>
      <c r="E257" s="666" t="s">
        <v>5499</v>
      </c>
      <c r="F257" s="667" t="s">
        <v>5500</v>
      </c>
      <c r="G257" s="666" t="s">
        <v>4435</v>
      </c>
      <c r="H257" s="666" t="s">
        <v>4436</v>
      </c>
      <c r="I257" s="668">
        <v>1.67</v>
      </c>
      <c r="J257" s="668">
        <v>5000</v>
      </c>
      <c r="K257" s="669">
        <v>8350</v>
      </c>
    </row>
    <row r="258" spans="1:11" ht="14.4" customHeight="1" x14ac:dyDescent="0.3">
      <c r="A258" s="664" t="s">
        <v>542</v>
      </c>
      <c r="B258" s="665" t="s">
        <v>543</v>
      </c>
      <c r="C258" s="666" t="s">
        <v>555</v>
      </c>
      <c r="D258" s="667" t="s">
        <v>2485</v>
      </c>
      <c r="E258" s="666" t="s">
        <v>5499</v>
      </c>
      <c r="F258" s="667" t="s">
        <v>5500</v>
      </c>
      <c r="G258" s="666" t="s">
        <v>4437</v>
      </c>
      <c r="H258" s="666" t="s">
        <v>4438</v>
      </c>
      <c r="I258" s="668">
        <v>0.48</v>
      </c>
      <c r="J258" s="668">
        <v>2000</v>
      </c>
      <c r="K258" s="669">
        <v>960</v>
      </c>
    </row>
    <row r="259" spans="1:11" ht="14.4" customHeight="1" x14ac:dyDescent="0.3">
      <c r="A259" s="664" t="s">
        <v>542</v>
      </c>
      <c r="B259" s="665" t="s">
        <v>543</v>
      </c>
      <c r="C259" s="666" t="s">
        <v>555</v>
      </c>
      <c r="D259" s="667" t="s">
        <v>2485</v>
      </c>
      <c r="E259" s="666" t="s">
        <v>5499</v>
      </c>
      <c r="F259" s="667" t="s">
        <v>5500</v>
      </c>
      <c r="G259" s="666" t="s">
        <v>4439</v>
      </c>
      <c r="H259" s="666" t="s">
        <v>4440</v>
      </c>
      <c r="I259" s="668">
        <v>0.67</v>
      </c>
      <c r="J259" s="668">
        <v>4300</v>
      </c>
      <c r="K259" s="669">
        <v>2881</v>
      </c>
    </row>
    <row r="260" spans="1:11" ht="14.4" customHeight="1" x14ac:dyDescent="0.3">
      <c r="A260" s="664" t="s">
        <v>542</v>
      </c>
      <c r="B260" s="665" t="s">
        <v>543</v>
      </c>
      <c r="C260" s="666" t="s">
        <v>555</v>
      </c>
      <c r="D260" s="667" t="s">
        <v>2485</v>
      </c>
      <c r="E260" s="666" t="s">
        <v>5499</v>
      </c>
      <c r="F260" s="667" t="s">
        <v>5500</v>
      </c>
      <c r="G260" s="666" t="s">
        <v>4441</v>
      </c>
      <c r="H260" s="666" t="s">
        <v>4442</v>
      </c>
      <c r="I260" s="668">
        <v>3.1339999999999995</v>
      </c>
      <c r="J260" s="668">
        <v>350</v>
      </c>
      <c r="K260" s="669">
        <v>1096.5</v>
      </c>
    </row>
    <row r="261" spans="1:11" ht="14.4" customHeight="1" x14ac:dyDescent="0.3">
      <c r="A261" s="664" t="s">
        <v>542</v>
      </c>
      <c r="B261" s="665" t="s">
        <v>543</v>
      </c>
      <c r="C261" s="666" t="s">
        <v>555</v>
      </c>
      <c r="D261" s="667" t="s">
        <v>2485</v>
      </c>
      <c r="E261" s="666" t="s">
        <v>5499</v>
      </c>
      <c r="F261" s="667" t="s">
        <v>5500</v>
      </c>
      <c r="G261" s="666" t="s">
        <v>4671</v>
      </c>
      <c r="H261" s="666" t="s">
        <v>4672</v>
      </c>
      <c r="I261" s="668">
        <v>6.29</v>
      </c>
      <c r="J261" s="668">
        <v>10</v>
      </c>
      <c r="K261" s="669">
        <v>62.9</v>
      </c>
    </row>
    <row r="262" spans="1:11" ht="14.4" customHeight="1" x14ac:dyDescent="0.3">
      <c r="A262" s="664" t="s">
        <v>542</v>
      </c>
      <c r="B262" s="665" t="s">
        <v>543</v>
      </c>
      <c r="C262" s="666" t="s">
        <v>555</v>
      </c>
      <c r="D262" s="667" t="s">
        <v>2485</v>
      </c>
      <c r="E262" s="666" t="s">
        <v>5499</v>
      </c>
      <c r="F262" s="667" t="s">
        <v>5500</v>
      </c>
      <c r="G262" s="666" t="s">
        <v>4673</v>
      </c>
      <c r="H262" s="666" t="s">
        <v>4674</v>
      </c>
      <c r="I262" s="668">
        <v>6.29</v>
      </c>
      <c r="J262" s="668">
        <v>10</v>
      </c>
      <c r="K262" s="669">
        <v>62.9</v>
      </c>
    </row>
    <row r="263" spans="1:11" ht="14.4" customHeight="1" x14ac:dyDescent="0.3">
      <c r="A263" s="664" t="s">
        <v>542</v>
      </c>
      <c r="B263" s="665" t="s">
        <v>543</v>
      </c>
      <c r="C263" s="666" t="s">
        <v>555</v>
      </c>
      <c r="D263" s="667" t="s">
        <v>2485</v>
      </c>
      <c r="E263" s="666" t="s">
        <v>5499</v>
      </c>
      <c r="F263" s="667" t="s">
        <v>5500</v>
      </c>
      <c r="G263" s="666" t="s">
        <v>4445</v>
      </c>
      <c r="H263" s="666" t="s">
        <v>4446</v>
      </c>
      <c r="I263" s="668">
        <v>6.2314285714285722</v>
      </c>
      <c r="J263" s="668">
        <v>400</v>
      </c>
      <c r="K263" s="669">
        <v>2492.6000000000004</v>
      </c>
    </row>
    <row r="264" spans="1:11" ht="14.4" customHeight="1" x14ac:dyDescent="0.3">
      <c r="A264" s="664" t="s">
        <v>542</v>
      </c>
      <c r="B264" s="665" t="s">
        <v>543</v>
      </c>
      <c r="C264" s="666" t="s">
        <v>555</v>
      </c>
      <c r="D264" s="667" t="s">
        <v>2485</v>
      </c>
      <c r="E264" s="666" t="s">
        <v>5499</v>
      </c>
      <c r="F264" s="667" t="s">
        <v>5500</v>
      </c>
      <c r="G264" s="666" t="s">
        <v>4675</v>
      </c>
      <c r="H264" s="666" t="s">
        <v>4676</v>
      </c>
      <c r="I264" s="668">
        <v>204.40333333333334</v>
      </c>
      <c r="J264" s="668">
        <v>90</v>
      </c>
      <c r="K264" s="669">
        <v>18396.3</v>
      </c>
    </row>
    <row r="265" spans="1:11" ht="14.4" customHeight="1" x14ac:dyDescent="0.3">
      <c r="A265" s="664" t="s">
        <v>542</v>
      </c>
      <c r="B265" s="665" t="s">
        <v>543</v>
      </c>
      <c r="C265" s="666" t="s">
        <v>555</v>
      </c>
      <c r="D265" s="667" t="s">
        <v>2485</v>
      </c>
      <c r="E265" s="666" t="s">
        <v>5499</v>
      </c>
      <c r="F265" s="667" t="s">
        <v>5500</v>
      </c>
      <c r="G265" s="666" t="s">
        <v>4677</v>
      </c>
      <c r="H265" s="666" t="s">
        <v>4678</v>
      </c>
      <c r="I265" s="668">
        <v>81.738571428571419</v>
      </c>
      <c r="J265" s="668">
        <v>405</v>
      </c>
      <c r="K265" s="669">
        <v>33104.050000000003</v>
      </c>
    </row>
    <row r="266" spans="1:11" ht="14.4" customHeight="1" x14ac:dyDescent="0.3">
      <c r="A266" s="664" t="s">
        <v>542</v>
      </c>
      <c r="B266" s="665" t="s">
        <v>543</v>
      </c>
      <c r="C266" s="666" t="s">
        <v>555</v>
      </c>
      <c r="D266" s="667" t="s">
        <v>2485</v>
      </c>
      <c r="E266" s="666" t="s">
        <v>5499</v>
      </c>
      <c r="F266" s="667" t="s">
        <v>5500</v>
      </c>
      <c r="G266" s="666" t="s">
        <v>4679</v>
      </c>
      <c r="H266" s="666" t="s">
        <v>4680</v>
      </c>
      <c r="I266" s="668">
        <v>6.1712500000000006</v>
      </c>
      <c r="J266" s="668">
        <v>330</v>
      </c>
      <c r="K266" s="669">
        <v>2036.6000000000001</v>
      </c>
    </row>
    <row r="267" spans="1:11" ht="14.4" customHeight="1" x14ac:dyDescent="0.3">
      <c r="A267" s="664" t="s">
        <v>542</v>
      </c>
      <c r="B267" s="665" t="s">
        <v>543</v>
      </c>
      <c r="C267" s="666" t="s">
        <v>555</v>
      </c>
      <c r="D267" s="667" t="s">
        <v>2485</v>
      </c>
      <c r="E267" s="666" t="s">
        <v>5499</v>
      </c>
      <c r="F267" s="667" t="s">
        <v>5500</v>
      </c>
      <c r="G267" s="666" t="s">
        <v>4681</v>
      </c>
      <c r="H267" s="666" t="s">
        <v>4682</v>
      </c>
      <c r="I267" s="668">
        <v>45.498571428571431</v>
      </c>
      <c r="J267" s="668">
        <v>460</v>
      </c>
      <c r="K267" s="669">
        <v>20928.8</v>
      </c>
    </row>
    <row r="268" spans="1:11" ht="14.4" customHeight="1" x14ac:dyDescent="0.3">
      <c r="A268" s="664" t="s">
        <v>542</v>
      </c>
      <c r="B268" s="665" t="s">
        <v>543</v>
      </c>
      <c r="C268" s="666" t="s">
        <v>555</v>
      </c>
      <c r="D268" s="667" t="s">
        <v>2485</v>
      </c>
      <c r="E268" s="666" t="s">
        <v>5499</v>
      </c>
      <c r="F268" s="667" t="s">
        <v>5500</v>
      </c>
      <c r="G268" s="666" t="s">
        <v>4683</v>
      </c>
      <c r="H268" s="666" t="s">
        <v>4684</v>
      </c>
      <c r="I268" s="668">
        <v>108.3</v>
      </c>
      <c r="J268" s="668">
        <v>60</v>
      </c>
      <c r="K268" s="669">
        <v>6497.7000000000007</v>
      </c>
    </row>
    <row r="269" spans="1:11" ht="14.4" customHeight="1" x14ac:dyDescent="0.3">
      <c r="A269" s="664" t="s">
        <v>542</v>
      </c>
      <c r="B269" s="665" t="s">
        <v>543</v>
      </c>
      <c r="C269" s="666" t="s">
        <v>555</v>
      </c>
      <c r="D269" s="667" t="s">
        <v>2485</v>
      </c>
      <c r="E269" s="666" t="s">
        <v>5499</v>
      </c>
      <c r="F269" s="667" t="s">
        <v>5500</v>
      </c>
      <c r="G269" s="666" t="s">
        <v>4685</v>
      </c>
      <c r="H269" s="666" t="s">
        <v>4686</v>
      </c>
      <c r="I269" s="668">
        <v>61.1</v>
      </c>
      <c r="J269" s="668">
        <v>260</v>
      </c>
      <c r="K269" s="669">
        <v>15885.8</v>
      </c>
    </row>
    <row r="270" spans="1:11" ht="14.4" customHeight="1" x14ac:dyDescent="0.3">
      <c r="A270" s="664" t="s">
        <v>542</v>
      </c>
      <c r="B270" s="665" t="s">
        <v>543</v>
      </c>
      <c r="C270" s="666" t="s">
        <v>555</v>
      </c>
      <c r="D270" s="667" t="s">
        <v>2485</v>
      </c>
      <c r="E270" s="666" t="s">
        <v>5499</v>
      </c>
      <c r="F270" s="667" t="s">
        <v>5500</v>
      </c>
      <c r="G270" s="666" t="s">
        <v>4449</v>
      </c>
      <c r="H270" s="666" t="s">
        <v>4450</v>
      </c>
      <c r="I270" s="668">
        <v>20.69</v>
      </c>
      <c r="J270" s="668">
        <v>1450</v>
      </c>
      <c r="K270" s="669">
        <v>30001.3</v>
      </c>
    </row>
    <row r="271" spans="1:11" ht="14.4" customHeight="1" x14ac:dyDescent="0.3">
      <c r="A271" s="664" t="s">
        <v>542</v>
      </c>
      <c r="B271" s="665" t="s">
        <v>543</v>
      </c>
      <c r="C271" s="666" t="s">
        <v>555</v>
      </c>
      <c r="D271" s="667" t="s">
        <v>2485</v>
      </c>
      <c r="E271" s="666" t="s">
        <v>5499</v>
      </c>
      <c r="F271" s="667" t="s">
        <v>5500</v>
      </c>
      <c r="G271" s="666" t="s">
        <v>4687</v>
      </c>
      <c r="H271" s="666" t="s">
        <v>4688</v>
      </c>
      <c r="I271" s="668">
        <v>646.76</v>
      </c>
      <c r="J271" s="668">
        <v>14</v>
      </c>
      <c r="K271" s="669">
        <v>9054.64</v>
      </c>
    </row>
    <row r="272" spans="1:11" ht="14.4" customHeight="1" x14ac:dyDescent="0.3">
      <c r="A272" s="664" t="s">
        <v>542</v>
      </c>
      <c r="B272" s="665" t="s">
        <v>543</v>
      </c>
      <c r="C272" s="666" t="s">
        <v>555</v>
      </c>
      <c r="D272" s="667" t="s">
        <v>2485</v>
      </c>
      <c r="E272" s="666" t="s">
        <v>5499</v>
      </c>
      <c r="F272" s="667" t="s">
        <v>5500</v>
      </c>
      <c r="G272" s="666" t="s">
        <v>4451</v>
      </c>
      <c r="H272" s="666" t="s">
        <v>4452</v>
      </c>
      <c r="I272" s="668">
        <v>2.78125</v>
      </c>
      <c r="J272" s="668">
        <v>5700</v>
      </c>
      <c r="K272" s="669">
        <v>15852</v>
      </c>
    </row>
    <row r="273" spans="1:11" ht="14.4" customHeight="1" x14ac:dyDescent="0.3">
      <c r="A273" s="664" t="s">
        <v>542</v>
      </c>
      <c r="B273" s="665" t="s">
        <v>543</v>
      </c>
      <c r="C273" s="666" t="s">
        <v>555</v>
      </c>
      <c r="D273" s="667" t="s">
        <v>2485</v>
      </c>
      <c r="E273" s="666" t="s">
        <v>5499</v>
      </c>
      <c r="F273" s="667" t="s">
        <v>5500</v>
      </c>
      <c r="G273" s="666" t="s">
        <v>4689</v>
      </c>
      <c r="H273" s="666" t="s">
        <v>4690</v>
      </c>
      <c r="I273" s="668">
        <v>108.87</v>
      </c>
      <c r="J273" s="668">
        <v>20</v>
      </c>
      <c r="K273" s="669">
        <v>2177.3999999999996</v>
      </c>
    </row>
    <row r="274" spans="1:11" ht="14.4" customHeight="1" x14ac:dyDescent="0.3">
      <c r="A274" s="664" t="s">
        <v>542</v>
      </c>
      <c r="B274" s="665" t="s">
        <v>543</v>
      </c>
      <c r="C274" s="666" t="s">
        <v>555</v>
      </c>
      <c r="D274" s="667" t="s">
        <v>2485</v>
      </c>
      <c r="E274" s="666" t="s">
        <v>5499</v>
      </c>
      <c r="F274" s="667" t="s">
        <v>5500</v>
      </c>
      <c r="G274" s="666" t="s">
        <v>4691</v>
      </c>
      <c r="H274" s="666" t="s">
        <v>4692</v>
      </c>
      <c r="I274" s="668">
        <v>206.04285714285714</v>
      </c>
      <c r="J274" s="668">
        <v>14</v>
      </c>
      <c r="K274" s="669">
        <v>2884.6</v>
      </c>
    </row>
    <row r="275" spans="1:11" ht="14.4" customHeight="1" x14ac:dyDescent="0.3">
      <c r="A275" s="664" t="s">
        <v>542</v>
      </c>
      <c r="B275" s="665" t="s">
        <v>543</v>
      </c>
      <c r="C275" s="666" t="s">
        <v>555</v>
      </c>
      <c r="D275" s="667" t="s">
        <v>2485</v>
      </c>
      <c r="E275" s="666" t="s">
        <v>5499</v>
      </c>
      <c r="F275" s="667" t="s">
        <v>5500</v>
      </c>
      <c r="G275" s="666" t="s">
        <v>4693</v>
      </c>
      <c r="H275" s="666" t="s">
        <v>4694</v>
      </c>
      <c r="I275" s="668">
        <v>110.54</v>
      </c>
      <c r="J275" s="668">
        <v>25</v>
      </c>
      <c r="K275" s="669">
        <v>2763.5</v>
      </c>
    </row>
    <row r="276" spans="1:11" ht="14.4" customHeight="1" x14ac:dyDescent="0.3">
      <c r="A276" s="664" t="s">
        <v>542</v>
      </c>
      <c r="B276" s="665" t="s">
        <v>543</v>
      </c>
      <c r="C276" s="666" t="s">
        <v>555</v>
      </c>
      <c r="D276" s="667" t="s">
        <v>2485</v>
      </c>
      <c r="E276" s="666" t="s">
        <v>5499</v>
      </c>
      <c r="F276" s="667" t="s">
        <v>5500</v>
      </c>
      <c r="G276" s="666" t="s">
        <v>4695</v>
      </c>
      <c r="H276" s="666" t="s">
        <v>4696</v>
      </c>
      <c r="I276" s="668">
        <v>16.452000000000002</v>
      </c>
      <c r="J276" s="668">
        <v>126</v>
      </c>
      <c r="K276" s="669">
        <v>2072.6999999999998</v>
      </c>
    </row>
    <row r="277" spans="1:11" ht="14.4" customHeight="1" x14ac:dyDescent="0.3">
      <c r="A277" s="664" t="s">
        <v>542</v>
      </c>
      <c r="B277" s="665" t="s">
        <v>543</v>
      </c>
      <c r="C277" s="666" t="s">
        <v>555</v>
      </c>
      <c r="D277" s="667" t="s">
        <v>2485</v>
      </c>
      <c r="E277" s="666" t="s">
        <v>5499</v>
      </c>
      <c r="F277" s="667" t="s">
        <v>5500</v>
      </c>
      <c r="G277" s="666" t="s">
        <v>4697</v>
      </c>
      <c r="H277" s="666" t="s">
        <v>4698</v>
      </c>
      <c r="I277" s="668">
        <v>9.68</v>
      </c>
      <c r="J277" s="668">
        <v>50</v>
      </c>
      <c r="K277" s="669">
        <v>484</v>
      </c>
    </row>
    <row r="278" spans="1:11" ht="14.4" customHeight="1" x14ac:dyDescent="0.3">
      <c r="A278" s="664" t="s">
        <v>542</v>
      </c>
      <c r="B278" s="665" t="s">
        <v>543</v>
      </c>
      <c r="C278" s="666" t="s">
        <v>555</v>
      </c>
      <c r="D278" s="667" t="s">
        <v>2485</v>
      </c>
      <c r="E278" s="666" t="s">
        <v>5499</v>
      </c>
      <c r="F278" s="667" t="s">
        <v>5500</v>
      </c>
      <c r="G278" s="666" t="s">
        <v>4455</v>
      </c>
      <c r="H278" s="666" t="s">
        <v>4456</v>
      </c>
      <c r="I278" s="668">
        <v>1.9850000000000001</v>
      </c>
      <c r="J278" s="668">
        <v>2200</v>
      </c>
      <c r="K278" s="669">
        <v>4367.95</v>
      </c>
    </row>
    <row r="279" spans="1:11" ht="14.4" customHeight="1" x14ac:dyDescent="0.3">
      <c r="A279" s="664" t="s">
        <v>542</v>
      </c>
      <c r="B279" s="665" t="s">
        <v>543</v>
      </c>
      <c r="C279" s="666" t="s">
        <v>555</v>
      </c>
      <c r="D279" s="667" t="s">
        <v>2485</v>
      </c>
      <c r="E279" s="666" t="s">
        <v>5499</v>
      </c>
      <c r="F279" s="667" t="s">
        <v>5500</v>
      </c>
      <c r="G279" s="666" t="s">
        <v>4459</v>
      </c>
      <c r="H279" s="666" t="s">
        <v>4460</v>
      </c>
      <c r="I279" s="668">
        <v>3.1000000000000005</v>
      </c>
      <c r="J279" s="668">
        <v>550</v>
      </c>
      <c r="K279" s="669">
        <v>1705</v>
      </c>
    </row>
    <row r="280" spans="1:11" ht="14.4" customHeight="1" x14ac:dyDescent="0.3">
      <c r="A280" s="664" t="s">
        <v>542</v>
      </c>
      <c r="B280" s="665" t="s">
        <v>543</v>
      </c>
      <c r="C280" s="666" t="s">
        <v>555</v>
      </c>
      <c r="D280" s="667" t="s">
        <v>2485</v>
      </c>
      <c r="E280" s="666" t="s">
        <v>5499</v>
      </c>
      <c r="F280" s="667" t="s">
        <v>5500</v>
      </c>
      <c r="G280" s="666" t="s">
        <v>4461</v>
      </c>
      <c r="H280" s="666" t="s">
        <v>4462</v>
      </c>
      <c r="I280" s="668">
        <v>1.92</v>
      </c>
      <c r="J280" s="668">
        <v>50</v>
      </c>
      <c r="K280" s="669">
        <v>96</v>
      </c>
    </row>
    <row r="281" spans="1:11" ht="14.4" customHeight="1" x14ac:dyDescent="0.3">
      <c r="A281" s="664" t="s">
        <v>542</v>
      </c>
      <c r="B281" s="665" t="s">
        <v>543</v>
      </c>
      <c r="C281" s="666" t="s">
        <v>555</v>
      </c>
      <c r="D281" s="667" t="s">
        <v>2485</v>
      </c>
      <c r="E281" s="666" t="s">
        <v>5499</v>
      </c>
      <c r="F281" s="667" t="s">
        <v>5500</v>
      </c>
      <c r="G281" s="666" t="s">
        <v>4463</v>
      </c>
      <c r="H281" s="666" t="s">
        <v>4464</v>
      </c>
      <c r="I281" s="668">
        <v>0.01</v>
      </c>
      <c r="J281" s="668">
        <v>2100</v>
      </c>
      <c r="K281" s="669">
        <v>21</v>
      </c>
    </row>
    <row r="282" spans="1:11" ht="14.4" customHeight="1" x14ac:dyDescent="0.3">
      <c r="A282" s="664" t="s">
        <v>542</v>
      </c>
      <c r="B282" s="665" t="s">
        <v>543</v>
      </c>
      <c r="C282" s="666" t="s">
        <v>555</v>
      </c>
      <c r="D282" s="667" t="s">
        <v>2485</v>
      </c>
      <c r="E282" s="666" t="s">
        <v>5499</v>
      </c>
      <c r="F282" s="667" t="s">
        <v>5500</v>
      </c>
      <c r="G282" s="666" t="s">
        <v>4699</v>
      </c>
      <c r="H282" s="666" t="s">
        <v>4700</v>
      </c>
      <c r="I282" s="668">
        <v>2.0499999999999998</v>
      </c>
      <c r="J282" s="668">
        <v>300</v>
      </c>
      <c r="K282" s="669">
        <v>615</v>
      </c>
    </row>
    <row r="283" spans="1:11" ht="14.4" customHeight="1" x14ac:dyDescent="0.3">
      <c r="A283" s="664" t="s">
        <v>542</v>
      </c>
      <c r="B283" s="665" t="s">
        <v>543</v>
      </c>
      <c r="C283" s="666" t="s">
        <v>555</v>
      </c>
      <c r="D283" s="667" t="s">
        <v>2485</v>
      </c>
      <c r="E283" s="666" t="s">
        <v>5499</v>
      </c>
      <c r="F283" s="667" t="s">
        <v>5500</v>
      </c>
      <c r="G283" s="666" t="s">
        <v>4465</v>
      </c>
      <c r="H283" s="666" t="s">
        <v>4466</v>
      </c>
      <c r="I283" s="668">
        <v>3.0716666666666668</v>
      </c>
      <c r="J283" s="668">
        <v>600</v>
      </c>
      <c r="K283" s="669">
        <v>1843</v>
      </c>
    </row>
    <row r="284" spans="1:11" ht="14.4" customHeight="1" x14ac:dyDescent="0.3">
      <c r="A284" s="664" t="s">
        <v>542</v>
      </c>
      <c r="B284" s="665" t="s">
        <v>543</v>
      </c>
      <c r="C284" s="666" t="s">
        <v>555</v>
      </c>
      <c r="D284" s="667" t="s">
        <v>2485</v>
      </c>
      <c r="E284" s="666" t="s">
        <v>5499</v>
      </c>
      <c r="F284" s="667" t="s">
        <v>5500</v>
      </c>
      <c r="G284" s="666" t="s">
        <v>4467</v>
      </c>
      <c r="H284" s="666" t="s">
        <v>4468</v>
      </c>
      <c r="I284" s="668">
        <v>2.17</v>
      </c>
      <c r="J284" s="668">
        <v>1000</v>
      </c>
      <c r="K284" s="669">
        <v>2170</v>
      </c>
    </row>
    <row r="285" spans="1:11" ht="14.4" customHeight="1" x14ac:dyDescent="0.3">
      <c r="A285" s="664" t="s">
        <v>542</v>
      </c>
      <c r="B285" s="665" t="s">
        <v>543</v>
      </c>
      <c r="C285" s="666" t="s">
        <v>555</v>
      </c>
      <c r="D285" s="667" t="s">
        <v>2485</v>
      </c>
      <c r="E285" s="666" t="s">
        <v>5499</v>
      </c>
      <c r="F285" s="667" t="s">
        <v>5500</v>
      </c>
      <c r="G285" s="666" t="s">
        <v>4701</v>
      </c>
      <c r="H285" s="666" t="s">
        <v>4702</v>
      </c>
      <c r="I285" s="668">
        <v>2.69</v>
      </c>
      <c r="J285" s="668">
        <v>950</v>
      </c>
      <c r="K285" s="669">
        <v>2558</v>
      </c>
    </row>
    <row r="286" spans="1:11" ht="14.4" customHeight="1" x14ac:dyDescent="0.3">
      <c r="A286" s="664" t="s">
        <v>542</v>
      </c>
      <c r="B286" s="665" t="s">
        <v>543</v>
      </c>
      <c r="C286" s="666" t="s">
        <v>555</v>
      </c>
      <c r="D286" s="667" t="s">
        <v>2485</v>
      </c>
      <c r="E286" s="666" t="s">
        <v>5499</v>
      </c>
      <c r="F286" s="667" t="s">
        <v>5500</v>
      </c>
      <c r="G286" s="666" t="s">
        <v>4469</v>
      </c>
      <c r="H286" s="666" t="s">
        <v>4470</v>
      </c>
      <c r="I286" s="668">
        <v>3.99</v>
      </c>
      <c r="J286" s="668">
        <v>50</v>
      </c>
      <c r="K286" s="669">
        <v>199.5</v>
      </c>
    </row>
    <row r="287" spans="1:11" ht="14.4" customHeight="1" x14ac:dyDescent="0.3">
      <c r="A287" s="664" t="s">
        <v>542</v>
      </c>
      <c r="B287" s="665" t="s">
        <v>543</v>
      </c>
      <c r="C287" s="666" t="s">
        <v>555</v>
      </c>
      <c r="D287" s="667" t="s">
        <v>2485</v>
      </c>
      <c r="E287" s="666" t="s">
        <v>5499</v>
      </c>
      <c r="F287" s="667" t="s">
        <v>5500</v>
      </c>
      <c r="G287" s="666" t="s">
        <v>4703</v>
      </c>
      <c r="H287" s="666" t="s">
        <v>4704</v>
      </c>
      <c r="I287" s="668">
        <v>133.1</v>
      </c>
      <c r="J287" s="668">
        <v>10</v>
      </c>
      <c r="K287" s="669">
        <v>1331</v>
      </c>
    </row>
    <row r="288" spans="1:11" ht="14.4" customHeight="1" x14ac:dyDescent="0.3">
      <c r="A288" s="664" t="s">
        <v>542</v>
      </c>
      <c r="B288" s="665" t="s">
        <v>543</v>
      </c>
      <c r="C288" s="666" t="s">
        <v>555</v>
      </c>
      <c r="D288" s="667" t="s">
        <v>2485</v>
      </c>
      <c r="E288" s="666" t="s">
        <v>5499</v>
      </c>
      <c r="F288" s="667" t="s">
        <v>5500</v>
      </c>
      <c r="G288" s="666" t="s">
        <v>4471</v>
      </c>
      <c r="H288" s="666" t="s">
        <v>4472</v>
      </c>
      <c r="I288" s="668">
        <v>14.652000000000001</v>
      </c>
      <c r="J288" s="668">
        <v>800</v>
      </c>
      <c r="K288" s="669">
        <v>11722.87</v>
      </c>
    </row>
    <row r="289" spans="1:11" ht="14.4" customHeight="1" x14ac:dyDescent="0.3">
      <c r="A289" s="664" t="s">
        <v>542</v>
      </c>
      <c r="B289" s="665" t="s">
        <v>543</v>
      </c>
      <c r="C289" s="666" t="s">
        <v>555</v>
      </c>
      <c r="D289" s="667" t="s">
        <v>2485</v>
      </c>
      <c r="E289" s="666" t="s">
        <v>5499</v>
      </c>
      <c r="F289" s="667" t="s">
        <v>5500</v>
      </c>
      <c r="G289" s="666" t="s">
        <v>4473</v>
      </c>
      <c r="H289" s="666" t="s">
        <v>4474</v>
      </c>
      <c r="I289" s="668">
        <v>7.1599999999999984</v>
      </c>
      <c r="J289" s="668">
        <v>2900</v>
      </c>
      <c r="K289" s="669">
        <v>20759.54</v>
      </c>
    </row>
    <row r="290" spans="1:11" ht="14.4" customHeight="1" x14ac:dyDescent="0.3">
      <c r="A290" s="664" t="s">
        <v>542</v>
      </c>
      <c r="B290" s="665" t="s">
        <v>543</v>
      </c>
      <c r="C290" s="666" t="s">
        <v>555</v>
      </c>
      <c r="D290" s="667" t="s">
        <v>2485</v>
      </c>
      <c r="E290" s="666" t="s">
        <v>5499</v>
      </c>
      <c r="F290" s="667" t="s">
        <v>5500</v>
      </c>
      <c r="G290" s="666" t="s">
        <v>4477</v>
      </c>
      <c r="H290" s="666" t="s">
        <v>4478</v>
      </c>
      <c r="I290" s="668">
        <v>2.1800000000000002</v>
      </c>
      <c r="J290" s="668">
        <v>1400</v>
      </c>
      <c r="K290" s="669">
        <v>3052</v>
      </c>
    </row>
    <row r="291" spans="1:11" ht="14.4" customHeight="1" x14ac:dyDescent="0.3">
      <c r="A291" s="664" t="s">
        <v>542</v>
      </c>
      <c r="B291" s="665" t="s">
        <v>543</v>
      </c>
      <c r="C291" s="666" t="s">
        <v>555</v>
      </c>
      <c r="D291" s="667" t="s">
        <v>2485</v>
      </c>
      <c r="E291" s="666" t="s">
        <v>5499</v>
      </c>
      <c r="F291" s="667" t="s">
        <v>5500</v>
      </c>
      <c r="G291" s="666" t="s">
        <v>4479</v>
      </c>
      <c r="H291" s="666" t="s">
        <v>4480</v>
      </c>
      <c r="I291" s="668">
        <v>2.8542857142857145</v>
      </c>
      <c r="J291" s="668">
        <v>1150</v>
      </c>
      <c r="K291" s="669">
        <v>3284.5</v>
      </c>
    </row>
    <row r="292" spans="1:11" ht="14.4" customHeight="1" x14ac:dyDescent="0.3">
      <c r="A292" s="664" t="s">
        <v>542</v>
      </c>
      <c r="B292" s="665" t="s">
        <v>543</v>
      </c>
      <c r="C292" s="666" t="s">
        <v>555</v>
      </c>
      <c r="D292" s="667" t="s">
        <v>2485</v>
      </c>
      <c r="E292" s="666" t="s">
        <v>5499</v>
      </c>
      <c r="F292" s="667" t="s">
        <v>5500</v>
      </c>
      <c r="G292" s="666" t="s">
        <v>4481</v>
      </c>
      <c r="H292" s="666" t="s">
        <v>4482</v>
      </c>
      <c r="I292" s="668">
        <v>929.59333333333325</v>
      </c>
      <c r="J292" s="668">
        <v>42</v>
      </c>
      <c r="K292" s="669">
        <v>38082.76</v>
      </c>
    </row>
    <row r="293" spans="1:11" ht="14.4" customHeight="1" x14ac:dyDescent="0.3">
      <c r="A293" s="664" t="s">
        <v>542</v>
      </c>
      <c r="B293" s="665" t="s">
        <v>543</v>
      </c>
      <c r="C293" s="666" t="s">
        <v>555</v>
      </c>
      <c r="D293" s="667" t="s">
        <v>2485</v>
      </c>
      <c r="E293" s="666" t="s">
        <v>5499</v>
      </c>
      <c r="F293" s="667" t="s">
        <v>5500</v>
      </c>
      <c r="G293" s="666" t="s">
        <v>4705</v>
      </c>
      <c r="H293" s="666" t="s">
        <v>4706</v>
      </c>
      <c r="I293" s="668">
        <v>393.25</v>
      </c>
      <c r="J293" s="668">
        <v>14</v>
      </c>
      <c r="K293" s="669">
        <v>5505.5</v>
      </c>
    </row>
    <row r="294" spans="1:11" ht="14.4" customHeight="1" x14ac:dyDescent="0.3">
      <c r="A294" s="664" t="s">
        <v>542</v>
      </c>
      <c r="B294" s="665" t="s">
        <v>543</v>
      </c>
      <c r="C294" s="666" t="s">
        <v>555</v>
      </c>
      <c r="D294" s="667" t="s">
        <v>2485</v>
      </c>
      <c r="E294" s="666" t="s">
        <v>5499</v>
      </c>
      <c r="F294" s="667" t="s">
        <v>5500</v>
      </c>
      <c r="G294" s="666" t="s">
        <v>4485</v>
      </c>
      <c r="H294" s="666" t="s">
        <v>4486</v>
      </c>
      <c r="I294" s="668">
        <v>21.225000000000001</v>
      </c>
      <c r="J294" s="668">
        <v>275</v>
      </c>
      <c r="K294" s="669">
        <v>5836.7800000000007</v>
      </c>
    </row>
    <row r="295" spans="1:11" ht="14.4" customHeight="1" x14ac:dyDescent="0.3">
      <c r="A295" s="664" t="s">
        <v>542</v>
      </c>
      <c r="B295" s="665" t="s">
        <v>543</v>
      </c>
      <c r="C295" s="666" t="s">
        <v>555</v>
      </c>
      <c r="D295" s="667" t="s">
        <v>2485</v>
      </c>
      <c r="E295" s="666" t="s">
        <v>5499</v>
      </c>
      <c r="F295" s="667" t="s">
        <v>5500</v>
      </c>
      <c r="G295" s="666" t="s">
        <v>4707</v>
      </c>
      <c r="H295" s="666" t="s">
        <v>4708</v>
      </c>
      <c r="I295" s="668">
        <v>4022.04</v>
      </c>
      <c r="J295" s="668">
        <v>13</v>
      </c>
      <c r="K295" s="669">
        <v>52286.520000000004</v>
      </c>
    </row>
    <row r="296" spans="1:11" ht="14.4" customHeight="1" x14ac:dyDescent="0.3">
      <c r="A296" s="664" t="s">
        <v>542</v>
      </c>
      <c r="B296" s="665" t="s">
        <v>543</v>
      </c>
      <c r="C296" s="666" t="s">
        <v>555</v>
      </c>
      <c r="D296" s="667" t="s">
        <v>2485</v>
      </c>
      <c r="E296" s="666" t="s">
        <v>5499</v>
      </c>
      <c r="F296" s="667" t="s">
        <v>5500</v>
      </c>
      <c r="G296" s="666" t="s">
        <v>4487</v>
      </c>
      <c r="H296" s="666" t="s">
        <v>4488</v>
      </c>
      <c r="I296" s="668">
        <v>2.9020000000000001</v>
      </c>
      <c r="J296" s="668">
        <v>500</v>
      </c>
      <c r="K296" s="669">
        <v>1451</v>
      </c>
    </row>
    <row r="297" spans="1:11" ht="14.4" customHeight="1" x14ac:dyDescent="0.3">
      <c r="A297" s="664" t="s">
        <v>542</v>
      </c>
      <c r="B297" s="665" t="s">
        <v>543</v>
      </c>
      <c r="C297" s="666" t="s">
        <v>555</v>
      </c>
      <c r="D297" s="667" t="s">
        <v>2485</v>
      </c>
      <c r="E297" s="666" t="s">
        <v>5499</v>
      </c>
      <c r="F297" s="667" t="s">
        <v>5500</v>
      </c>
      <c r="G297" s="666" t="s">
        <v>4709</v>
      </c>
      <c r="H297" s="666" t="s">
        <v>4710</v>
      </c>
      <c r="I297" s="668">
        <v>40.868333333333332</v>
      </c>
      <c r="J297" s="668">
        <v>120</v>
      </c>
      <c r="K297" s="669">
        <v>4904.2</v>
      </c>
    </row>
    <row r="298" spans="1:11" ht="14.4" customHeight="1" x14ac:dyDescent="0.3">
      <c r="A298" s="664" t="s">
        <v>542</v>
      </c>
      <c r="B298" s="665" t="s">
        <v>543</v>
      </c>
      <c r="C298" s="666" t="s">
        <v>555</v>
      </c>
      <c r="D298" s="667" t="s">
        <v>2485</v>
      </c>
      <c r="E298" s="666" t="s">
        <v>5499</v>
      </c>
      <c r="F298" s="667" t="s">
        <v>5500</v>
      </c>
      <c r="G298" s="666" t="s">
        <v>4489</v>
      </c>
      <c r="H298" s="666" t="s">
        <v>4490</v>
      </c>
      <c r="I298" s="668">
        <v>127.05</v>
      </c>
      <c r="J298" s="668">
        <v>6</v>
      </c>
      <c r="K298" s="669">
        <v>762.3</v>
      </c>
    </row>
    <row r="299" spans="1:11" ht="14.4" customHeight="1" x14ac:dyDescent="0.3">
      <c r="A299" s="664" t="s">
        <v>542</v>
      </c>
      <c r="B299" s="665" t="s">
        <v>543</v>
      </c>
      <c r="C299" s="666" t="s">
        <v>555</v>
      </c>
      <c r="D299" s="667" t="s">
        <v>2485</v>
      </c>
      <c r="E299" s="666" t="s">
        <v>5499</v>
      </c>
      <c r="F299" s="667" t="s">
        <v>5500</v>
      </c>
      <c r="G299" s="666" t="s">
        <v>4711</v>
      </c>
      <c r="H299" s="666" t="s">
        <v>4712</v>
      </c>
      <c r="I299" s="668">
        <v>22.302857142857142</v>
      </c>
      <c r="J299" s="668">
        <v>270</v>
      </c>
      <c r="K299" s="669">
        <v>6021.5199999999995</v>
      </c>
    </row>
    <row r="300" spans="1:11" ht="14.4" customHeight="1" x14ac:dyDescent="0.3">
      <c r="A300" s="664" t="s">
        <v>542</v>
      </c>
      <c r="B300" s="665" t="s">
        <v>543</v>
      </c>
      <c r="C300" s="666" t="s">
        <v>555</v>
      </c>
      <c r="D300" s="667" t="s">
        <v>2485</v>
      </c>
      <c r="E300" s="666" t="s">
        <v>5499</v>
      </c>
      <c r="F300" s="667" t="s">
        <v>5500</v>
      </c>
      <c r="G300" s="666" t="s">
        <v>4713</v>
      </c>
      <c r="H300" s="666" t="s">
        <v>4714</v>
      </c>
      <c r="I300" s="668">
        <v>13.81</v>
      </c>
      <c r="J300" s="668">
        <v>450</v>
      </c>
      <c r="K300" s="669">
        <v>6212.77</v>
      </c>
    </row>
    <row r="301" spans="1:11" ht="14.4" customHeight="1" x14ac:dyDescent="0.3">
      <c r="A301" s="664" t="s">
        <v>542</v>
      </c>
      <c r="B301" s="665" t="s">
        <v>543</v>
      </c>
      <c r="C301" s="666" t="s">
        <v>555</v>
      </c>
      <c r="D301" s="667" t="s">
        <v>2485</v>
      </c>
      <c r="E301" s="666" t="s">
        <v>5499</v>
      </c>
      <c r="F301" s="667" t="s">
        <v>5500</v>
      </c>
      <c r="G301" s="666" t="s">
        <v>4715</v>
      </c>
      <c r="H301" s="666" t="s">
        <v>4716</v>
      </c>
      <c r="I301" s="668">
        <v>23.143333333333334</v>
      </c>
      <c r="J301" s="668">
        <v>150</v>
      </c>
      <c r="K301" s="669">
        <v>3471.7</v>
      </c>
    </row>
    <row r="302" spans="1:11" ht="14.4" customHeight="1" x14ac:dyDescent="0.3">
      <c r="A302" s="664" t="s">
        <v>542</v>
      </c>
      <c r="B302" s="665" t="s">
        <v>543</v>
      </c>
      <c r="C302" s="666" t="s">
        <v>555</v>
      </c>
      <c r="D302" s="667" t="s">
        <v>2485</v>
      </c>
      <c r="E302" s="666" t="s">
        <v>5499</v>
      </c>
      <c r="F302" s="667" t="s">
        <v>5500</v>
      </c>
      <c r="G302" s="666" t="s">
        <v>4491</v>
      </c>
      <c r="H302" s="666" t="s">
        <v>4492</v>
      </c>
      <c r="I302" s="668">
        <v>47.19</v>
      </c>
      <c r="J302" s="668">
        <v>380</v>
      </c>
      <c r="K302" s="669">
        <v>17932.2</v>
      </c>
    </row>
    <row r="303" spans="1:11" ht="14.4" customHeight="1" x14ac:dyDescent="0.3">
      <c r="A303" s="664" t="s">
        <v>542</v>
      </c>
      <c r="B303" s="665" t="s">
        <v>543</v>
      </c>
      <c r="C303" s="666" t="s">
        <v>555</v>
      </c>
      <c r="D303" s="667" t="s">
        <v>2485</v>
      </c>
      <c r="E303" s="666" t="s">
        <v>5499</v>
      </c>
      <c r="F303" s="667" t="s">
        <v>5500</v>
      </c>
      <c r="G303" s="666" t="s">
        <v>4717</v>
      </c>
      <c r="H303" s="666" t="s">
        <v>4718</v>
      </c>
      <c r="I303" s="668">
        <v>163.08000000000001</v>
      </c>
      <c r="J303" s="668">
        <v>450</v>
      </c>
      <c r="K303" s="669">
        <v>73386.5</v>
      </c>
    </row>
    <row r="304" spans="1:11" ht="14.4" customHeight="1" x14ac:dyDescent="0.3">
      <c r="A304" s="664" t="s">
        <v>542</v>
      </c>
      <c r="B304" s="665" t="s">
        <v>543</v>
      </c>
      <c r="C304" s="666" t="s">
        <v>555</v>
      </c>
      <c r="D304" s="667" t="s">
        <v>2485</v>
      </c>
      <c r="E304" s="666" t="s">
        <v>5499</v>
      </c>
      <c r="F304" s="667" t="s">
        <v>5500</v>
      </c>
      <c r="G304" s="666" t="s">
        <v>4719</v>
      </c>
      <c r="H304" s="666" t="s">
        <v>4720</v>
      </c>
      <c r="I304" s="668">
        <v>123.18</v>
      </c>
      <c r="J304" s="668">
        <v>200</v>
      </c>
      <c r="K304" s="669">
        <v>24635.699999999997</v>
      </c>
    </row>
    <row r="305" spans="1:11" ht="14.4" customHeight="1" x14ac:dyDescent="0.3">
      <c r="A305" s="664" t="s">
        <v>542</v>
      </c>
      <c r="B305" s="665" t="s">
        <v>543</v>
      </c>
      <c r="C305" s="666" t="s">
        <v>555</v>
      </c>
      <c r="D305" s="667" t="s">
        <v>2485</v>
      </c>
      <c r="E305" s="666" t="s">
        <v>5499</v>
      </c>
      <c r="F305" s="667" t="s">
        <v>5500</v>
      </c>
      <c r="G305" s="666" t="s">
        <v>4495</v>
      </c>
      <c r="H305" s="666" t="s">
        <v>4496</v>
      </c>
      <c r="I305" s="668">
        <v>15.004</v>
      </c>
      <c r="J305" s="668">
        <v>85</v>
      </c>
      <c r="K305" s="669">
        <v>1275.3499999999999</v>
      </c>
    </row>
    <row r="306" spans="1:11" ht="14.4" customHeight="1" x14ac:dyDescent="0.3">
      <c r="A306" s="664" t="s">
        <v>542</v>
      </c>
      <c r="B306" s="665" t="s">
        <v>543</v>
      </c>
      <c r="C306" s="666" t="s">
        <v>555</v>
      </c>
      <c r="D306" s="667" t="s">
        <v>2485</v>
      </c>
      <c r="E306" s="666" t="s">
        <v>5499</v>
      </c>
      <c r="F306" s="667" t="s">
        <v>5500</v>
      </c>
      <c r="G306" s="666" t="s">
        <v>4497</v>
      </c>
      <c r="H306" s="666" t="s">
        <v>4498</v>
      </c>
      <c r="I306" s="668">
        <v>12.11</v>
      </c>
      <c r="J306" s="668">
        <v>20</v>
      </c>
      <c r="K306" s="669">
        <v>242.2</v>
      </c>
    </row>
    <row r="307" spans="1:11" ht="14.4" customHeight="1" x14ac:dyDescent="0.3">
      <c r="A307" s="664" t="s">
        <v>542</v>
      </c>
      <c r="B307" s="665" t="s">
        <v>543</v>
      </c>
      <c r="C307" s="666" t="s">
        <v>555</v>
      </c>
      <c r="D307" s="667" t="s">
        <v>2485</v>
      </c>
      <c r="E307" s="666" t="s">
        <v>5499</v>
      </c>
      <c r="F307" s="667" t="s">
        <v>5500</v>
      </c>
      <c r="G307" s="666" t="s">
        <v>4721</v>
      </c>
      <c r="H307" s="666" t="s">
        <v>4722</v>
      </c>
      <c r="I307" s="668">
        <v>8.9600000000000009</v>
      </c>
      <c r="J307" s="668">
        <v>1200</v>
      </c>
      <c r="K307" s="669">
        <v>10752</v>
      </c>
    </row>
    <row r="308" spans="1:11" ht="14.4" customHeight="1" x14ac:dyDescent="0.3">
      <c r="A308" s="664" t="s">
        <v>542</v>
      </c>
      <c r="B308" s="665" t="s">
        <v>543</v>
      </c>
      <c r="C308" s="666" t="s">
        <v>555</v>
      </c>
      <c r="D308" s="667" t="s">
        <v>2485</v>
      </c>
      <c r="E308" s="666" t="s">
        <v>5499</v>
      </c>
      <c r="F308" s="667" t="s">
        <v>5500</v>
      </c>
      <c r="G308" s="666" t="s">
        <v>4723</v>
      </c>
      <c r="H308" s="666" t="s">
        <v>4724</v>
      </c>
      <c r="I308" s="668">
        <v>32.9</v>
      </c>
      <c r="J308" s="668">
        <v>60</v>
      </c>
      <c r="K308" s="669">
        <v>1973.99</v>
      </c>
    </row>
    <row r="309" spans="1:11" ht="14.4" customHeight="1" x14ac:dyDescent="0.3">
      <c r="A309" s="664" t="s">
        <v>542</v>
      </c>
      <c r="B309" s="665" t="s">
        <v>543</v>
      </c>
      <c r="C309" s="666" t="s">
        <v>555</v>
      </c>
      <c r="D309" s="667" t="s">
        <v>2485</v>
      </c>
      <c r="E309" s="666" t="s">
        <v>5499</v>
      </c>
      <c r="F309" s="667" t="s">
        <v>5500</v>
      </c>
      <c r="G309" s="666" t="s">
        <v>4499</v>
      </c>
      <c r="H309" s="666" t="s">
        <v>4500</v>
      </c>
      <c r="I309" s="668">
        <v>2.52</v>
      </c>
      <c r="J309" s="668">
        <v>100</v>
      </c>
      <c r="K309" s="669">
        <v>252</v>
      </c>
    </row>
    <row r="310" spans="1:11" ht="14.4" customHeight="1" x14ac:dyDescent="0.3">
      <c r="A310" s="664" t="s">
        <v>542</v>
      </c>
      <c r="B310" s="665" t="s">
        <v>543</v>
      </c>
      <c r="C310" s="666" t="s">
        <v>555</v>
      </c>
      <c r="D310" s="667" t="s">
        <v>2485</v>
      </c>
      <c r="E310" s="666" t="s">
        <v>5499</v>
      </c>
      <c r="F310" s="667" t="s">
        <v>5500</v>
      </c>
      <c r="G310" s="666" t="s">
        <v>4725</v>
      </c>
      <c r="H310" s="666" t="s">
        <v>4726</v>
      </c>
      <c r="I310" s="668">
        <v>1.94</v>
      </c>
      <c r="J310" s="668">
        <v>200</v>
      </c>
      <c r="K310" s="669">
        <v>388</v>
      </c>
    </row>
    <row r="311" spans="1:11" ht="14.4" customHeight="1" x14ac:dyDescent="0.3">
      <c r="A311" s="664" t="s">
        <v>542</v>
      </c>
      <c r="B311" s="665" t="s">
        <v>543</v>
      </c>
      <c r="C311" s="666" t="s">
        <v>555</v>
      </c>
      <c r="D311" s="667" t="s">
        <v>2485</v>
      </c>
      <c r="E311" s="666" t="s">
        <v>5499</v>
      </c>
      <c r="F311" s="667" t="s">
        <v>5500</v>
      </c>
      <c r="G311" s="666" t="s">
        <v>4501</v>
      </c>
      <c r="H311" s="666" t="s">
        <v>4502</v>
      </c>
      <c r="I311" s="668">
        <v>5.2011111111111115</v>
      </c>
      <c r="J311" s="668">
        <v>7490</v>
      </c>
      <c r="K311" s="669">
        <v>38958.639999999999</v>
      </c>
    </row>
    <row r="312" spans="1:11" ht="14.4" customHeight="1" x14ac:dyDescent="0.3">
      <c r="A312" s="664" t="s">
        <v>542</v>
      </c>
      <c r="B312" s="665" t="s">
        <v>543</v>
      </c>
      <c r="C312" s="666" t="s">
        <v>555</v>
      </c>
      <c r="D312" s="667" t="s">
        <v>2485</v>
      </c>
      <c r="E312" s="666" t="s">
        <v>5499</v>
      </c>
      <c r="F312" s="667" t="s">
        <v>5500</v>
      </c>
      <c r="G312" s="666" t="s">
        <v>4503</v>
      </c>
      <c r="H312" s="666" t="s">
        <v>4504</v>
      </c>
      <c r="I312" s="668">
        <v>13.2</v>
      </c>
      <c r="J312" s="668">
        <v>10</v>
      </c>
      <c r="K312" s="669">
        <v>132</v>
      </c>
    </row>
    <row r="313" spans="1:11" ht="14.4" customHeight="1" x14ac:dyDescent="0.3">
      <c r="A313" s="664" t="s">
        <v>542</v>
      </c>
      <c r="B313" s="665" t="s">
        <v>543</v>
      </c>
      <c r="C313" s="666" t="s">
        <v>555</v>
      </c>
      <c r="D313" s="667" t="s">
        <v>2485</v>
      </c>
      <c r="E313" s="666" t="s">
        <v>5499</v>
      </c>
      <c r="F313" s="667" t="s">
        <v>5500</v>
      </c>
      <c r="G313" s="666" t="s">
        <v>4505</v>
      </c>
      <c r="H313" s="666" t="s">
        <v>4506</v>
      </c>
      <c r="I313" s="668">
        <v>13.2</v>
      </c>
      <c r="J313" s="668">
        <v>10</v>
      </c>
      <c r="K313" s="669">
        <v>132</v>
      </c>
    </row>
    <row r="314" spans="1:11" ht="14.4" customHeight="1" x14ac:dyDescent="0.3">
      <c r="A314" s="664" t="s">
        <v>542</v>
      </c>
      <c r="B314" s="665" t="s">
        <v>543</v>
      </c>
      <c r="C314" s="666" t="s">
        <v>555</v>
      </c>
      <c r="D314" s="667" t="s">
        <v>2485</v>
      </c>
      <c r="E314" s="666" t="s">
        <v>5499</v>
      </c>
      <c r="F314" s="667" t="s">
        <v>5500</v>
      </c>
      <c r="G314" s="666" t="s">
        <v>4507</v>
      </c>
      <c r="H314" s="666" t="s">
        <v>4508</v>
      </c>
      <c r="I314" s="668">
        <v>1.2724999999999997</v>
      </c>
      <c r="J314" s="668">
        <v>1125</v>
      </c>
      <c r="K314" s="669">
        <v>1431</v>
      </c>
    </row>
    <row r="315" spans="1:11" ht="14.4" customHeight="1" x14ac:dyDescent="0.3">
      <c r="A315" s="664" t="s">
        <v>542</v>
      </c>
      <c r="B315" s="665" t="s">
        <v>543</v>
      </c>
      <c r="C315" s="666" t="s">
        <v>555</v>
      </c>
      <c r="D315" s="667" t="s">
        <v>2485</v>
      </c>
      <c r="E315" s="666" t="s">
        <v>5499</v>
      </c>
      <c r="F315" s="667" t="s">
        <v>5500</v>
      </c>
      <c r="G315" s="666" t="s">
        <v>4511</v>
      </c>
      <c r="H315" s="666" t="s">
        <v>4512</v>
      </c>
      <c r="I315" s="668">
        <v>21.24</v>
      </c>
      <c r="J315" s="668">
        <v>150</v>
      </c>
      <c r="K315" s="669">
        <v>3186</v>
      </c>
    </row>
    <row r="316" spans="1:11" ht="14.4" customHeight="1" x14ac:dyDescent="0.3">
      <c r="A316" s="664" t="s">
        <v>542</v>
      </c>
      <c r="B316" s="665" t="s">
        <v>543</v>
      </c>
      <c r="C316" s="666" t="s">
        <v>555</v>
      </c>
      <c r="D316" s="667" t="s">
        <v>2485</v>
      </c>
      <c r="E316" s="666" t="s">
        <v>5499</v>
      </c>
      <c r="F316" s="667" t="s">
        <v>5500</v>
      </c>
      <c r="G316" s="666" t="s">
        <v>4727</v>
      </c>
      <c r="H316" s="666" t="s">
        <v>4728</v>
      </c>
      <c r="I316" s="668">
        <v>6.66</v>
      </c>
      <c r="J316" s="668">
        <v>30</v>
      </c>
      <c r="K316" s="669">
        <v>199.79999999999998</v>
      </c>
    </row>
    <row r="317" spans="1:11" ht="14.4" customHeight="1" x14ac:dyDescent="0.3">
      <c r="A317" s="664" t="s">
        <v>542</v>
      </c>
      <c r="B317" s="665" t="s">
        <v>543</v>
      </c>
      <c r="C317" s="666" t="s">
        <v>555</v>
      </c>
      <c r="D317" s="667" t="s">
        <v>2485</v>
      </c>
      <c r="E317" s="666" t="s">
        <v>5499</v>
      </c>
      <c r="F317" s="667" t="s">
        <v>5500</v>
      </c>
      <c r="G317" s="666" t="s">
        <v>4729</v>
      </c>
      <c r="H317" s="666" t="s">
        <v>4730</v>
      </c>
      <c r="I317" s="668">
        <v>6.6550000000000002</v>
      </c>
      <c r="J317" s="668">
        <v>40</v>
      </c>
      <c r="K317" s="669">
        <v>266.2</v>
      </c>
    </row>
    <row r="318" spans="1:11" ht="14.4" customHeight="1" x14ac:dyDescent="0.3">
      <c r="A318" s="664" t="s">
        <v>542</v>
      </c>
      <c r="B318" s="665" t="s">
        <v>543</v>
      </c>
      <c r="C318" s="666" t="s">
        <v>555</v>
      </c>
      <c r="D318" s="667" t="s">
        <v>2485</v>
      </c>
      <c r="E318" s="666" t="s">
        <v>5499</v>
      </c>
      <c r="F318" s="667" t="s">
        <v>5500</v>
      </c>
      <c r="G318" s="666" t="s">
        <v>4731</v>
      </c>
      <c r="H318" s="666" t="s">
        <v>4732</v>
      </c>
      <c r="I318" s="668">
        <v>6.6550000000000002</v>
      </c>
      <c r="J318" s="668">
        <v>20</v>
      </c>
      <c r="K318" s="669">
        <v>133.1</v>
      </c>
    </row>
    <row r="319" spans="1:11" ht="14.4" customHeight="1" x14ac:dyDescent="0.3">
      <c r="A319" s="664" t="s">
        <v>542</v>
      </c>
      <c r="B319" s="665" t="s">
        <v>543</v>
      </c>
      <c r="C319" s="666" t="s">
        <v>555</v>
      </c>
      <c r="D319" s="667" t="s">
        <v>2485</v>
      </c>
      <c r="E319" s="666" t="s">
        <v>5499</v>
      </c>
      <c r="F319" s="667" t="s">
        <v>5500</v>
      </c>
      <c r="G319" s="666" t="s">
        <v>4513</v>
      </c>
      <c r="H319" s="666" t="s">
        <v>4514</v>
      </c>
      <c r="I319" s="668">
        <v>0.46999999999999986</v>
      </c>
      <c r="J319" s="668">
        <v>9900</v>
      </c>
      <c r="K319" s="669">
        <v>4653</v>
      </c>
    </row>
    <row r="320" spans="1:11" ht="14.4" customHeight="1" x14ac:dyDescent="0.3">
      <c r="A320" s="664" t="s">
        <v>542</v>
      </c>
      <c r="B320" s="665" t="s">
        <v>543</v>
      </c>
      <c r="C320" s="666" t="s">
        <v>555</v>
      </c>
      <c r="D320" s="667" t="s">
        <v>2485</v>
      </c>
      <c r="E320" s="666" t="s">
        <v>5499</v>
      </c>
      <c r="F320" s="667" t="s">
        <v>5500</v>
      </c>
      <c r="G320" s="666" t="s">
        <v>4515</v>
      </c>
      <c r="H320" s="666" t="s">
        <v>4516</v>
      </c>
      <c r="I320" s="668">
        <v>4.03</v>
      </c>
      <c r="J320" s="668">
        <v>1300</v>
      </c>
      <c r="K320" s="669">
        <v>5239</v>
      </c>
    </row>
    <row r="321" spans="1:11" ht="14.4" customHeight="1" x14ac:dyDescent="0.3">
      <c r="A321" s="664" t="s">
        <v>542</v>
      </c>
      <c r="B321" s="665" t="s">
        <v>543</v>
      </c>
      <c r="C321" s="666" t="s">
        <v>555</v>
      </c>
      <c r="D321" s="667" t="s">
        <v>2485</v>
      </c>
      <c r="E321" s="666" t="s">
        <v>5499</v>
      </c>
      <c r="F321" s="667" t="s">
        <v>5500</v>
      </c>
      <c r="G321" s="666" t="s">
        <v>4733</v>
      </c>
      <c r="H321" s="666" t="s">
        <v>4734</v>
      </c>
      <c r="I321" s="668">
        <v>2.9</v>
      </c>
      <c r="J321" s="668">
        <v>400</v>
      </c>
      <c r="K321" s="669">
        <v>1160</v>
      </c>
    </row>
    <row r="322" spans="1:11" ht="14.4" customHeight="1" x14ac:dyDescent="0.3">
      <c r="A322" s="664" t="s">
        <v>542</v>
      </c>
      <c r="B322" s="665" t="s">
        <v>543</v>
      </c>
      <c r="C322" s="666" t="s">
        <v>555</v>
      </c>
      <c r="D322" s="667" t="s">
        <v>2485</v>
      </c>
      <c r="E322" s="666" t="s">
        <v>5499</v>
      </c>
      <c r="F322" s="667" t="s">
        <v>5500</v>
      </c>
      <c r="G322" s="666" t="s">
        <v>4735</v>
      </c>
      <c r="H322" s="666" t="s">
        <v>4736</v>
      </c>
      <c r="I322" s="668">
        <v>2.9042857142857139</v>
      </c>
      <c r="J322" s="668">
        <v>1900</v>
      </c>
      <c r="K322" s="669">
        <v>5518</v>
      </c>
    </row>
    <row r="323" spans="1:11" ht="14.4" customHeight="1" x14ac:dyDescent="0.3">
      <c r="A323" s="664" t="s">
        <v>542</v>
      </c>
      <c r="B323" s="665" t="s">
        <v>543</v>
      </c>
      <c r="C323" s="666" t="s">
        <v>555</v>
      </c>
      <c r="D323" s="667" t="s">
        <v>2485</v>
      </c>
      <c r="E323" s="666" t="s">
        <v>5499</v>
      </c>
      <c r="F323" s="667" t="s">
        <v>5500</v>
      </c>
      <c r="G323" s="666" t="s">
        <v>4737</v>
      </c>
      <c r="H323" s="666" t="s">
        <v>4738</v>
      </c>
      <c r="I323" s="668">
        <v>2.9040000000000004</v>
      </c>
      <c r="J323" s="668">
        <v>1000</v>
      </c>
      <c r="K323" s="669">
        <v>2904</v>
      </c>
    </row>
    <row r="324" spans="1:11" ht="14.4" customHeight="1" x14ac:dyDescent="0.3">
      <c r="A324" s="664" t="s">
        <v>542</v>
      </c>
      <c r="B324" s="665" t="s">
        <v>543</v>
      </c>
      <c r="C324" s="666" t="s">
        <v>555</v>
      </c>
      <c r="D324" s="667" t="s">
        <v>2485</v>
      </c>
      <c r="E324" s="666" t="s">
        <v>5499</v>
      </c>
      <c r="F324" s="667" t="s">
        <v>5500</v>
      </c>
      <c r="G324" s="666" t="s">
        <v>4739</v>
      </c>
      <c r="H324" s="666" t="s">
        <v>4740</v>
      </c>
      <c r="I324" s="668">
        <v>193.6</v>
      </c>
      <c r="J324" s="668">
        <v>70</v>
      </c>
      <c r="K324" s="669">
        <v>13552</v>
      </c>
    </row>
    <row r="325" spans="1:11" ht="14.4" customHeight="1" x14ac:dyDescent="0.3">
      <c r="A325" s="664" t="s">
        <v>542</v>
      </c>
      <c r="B325" s="665" t="s">
        <v>543</v>
      </c>
      <c r="C325" s="666" t="s">
        <v>555</v>
      </c>
      <c r="D325" s="667" t="s">
        <v>2485</v>
      </c>
      <c r="E325" s="666" t="s">
        <v>5499</v>
      </c>
      <c r="F325" s="667" t="s">
        <v>5500</v>
      </c>
      <c r="G325" s="666" t="s">
        <v>4741</v>
      </c>
      <c r="H325" s="666" t="s">
        <v>4742</v>
      </c>
      <c r="I325" s="668">
        <v>193.6</v>
      </c>
      <c r="J325" s="668">
        <v>25</v>
      </c>
      <c r="K325" s="669">
        <v>4840</v>
      </c>
    </row>
    <row r="326" spans="1:11" ht="14.4" customHeight="1" x14ac:dyDescent="0.3">
      <c r="A326" s="664" t="s">
        <v>542</v>
      </c>
      <c r="B326" s="665" t="s">
        <v>543</v>
      </c>
      <c r="C326" s="666" t="s">
        <v>555</v>
      </c>
      <c r="D326" s="667" t="s">
        <v>2485</v>
      </c>
      <c r="E326" s="666" t="s">
        <v>5499</v>
      </c>
      <c r="F326" s="667" t="s">
        <v>5500</v>
      </c>
      <c r="G326" s="666" t="s">
        <v>4743</v>
      </c>
      <c r="H326" s="666" t="s">
        <v>4744</v>
      </c>
      <c r="I326" s="668">
        <v>9.1999999999999993</v>
      </c>
      <c r="J326" s="668">
        <v>130</v>
      </c>
      <c r="K326" s="669">
        <v>1196</v>
      </c>
    </row>
    <row r="327" spans="1:11" ht="14.4" customHeight="1" x14ac:dyDescent="0.3">
      <c r="A327" s="664" t="s">
        <v>542</v>
      </c>
      <c r="B327" s="665" t="s">
        <v>543</v>
      </c>
      <c r="C327" s="666" t="s">
        <v>555</v>
      </c>
      <c r="D327" s="667" t="s">
        <v>2485</v>
      </c>
      <c r="E327" s="666" t="s">
        <v>5499</v>
      </c>
      <c r="F327" s="667" t="s">
        <v>5500</v>
      </c>
      <c r="G327" s="666" t="s">
        <v>4745</v>
      </c>
      <c r="H327" s="666" t="s">
        <v>4746</v>
      </c>
      <c r="I327" s="668">
        <v>411.4</v>
      </c>
      <c r="J327" s="668">
        <v>20</v>
      </c>
      <c r="K327" s="669">
        <v>8228</v>
      </c>
    </row>
    <row r="328" spans="1:11" ht="14.4" customHeight="1" x14ac:dyDescent="0.3">
      <c r="A328" s="664" t="s">
        <v>542</v>
      </c>
      <c r="B328" s="665" t="s">
        <v>543</v>
      </c>
      <c r="C328" s="666" t="s">
        <v>555</v>
      </c>
      <c r="D328" s="667" t="s">
        <v>2485</v>
      </c>
      <c r="E328" s="666" t="s">
        <v>5499</v>
      </c>
      <c r="F328" s="667" t="s">
        <v>5500</v>
      </c>
      <c r="G328" s="666" t="s">
        <v>4747</v>
      </c>
      <c r="H328" s="666" t="s">
        <v>4748</v>
      </c>
      <c r="I328" s="668">
        <v>179.68</v>
      </c>
      <c r="J328" s="668">
        <v>2</v>
      </c>
      <c r="K328" s="669">
        <v>359.36</v>
      </c>
    </row>
    <row r="329" spans="1:11" ht="14.4" customHeight="1" x14ac:dyDescent="0.3">
      <c r="A329" s="664" t="s">
        <v>542</v>
      </c>
      <c r="B329" s="665" t="s">
        <v>543</v>
      </c>
      <c r="C329" s="666" t="s">
        <v>555</v>
      </c>
      <c r="D329" s="667" t="s">
        <v>2485</v>
      </c>
      <c r="E329" s="666" t="s">
        <v>5499</v>
      </c>
      <c r="F329" s="667" t="s">
        <v>5500</v>
      </c>
      <c r="G329" s="666" t="s">
        <v>4749</v>
      </c>
      <c r="H329" s="666" t="s">
        <v>4750</v>
      </c>
      <c r="I329" s="668">
        <v>20.57</v>
      </c>
      <c r="J329" s="668">
        <v>100</v>
      </c>
      <c r="K329" s="669">
        <v>2057</v>
      </c>
    </row>
    <row r="330" spans="1:11" ht="14.4" customHeight="1" x14ac:dyDescent="0.3">
      <c r="A330" s="664" t="s">
        <v>542</v>
      </c>
      <c r="B330" s="665" t="s">
        <v>543</v>
      </c>
      <c r="C330" s="666" t="s">
        <v>555</v>
      </c>
      <c r="D330" s="667" t="s">
        <v>2485</v>
      </c>
      <c r="E330" s="666" t="s">
        <v>5499</v>
      </c>
      <c r="F330" s="667" t="s">
        <v>5500</v>
      </c>
      <c r="G330" s="666" t="s">
        <v>4751</v>
      </c>
      <c r="H330" s="666" t="s">
        <v>4752</v>
      </c>
      <c r="I330" s="668">
        <v>35.99</v>
      </c>
      <c r="J330" s="668">
        <v>50</v>
      </c>
      <c r="K330" s="669">
        <v>1799.75</v>
      </c>
    </row>
    <row r="331" spans="1:11" ht="14.4" customHeight="1" x14ac:dyDescent="0.3">
      <c r="A331" s="664" t="s">
        <v>542</v>
      </c>
      <c r="B331" s="665" t="s">
        <v>543</v>
      </c>
      <c r="C331" s="666" t="s">
        <v>555</v>
      </c>
      <c r="D331" s="667" t="s">
        <v>2485</v>
      </c>
      <c r="E331" s="666" t="s">
        <v>5499</v>
      </c>
      <c r="F331" s="667" t="s">
        <v>5500</v>
      </c>
      <c r="G331" s="666" t="s">
        <v>4753</v>
      </c>
      <c r="H331" s="666" t="s">
        <v>4754</v>
      </c>
      <c r="I331" s="668">
        <v>229.9</v>
      </c>
      <c r="J331" s="668">
        <v>20</v>
      </c>
      <c r="K331" s="669">
        <v>4598</v>
      </c>
    </row>
    <row r="332" spans="1:11" ht="14.4" customHeight="1" x14ac:dyDescent="0.3">
      <c r="A332" s="664" t="s">
        <v>542</v>
      </c>
      <c r="B332" s="665" t="s">
        <v>543</v>
      </c>
      <c r="C332" s="666" t="s">
        <v>555</v>
      </c>
      <c r="D332" s="667" t="s">
        <v>2485</v>
      </c>
      <c r="E332" s="666" t="s">
        <v>5499</v>
      </c>
      <c r="F332" s="667" t="s">
        <v>5500</v>
      </c>
      <c r="G332" s="666" t="s">
        <v>4527</v>
      </c>
      <c r="H332" s="666" t="s">
        <v>4528</v>
      </c>
      <c r="I332" s="668">
        <v>9.2000000000000011</v>
      </c>
      <c r="J332" s="668">
        <v>400</v>
      </c>
      <c r="K332" s="669">
        <v>3680</v>
      </c>
    </row>
    <row r="333" spans="1:11" ht="14.4" customHeight="1" x14ac:dyDescent="0.3">
      <c r="A333" s="664" t="s">
        <v>542</v>
      </c>
      <c r="B333" s="665" t="s">
        <v>543</v>
      </c>
      <c r="C333" s="666" t="s">
        <v>555</v>
      </c>
      <c r="D333" s="667" t="s">
        <v>2485</v>
      </c>
      <c r="E333" s="666" t="s">
        <v>5499</v>
      </c>
      <c r="F333" s="667" t="s">
        <v>5500</v>
      </c>
      <c r="G333" s="666" t="s">
        <v>4529</v>
      </c>
      <c r="H333" s="666" t="s">
        <v>4530</v>
      </c>
      <c r="I333" s="668">
        <v>172.5</v>
      </c>
      <c r="J333" s="668">
        <v>2</v>
      </c>
      <c r="K333" s="669">
        <v>345</v>
      </c>
    </row>
    <row r="334" spans="1:11" ht="14.4" customHeight="1" x14ac:dyDescent="0.3">
      <c r="A334" s="664" t="s">
        <v>542</v>
      </c>
      <c r="B334" s="665" t="s">
        <v>543</v>
      </c>
      <c r="C334" s="666" t="s">
        <v>555</v>
      </c>
      <c r="D334" s="667" t="s">
        <v>2485</v>
      </c>
      <c r="E334" s="666" t="s">
        <v>5499</v>
      </c>
      <c r="F334" s="667" t="s">
        <v>5500</v>
      </c>
      <c r="G334" s="666" t="s">
        <v>4755</v>
      </c>
      <c r="H334" s="666" t="s">
        <v>4756</v>
      </c>
      <c r="I334" s="668">
        <v>15.73</v>
      </c>
      <c r="J334" s="668">
        <v>60</v>
      </c>
      <c r="K334" s="669">
        <v>943.8</v>
      </c>
    </row>
    <row r="335" spans="1:11" ht="14.4" customHeight="1" x14ac:dyDescent="0.3">
      <c r="A335" s="664" t="s">
        <v>542</v>
      </c>
      <c r="B335" s="665" t="s">
        <v>543</v>
      </c>
      <c r="C335" s="666" t="s">
        <v>555</v>
      </c>
      <c r="D335" s="667" t="s">
        <v>2485</v>
      </c>
      <c r="E335" s="666" t="s">
        <v>5499</v>
      </c>
      <c r="F335" s="667" t="s">
        <v>5500</v>
      </c>
      <c r="G335" s="666" t="s">
        <v>4757</v>
      </c>
      <c r="H335" s="666" t="s">
        <v>4758</v>
      </c>
      <c r="I335" s="668">
        <v>32.305</v>
      </c>
      <c r="J335" s="668">
        <v>100</v>
      </c>
      <c r="K335" s="669">
        <v>3230.5</v>
      </c>
    </row>
    <row r="336" spans="1:11" ht="14.4" customHeight="1" x14ac:dyDescent="0.3">
      <c r="A336" s="664" t="s">
        <v>542</v>
      </c>
      <c r="B336" s="665" t="s">
        <v>543</v>
      </c>
      <c r="C336" s="666" t="s">
        <v>555</v>
      </c>
      <c r="D336" s="667" t="s">
        <v>2485</v>
      </c>
      <c r="E336" s="666" t="s">
        <v>5499</v>
      </c>
      <c r="F336" s="667" t="s">
        <v>5500</v>
      </c>
      <c r="G336" s="666" t="s">
        <v>4759</v>
      </c>
      <c r="H336" s="666" t="s">
        <v>4760</v>
      </c>
      <c r="I336" s="668">
        <v>17.059999999999999</v>
      </c>
      <c r="J336" s="668">
        <v>100</v>
      </c>
      <c r="K336" s="669">
        <v>1706.1</v>
      </c>
    </row>
    <row r="337" spans="1:11" ht="14.4" customHeight="1" x14ac:dyDescent="0.3">
      <c r="A337" s="664" t="s">
        <v>542</v>
      </c>
      <c r="B337" s="665" t="s">
        <v>543</v>
      </c>
      <c r="C337" s="666" t="s">
        <v>555</v>
      </c>
      <c r="D337" s="667" t="s">
        <v>2485</v>
      </c>
      <c r="E337" s="666" t="s">
        <v>5499</v>
      </c>
      <c r="F337" s="667" t="s">
        <v>5500</v>
      </c>
      <c r="G337" s="666" t="s">
        <v>4761</v>
      </c>
      <c r="H337" s="666" t="s">
        <v>4762</v>
      </c>
      <c r="I337" s="668">
        <v>6438.0550000000003</v>
      </c>
      <c r="J337" s="668">
        <v>3</v>
      </c>
      <c r="K337" s="669">
        <v>19314.150000000001</v>
      </c>
    </row>
    <row r="338" spans="1:11" ht="14.4" customHeight="1" x14ac:dyDescent="0.3">
      <c r="A338" s="664" t="s">
        <v>542</v>
      </c>
      <c r="B338" s="665" t="s">
        <v>543</v>
      </c>
      <c r="C338" s="666" t="s">
        <v>555</v>
      </c>
      <c r="D338" s="667" t="s">
        <v>2485</v>
      </c>
      <c r="E338" s="666" t="s">
        <v>5499</v>
      </c>
      <c r="F338" s="667" t="s">
        <v>5500</v>
      </c>
      <c r="G338" s="666" t="s">
        <v>4763</v>
      </c>
      <c r="H338" s="666" t="s">
        <v>4764</v>
      </c>
      <c r="I338" s="668">
        <v>605</v>
      </c>
      <c r="J338" s="668">
        <v>12</v>
      </c>
      <c r="K338" s="669">
        <v>7260</v>
      </c>
    </row>
    <row r="339" spans="1:11" ht="14.4" customHeight="1" x14ac:dyDescent="0.3">
      <c r="A339" s="664" t="s">
        <v>542</v>
      </c>
      <c r="B339" s="665" t="s">
        <v>543</v>
      </c>
      <c r="C339" s="666" t="s">
        <v>555</v>
      </c>
      <c r="D339" s="667" t="s">
        <v>2485</v>
      </c>
      <c r="E339" s="666" t="s">
        <v>5499</v>
      </c>
      <c r="F339" s="667" t="s">
        <v>5500</v>
      </c>
      <c r="G339" s="666" t="s">
        <v>4765</v>
      </c>
      <c r="H339" s="666" t="s">
        <v>4766</v>
      </c>
      <c r="I339" s="668">
        <v>350.9</v>
      </c>
      <c r="J339" s="668">
        <v>4</v>
      </c>
      <c r="K339" s="669">
        <v>1403.6</v>
      </c>
    </row>
    <row r="340" spans="1:11" ht="14.4" customHeight="1" x14ac:dyDescent="0.3">
      <c r="A340" s="664" t="s">
        <v>542</v>
      </c>
      <c r="B340" s="665" t="s">
        <v>543</v>
      </c>
      <c r="C340" s="666" t="s">
        <v>555</v>
      </c>
      <c r="D340" s="667" t="s">
        <v>2485</v>
      </c>
      <c r="E340" s="666" t="s">
        <v>5499</v>
      </c>
      <c r="F340" s="667" t="s">
        <v>5500</v>
      </c>
      <c r="G340" s="666" t="s">
        <v>4767</v>
      </c>
      <c r="H340" s="666" t="s">
        <v>4768</v>
      </c>
      <c r="I340" s="668">
        <v>4123.3</v>
      </c>
      <c r="J340" s="668">
        <v>3</v>
      </c>
      <c r="K340" s="669">
        <v>12369.9</v>
      </c>
    </row>
    <row r="341" spans="1:11" ht="14.4" customHeight="1" x14ac:dyDescent="0.3">
      <c r="A341" s="664" t="s">
        <v>542</v>
      </c>
      <c r="B341" s="665" t="s">
        <v>543</v>
      </c>
      <c r="C341" s="666" t="s">
        <v>555</v>
      </c>
      <c r="D341" s="667" t="s">
        <v>2485</v>
      </c>
      <c r="E341" s="666" t="s">
        <v>5499</v>
      </c>
      <c r="F341" s="667" t="s">
        <v>5500</v>
      </c>
      <c r="G341" s="666" t="s">
        <v>4535</v>
      </c>
      <c r="H341" s="666" t="s">
        <v>4536</v>
      </c>
      <c r="I341" s="668">
        <v>186.82</v>
      </c>
      <c r="J341" s="668">
        <v>5</v>
      </c>
      <c r="K341" s="669">
        <v>934.12</v>
      </c>
    </row>
    <row r="342" spans="1:11" ht="14.4" customHeight="1" x14ac:dyDescent="0.3">
      <c r="A342" s="664" t="s">
        <v>542</v>
      </c>
      <c r="B342" s="665" t="s">
        <v>543</v>
      </c>
      <c r="C342" s="666" t="s">
        <v>555</v>
      </c>
      <c r="D342" s="667" t="s">
        <v>2485</v>
      </c>
      <c r="E342" s="666" t="s">
        <v>5499</v>
      </c>
      <c r="F342" s="667" t="s">
        <v>5500</v>
      </c>
      <c r="G342" s="666" t="s">
        <v>4769</v>
      </c>
      <c r="H342" s="666" t="s">
        <v>4770</v>
      </c>
      <c r="I342" s="668">
        <v>110.38</v>
      </c>
      <c r="J342" s="668">
        <v>4</v>
      </c>
      <c r="K342" s="669">
        <v>441.52</v>
      </c>
    </row>
    <row r="343" spans="1:11" ht="14.4" customHeight="1" x14ac:dyDescent="0.3">
      <c r="A343" s="664" t="s">
        <v>542</v>
      </c>
      <c r="B343" s="665" t="s">
        <v>543</v>
      </c>
      <c r="C343" s="666" t="s">
        <v>555</v>
      </c>
      <c r="D343" s="667" t="s">
        <v>2485</v>
      </c>
      <c r="E343" s="666" t="s">
        <v>5499</v>
      </c>
      <c r="F343" s="667" t="s">
        <v>5500</v>
      </c>
      <c r="G343" s="666" t="s">
        <v>4771</v>
      </c>
      <c r="H343" s="666" t="s">
        <v>4772</v>
      </c>
      <c r="I343" s="668">
        <v>527.96</v>
      </c>
      <c r="J343" s="668">
        <v>10</v>
      </c>
      <c r="K343" s="669">
        <v>5279.65</v>
      </c>
    </row>
    <row r="344" spans="1:11" ht="14.4" customHeight="1" x14ac:dyDescent="0.3">
      <c r="A344" s="664" t="s">
        <v>542</v>
      </c>
      <c r="B344" s="665" t="s">
        <v>543</v>
      </c>
      <c r="C344" s="666" t="s">
        <v>555</v>
      </c>
      <c r="D344" s="667" t="s">
        <v>2485</v>
      </c>
      <c r="E344" s="666" t="s">
        <v>5499</v>
      </c>
      <c r="F344" s="667" t="s">
        <v>5500</v>
      </c>
      <c r="G344" s="666" t="s">
        <v>4773</v>
      </c>
      <c r="H344" s="666" t="s">
        <v>4774</v>
      </c>
      <c r="I344" s="668">
        <v>2311.1</v>
      </c>
      <c r="J344" s="668">
        <v>1</v>
      </c>
      <c r="K344" s="669">
        <v>2311.1</v>
      </c>
    </row>
    <row r="345" spans="1:11" ht="14.4" customHeight="1" x14ac:dyDescent="0.3">
      <c r="A345" s="664" t="s">
        <v>542</v>
      </c>
      <c r="B345" s="665" t="s">
        <v>543</v>
      </c>
      <c r="C345" s="666" t="s">
        <v>555</v>
      </c>
      <c r="D345" s="667" t="s">
        <v>2485</v>
      </c>
      <c r="E345" s="666" t="s">
        <v>5499</v>
      </c>
      <c r="F345" s="667" t="s">
        <v>5500</v>
      </c>
      <c r="G345" s="666" t="s">
        <v>4775</v>
      </c>
      <c r="H345" s="666" t="s">
        <v>4776</v>
      </c>
      <c r="I345" s="668">
        <v>600</v>
      </c>
      <c r="J345" s="668">
        <v>25</v>
      </c>
      <c r="K345" s="669">
        <v>15000</v>
      </c>
    </row>
    <row r="346" spans="1:11" ht="14.4" customHeight="1" x14ac:dyDescent="0.3">
      <c r="A346" s="664" t="s">
        <v>542</v>
      </c>
      <c r="B346" s="665" t="s">
        <v>543</v>
      </c>
      <c r="C346" s="666" t="s">
        <v>555</v>
      </c>
      <c r="D346" s="667" t="s">
        <v>2485</v>
      </c>
      <c r="E346" s="666" t="s">
        <v>5499</v>
      </c>
      <c r="F346" s="667" t="s">
        <v>5500</v>
      </c>
      <c r="G346" s="666" t="s">
        <v>4777</v>
      </c>
      <c r="H346" s="666" t="s">
        <v>4778</v>
      </c>
      <c r="I346" s="668">
        <v>7689.9749999999995</v>
      </c>
      <c r="J346" s="668">
        <v>10</v>
      </c>
      <c r="K346" s="669">
        <v>76899.850000000006</v>
      </c>
    </row>
    <row r="347" spans="1:11" ht="14.4" customHeight="1" x14ac:dyDescent="0.3">
      <c r="A347" s="664" t="s">
        <v>542</v>
      </c>
      <c r="B347" s="665" t="s">
        <v>543</v>
      </c>
      <c r="C347" s="666" t="s">
        <v>555</v>
      </c>
      <c r="D347" s="667" t="s">
        <v>2485</v>
      </c>
      <c r="E347" s="666" t="s">
        <v>5499</v>
      </c>
      <c r="F347" s="667" t="s">
        <v>5500</v>
      </c>
      <c r="G347" s="666" t="s">
        <v>4539</v>
      </c>
      <c r="H347" s="666" t="s">
        <v>4540</v>
      </c>
      <c r="I347" s="668">
        <v>3.4114285714285719</v>
      </c>
      <c r="J347" s="668">
        <v>1920</v>
      </c>
      <c r="K347" s="669">
        <v>6551.5999999999995</v>
      </c>
    </row>
    <row r="348" spans="1:11" ht="14.4" customHeight="1" x14ac:dyDescent="0.3">
      <c r="A348" s="664" t="s">
        <v>542</v>
      </c>
      <c r="B348" s="665" t="s">
        <v>543</v>
      </c>
      <c r="C348" s="666" t="s">
        <v>555</v>
      </c>
      <c r="D348" s="667" t="s">
        <v>2485</v>
      </c>
      <c r="E348" s="666" t="s">
        <v>5499</v>
      </c>
      <c r="F348" s="667" t="s">
        <v>5500</v>
      </c>
      <c r="G348" s="666" t="s">
        <v>4541</v>
      </c>
      <c r="H348" s="666" t="s">
        <v>4542</v>
      </c>
      <c r="I348" s="668">
        <v>6.0787500000000003</v>
      </c>
      <c r="J348" s="668">
        <v>3700</v>
      </c>
      <c r="K348" s="669">
        <v>22498</v>
      </c>
    </row>
    <row r="349" spans="1:11" ht="14.4" customHeight="1" x14ac:dyDescent="0.3">
      <c r="A349" s="664" t="s">
        <v>542</v>
      </c>
      <c r="B349" s="665" t="s">
        <v>543</v>
      </c>
      <c r="C349" s="666" t="s">
        <v>555</v>
      </c>
      <c r="D349" s="667" t="s">
        <v>2485</v>
      </c>
      <c r="E349" s="666" t="s">
        <v>5499</v>
      </c>
      <c r="F349" s="667" t="s">
        <v>5500</v>
      </c>
      <c r="G349" s="666" t="s">
        <v>4543</v>
      </c>
      <c r="H349" s="666" t="s">
        <v>4544</v>
      </c>
      <c r="I349" s="668">
        <v>9.4385714285714268</v>
      </c>
      <c r="J349" s="668">
        <v>1450</v>
      </c>
      <c r="K349" s="669">
        <v>13687</v>
      </c>
    </row>
    <row r="350" spans="1:11" ht="14.4" customHeight="1" x14ac:dyDescent="0.3">
      <c r="A350" s="664" t="s">
        <v>542</v>
      </c>
      <c r="B350" s="665" t="s">
        <v>543</v>
      </c>
      <c r="C350" s="666" t="s">
        <v>555</v>
      </c>
      <c r="D350" s="667" t="s">
        <v>2485</v>
      </c>
      <c r="E350" s="666" t="s">
        <v>5499</v>
      </c>
      <c r="F350" s="667" t="s">
        <v>5500</v>
      </c>
      <c r="G350" s="666" t="s">
        <v>4545</v>
      </c>
      <c r="H350" s="666" t="s">
        <v>4546</v>
      </c>
      <c r="I350" s="668">
        <v>62.77</v>
      </c>
      <c r="J350" s="668">
        <v>8</v>
      </c>
      <c r="K350" s="669">
        <v>502.16</v>
      </c>
    </row>
    <row r="351" spans="1:11" ht="14.4" customHeight="1" x14ac:dyDescent="0.3">
      <c r="A351" s="664" t="s">
        <v>542</v>
      </c>
      <c r="B351" s="665" t="s">
        <v>543</v>
      </c>
      <c r="C351" s="666" t="s">
        <v>555</v>
      </c>
      <c r="D351" s="667" t="s">
        <v>2485</v>
      </c>
      <c r="E351" s="666" t="s">
        <v>5499</v>
      </c>
      <c r="F351" s="667" t="s">
        <v>5500</v>
      </c>
      <c r="G351" s="666" t="s">
        <v>4779</v>
      </c>
      <c r="H351" s="666" t="s">
        <v>4780</v>
      </c>
      <c r="I351" s="668">
        <v>83.13</v>
      </c>
      <c r="J351" s="668">
        <v>10</v>
      </c>
      <c r="K351" s="669">
        <v>831.27</v>
      </c>
    </row>
    <row r="352" spans="1:11" ht="14.4" customHeight="1" x14ac:dyDescent="0.3">
      <c r="A352" s="664" t="s">
        <v>542</v>
      </c>
      <c r="B352" s="665" t="s">
        <v>543</v>
      </c>
      <c r="C352" s="666" t="s">
        <v>555</v>
      </c>
      <c r="D352" s="667" t="s">
        <v>2485</v>
      </c>
      <c r="E352" s="666" t="s">
        <v>5499</v>
      </c>
      <c r="F352" s="667" t="s">
        <v>5500</v>
      </c>
      <c r="G352" s="666" t="s">
        <v>4781</v>
      </c>
      <c r="H352" s="666" t="s">
        <v>4782</v>
      </c>
      <c r="I352" s="668">
        <v>8.83</v>
      </c>
      <c r="J352" s="668">
        <v>5100</v>
      </c>
      <c r="K352" s="669">
        <v>45033</v>
      </c>
    </row>
    <row r="353" spans="1:11" ht="14.4" customHeight="1" x14ac:dyDescent="0.3">
      <c r="A353" s="664" t="s">
        <v>542</v>
      </c>
      <c r="B353" s="665" t="s">
        <v>543</v>
      </c>
      <c r="C353" s="666" t="s">
        <v>555</v>
      </c>
      <c r="D353" s="667" t="s">
        <v>2485</v>
      </c>
      <c r="E353" s="666" t="s">
        <v>5499</v>
      </c>
      <c r="F353" s="667" t="s">
        <v>5500</v>
      </c>
      <c r="G353" s="666" t="s">
        <v>4783</v>
      </c>
      <c r="H353" s="666" t="s">
        <v>4784</v>
      </c>
      <c r="I353" s="668">
        <v>649.77</v>
      </c>
      <c r="J353" s="668">
        <v>10</v>
      </c>
      <c r="K353" s="669">
        <v>6497.7</v>
      </c>
    </row>
    <row r="354" spans="1:11" ht="14.4" customHeight="1" x14ac:dyDescent="0.3">
      <c r="A354" s="664" t="s">
        <v>542</v>
      </c>
      <c r="B354" s="665" t="s">
        <v>543</v>
      </c>
      <c r="C354" s="666" t="s">
        <v>555</v>
      </c>
      <c r="D354" s="667" t="s">
        <v>2485</v>
      </c>
      <c r="E354" s="666" t="s">
        <v>5499</v>
      </c>
      <c r="F354" s="667" t="s">
        <v>5500</v>
      </c>
      <c r="G354" s="666" t="s">
        <v>4785</v>
      </c>
      <c r="H354" s="666" t="s">
        <v>4786</v>
      </c>
      <c r="I354" s="668">
        <v>145.19999999999999</v>
      </c>
      <c r="J354" s="668">
        <v>10</v>
      </c>
      <c r="K354" s="669">
        <v>1452</v>
      </c>
    </row>
    <row r="355" spans="1:11" ht="14.4" customHeight="1" x14ac:dyDescent="0.3">
      <c r="A355" s="664" t="s">
        <v>542</v>
      </c>
      <c r="B355" s="665" t="s">
        <v>543</v>
      </c>
      <c r="C355" s="666" t="s">
        <v>555</v>
      </c>
      <c r="D355" s="667" t="s">
        <v>2485</v>
      </c>
      <c r="E355" s="666" t="s">
        <v>5499</v>
      </c>
      <c r="F355" s="667" t="s">
        <v>5500</v>
      </c>
      <c r="G355" s="666" t="s">
        <v>4787</v>
      </c>
      <c r="H355" s="666" t="s">
        <v>4788</v>
      </c>
      <c r="I355" s="668">
        <v>145.19999999999999</v>
      </c>
      <c r="J355" s="668">
        <v>10</v>
      </c>
      <c r="K355" s="669">
        <v>1452</v>
      </c>
    </row>
    <row r="356" spans="1:11" ht="14.4" customHeight="1" x14ac:dyDescent="0.3">
      <c r="A356" s="664" t="s">
        <v>542</v>
      </c>
      <c r="B356" s="665" t="s">
        <v>543</v>
      </c>
      <c r="C356" s="666" t="s">
        <v>555</v>
      </c>
      <c r="D356" s="667" t="s">
        <v>2485</v>
      </c>
      <c r="E356" s="666" t="s">
        <v>5499</v>
      </c>
      <c r="F356" s="667" t="s">
        <v>5500</v>
      </c>
      <c r="G356" s="666" t="s">
        <v>4789</v>
      </c>
      <c r="H356" s="666" t="s">
        <v>4790</v>
      </c>
      <c r="I356" s="668">
        <v>7737.95</v>
      </c>
      <c r="J356" s="668">
        <v>1</v>
      </c>
      <c r="K356" s="669">
        <v>7737.95</v>
      </c>
    </row>
    <row r="357" spans="1:11" ht="14.4" customHeight="1" x14ac:dyDescent="0.3">
      <c r="A357" s="664" t="s">
        <v>542</v>
      </c>
      <c r="B357" s="665" t="s">
        <v>543</v>
      </c>
      <c r="C357" s="666" t="s">
        <v>555</v>
      </c>
      <c r="D357" s="667" t="s">
        <v>2485</v>
      </c>
      <c r="E357" s="666" t="s">
        <v>5499</v>
      </c>
      <c r="F357" s="667" t="s">
        <v>5500</v>
      </c>
      <c r="G357" s="666" t="s">
        <v>4791</v>
      </c>
      <c r="H357" s="666" t="s">
        <v>4792</v>
      </c>
      <c r="I357" s="668">
        <v>3176.01</v>
      </c>
      <c r="J357" s="668">
        <v>1</v>
      </c>
      <c r="K357" s="669">
        <v>3176.01</v>
      </c>
    </row>
    <row r="358" spans="1:11" ht="14.4" customHeight="1" x14ac:dyDescent="0.3">
      <c r="A358" s="664" t="s">
        <v>542</v>
      </c>
      <c r="B358" s="665" t="s">
        <v>543</v>
      </c>
      <c r="C358" s="666" t="s">
        <v>555</v>
      </c>
      <c r="D358" s="667" t="s">
        <v>2485</v>
      </c>
      <c r="E358" s="666" t="s">
        <v>5499</v>
      </c>
      <c r="F358" s="667" t="s">
        <v>5500</v>
      </c>
      <c r="G358" s="666" t="s">
        <v>4793</v>
      </c>
      <c r="H358" s="666" t="s">
        <v>4794</v>
      </c>
      <c r="I358" s="668">
        <v>24.41</v>
      </c>
      <c r="J358" s="668">
        <v>150</v>
      </c>
      <c r="K358" s="669">
        <v>3660.87</v>
      </c>
    </row>
    <row r="359" spans="1:11" ht="14.4" customHeight="1" x14ac:dyDescent="0.3">
      <c r="A359" s="664" t="s">
        <v>542</v>
      </c>
      <c r="B359" s="665" t="s">
        <v>543</v>
      </c>
      <c r="C359" s="666" t="s">
        <v>555</v>
      </c>
      <c r="D359" s="667" t="s">
        <v>2485</v>
      </c>
      <c r="E359" s="666" t="s">
        <v>5499</v>
      </c>
      <c r="F359" s="667" t="s">
        <v>5500</v>
      </c>
      <c r="G359" s="666" t="s">
        <v>4795</v>
      </c>
      <c r="H359" s="666" t="s">
        <v>4796</v>
      </c>
      <c r="I359" s="668">
        <v>55.54</v>
      </c>
      <c r="J359" s="668">
        <v>2</v>
      </c>
      <c r="K359" s="669">
        <v>111.08</v>
      </c>
    </row>
    <row r="360" spans="1:11" ht="14.4" customHeight="1" x14ac:dyDescent="0.3">
      <c r="A360" s="664" t="s">
        <v>542</v>
      </c>
      <c r="B360" s="665" t="s">
        <v>543</v>
      </c>
      <c r="C360" s="666" t="s">
        <v>555</v>
      </c>
      <c r="D360" s="667" t="s">
        <v>2485</v>
      </c>
      <c r="E360" s="666" t="s">
        <v>5499</v>
      </c>
      <c r="F360" s="667" t="s">
        <v>5500</v>
      </c>
      <c r="G360" s="666" t="s">
        <v>4797</v>
      </c>
      <c r="H360" s="666" t="s">
        <v>4798</v>
      </c>
      <c r="I360" s="668">
        <v>769.56</v>
      </c>
      <c r="J360" s="668">
        <v>6</v>
      </c>
      <c r="K360" s="669">
        <v>4617.3599999999997</v>
      </c>
    </row>
    <row r="361" spans="1:11" ht="14.4" customHeight="1" x14ac:dyDescent="0.3">
      <c r="A361" s="664" t="s">
        <v>542</v>
      </c>
      <c r="B361" s="665" t="s">
        <v>543</v>
      </c>
      <c r="C361" s="666" t="s">
        <v>555</v>
      </c>
      <c r="D361" s="667" t="s">
        <v>2485</v>
      </c>
      <c r="E361" s="666" t="s">
        <v>5499</v>
      </c>
      <c r="F361" s="667" t="s">
        <v>5500</v>
      </c>
      <c r="G361" s="666" t="s">
        <v>4799</v>
      </c>
      <c r="H361" s="666" t="s">
        <v>4800</v>
      </c>
      <c r="I361" s="668">
        <v>522.72</v>
      </c>
      <c r="J361" s="668">
        <v>5</v>
      </c>
      <c r="K361" s="669">
        <v>2613.6</v>
      </c>
    </row>
    <row r="362" spans="1:11" ht="14.4" customHeight="1" x14ac:dyDescent="0.3">
      <c r="A362" s="664" t="s">
        <v>542</v>
      </c>
      <c r="B362" s="665" t="s">
        <v>543</v>
      </c>
      <c r="C362" s="666" t="s">
        <v>555</v>
      </c>
      <c r="D362" s="667" t="s">
        <v>2485</v>
      </c>
      <c r="E362" s="666" t="s">
        <v>5499</v>
      </c>
      <c r="F362" s="667" t="s">
        <v>5500</v>
      </c>
      <c r="G362" s="666" t="s">
        <v>4801</v>
      </c>
      <c r="H362" s="666" t="s">
        <v>4802</v>
      </c>
      <c r="I362" s="668">
        <v>120.2</v>
      </c>
      <c r="J362" s="668">
        <v>5</v>
      </c>
      <c r="K362" s="669">
        <v>601</v>
      </c>
    </row>
    <row r="363" spans="1:11" ht="14.4" customHeight="1" x14ac:dyDescent="0.3">
      <c r="A363" s="664" t="s">
        <v>542</v>
      </c>
      <c r="B363" s="665" t="s">
        <v>543</v>
      </c>
      <c r="C363" s="666" t="s">
        <v>555</v>
      </c>
      <c r="D363" s="667" t="s">
        <v>2485</v>
      </c>
      <c r="E363" s="666" t="s">
        <v>5499</v>
      </c>
      <c r="F363" s="667" t="s">
        <v>5500</v>
      </c>
      <c r="G363" s="666" t="s">
        <v>4803</v>
      </c>
      <c r="H363" s="666" t="s">
        <v>4804</v>
      </c>
      <c r="I363" s="668">
        <v>145.19999999999999</v>
      </c>
      <c r="J363" s="668">
        <v>10</v>
      </c>
      <c r="K363" s="669">
        <v>1452</v>
      </c>
    </row>
    <row r="364" spans="1:11" ht="14.4" customHeight="1" x14ac:dyDescent="0.3">
      <c r="A364" s="664" t="s">
        <v>542</v>
      </c>
      <c r="B364" s="665" t="s">
        <v>543</v>
      </c>
      <c r="C364" s="666" t="s">
        <v>555</v>
      </c>
      <c r="D364" s="667" t="s">
        <v>2485</v>
      </c>
      <c r="E364" s="666" t="s">
        <v>5499</v>
      </c>
      <c r="F364" s="667" t="s">
        <v>5500</v>
      </c>
      <c r="G364" s="666" t="s">
        <v>4805</v>
      </c>
      <c r="H364" s="666" t="s">
        <v>4806</v>
      </c>
      <c r="I364" s="668">
        <v>19.96</v>
      </c>
      <c r="J364" s="668">
        <v>50</v>
      </c>
      <c r="K364" s="669">
        <v>998.25</v>
      </c>
    </row>
    <row r="365" spans="1:11" ht="14.4" customHeight="1" x14ac:dyDescent="0.3">
      <c r="A365" s="664" t="s">
        <v>542</v>
      </c>
      <c r="B365" s="665" t="s">
        <v>543</v>
      </c>
      <c r="C365" s="666" t="s">
        <v>555</v>
      </c>
      <c r="D365" s="667" t="s">
        <v>2485</v>
      </c>
      <c r="E365" s="666" t="s">
        <v>5499</v>
      </c>
      <c r="F365" s="667" t="s">
        <v>5500</v>
      </c>
      <c r="G365" s="666" t="s">
        <v>4807</v>
      </c>
      <c r="H365" s="666" t="s">
        <v>4808</v>
      </c>
      <c r="I365" s="668">
        <v>145.19999999999999</v>
      </c>
      <c r="J365" s="668">
        <v>10</v>
      </c>
      <c r="K365" s="669">
        <v>1452</v>
      </c>
    </row>
    <row r="366" spans="1:11" ht="14.4" customHeight="1" x14ac:dyDescent="0.3">
      <c r="A366" s="664" t="s">
        <v>542</v>
      </c>
      <c r="B366" s="665" t="s">
        <v>543</v>
      </c>
      <c r="C366" s="666" t="s">
        <v>555</v>
      </c>
      <c r="D366" s="667" t="s">
        <v>2485</v>
      </c>
      <c r="E366" s="666" t="s">
        <v>5499</v>
      </c>
      <c r="F366" s="667" t="s">
        <v>5500</v>
      </c>
      <c r="G366" s="666" t="s">
        <v>4809</v>
      </c>
      <c r="H366" s="666" t="s">
        <v>4810</v>
      </c>
      <c r="I366" s="668">
        <v>1252.28</v>
      </c>
      <c r="J366" s="668">
        <v>1</v>
      </c>
      <c r="K366" s="669">
        <v>1252.28</v>
      </c>
    </row>
    <row r="367" spans="1:11" ht="14.4" customHeight="1" x14ac:dyDescent="0.3">
      <c r="A367" s="664" t="s">
        <v>542</v>
      </c>
      <c r="B367" s="665" t="s">
        <v>543</v>
      </c>
      <c r="C367" s="666" t="s">
        <v>555</v>
      </c>
      <c r="D367" s="667" t="s">
        <v>2485</v>
      </c>
      <c r="E367" s="666" t="s">
        <v>5499</v>
      </c>
      <c r="F367" s="667" t="s">
        <v>5500</v>
      </c>
      <c r="G367" s="666" t="s">
        <v>4553</v>
      </c>
      <c r="H367" s="666" t="s">
        <v>4554</v>
      </c>
      <c r="I367" s="668">
        <v>826.6</v>
      </c>
      <c r="J367" s="668">
        <v>10</v>
      </c>
      <c r="K367" s="669">
        <v>8266.0499999999993</v>
      </c>
    </row>
    <row r="368" spans="1:11" ht="14.4" customHeight="1" x14ac:dyDescent="0.3">
      <c r="A368" s="664" t="s">
        <v>542</v>
      </c>
      <c r="B368" s="665" t="s">
        <v>543</v>
      </c>
      <c r="C368" s="666" t="s">
        <v>555</v>
      </c>
      <c r="D368" s="667" t="s">
        <v>2485</v>
      </c>
      <c r="E368" s="666" t="s">
        <v>5499</v>
      </c>
      <c r="F368" s="667" t="s">
        <v>5500</v>
      </c>
      <c r="G368" s="666" t="s">
        <v>4811</v>
      </c>
      <c r="H368" s="666" t="s">
        <v>4812</v>
      </c>
      <c r="I368" s="668">
        <v>193.6</v>
      </c>
      <c r="J368" s="668">
        <v>25</v>
      </c>
      <c r="K368" s="669">
        <v>4840</v>
      </c>
    </row>
    <row r="369" spans="1:11" ht="14.4" customHeight="1" x14ac:dyDescent="0.3">
      <c r="A369" s="664" t="s">
        <v>542</v>
      </c>
      <c r="B369" s="665" t="s">
        <v>543</v>
      </c>
      <c r="C369" s="666" t="s">
        <v>555</v>
      </c>
      <c r="D369" s="667" t="s">
        <v>2485</v>
      </c>
      <c r="E369" s="666" t="s">
        <v>5511</v>
      </c>
      <c r="F369" s="667" t="s">
        <v>5512</v>
      </c>
      <c r="G369" s="666" t="s">
        <v>4813</v>
      </c>
      <c r="H369" s="666" t="s">
        <v>4814</v>
      </c>
      <c r="I369" s="668">
        <v>38.72</v>
      </c>
      <c r="J369" s="668">
        <v>8</v>
      </c>
      <c r="K369" s="669">
        <v>309.76</v>
      </c>
    </row>
    <row r="370" spans="1:11" ht="14.4" customHeight="1" x14ac:dyDescent="0.3">
      <c r="A370" s="664" t="s">
        <v>542</v>
      </c>
      <c r="B370" s="665" t="s">
        <v>543</v>
      </c>
      <c r="C370" s="666" t="s">
        <v>555</v>
      </c>
      <c r="D370" s="667" t="s">
        <v>2485</v>
      </c>
      <c r="E370" s="666" t="s">
        <v>5511</v>
      </c>
      <c r="F370" s="667" t="s">
        <v>5512</v>
      </c>
      <c r="G370" s="666" t="s">
        <v>4815</v>
      </c>
      <c r="H370" s="666" t="s">
        <v>4816</v>
      </c>
      <c r="I370" s="668">
        <v>3.46</v>
      </c>
      <c r="J370" s="668">
        <v>50</v>
      </c>
      <c r="K370" s="669">
        <v>173</v>
      </c>
    </row>
    <row r="371" spans="1:11" ht="14.4" customHeight="1" x14ac:dyDescent="0.3">
      <c r="A371" s="664" t="s">
        <v>542</v>
      </c>
      <c r="B371" s="665" t="s">
        <v>543</v>
      </c>
      <c r="C371" s="666" t="s">
        <v>555</v>
      </c>
      <c r="D371" s="667" t="s">
        <v>2485</v>
      </c>
      <c r="E371" s="666" t="s">
        <v>5513</v>
      </c>
      <c r="F371" s="667" t="s">
        <v>5514</v>
      </c>
      <c r="G371" s="666" t="s">
        <v>4817</v>
      </c>
      <c r="H371" s="666" t="s">
        <v>4818</v>
      </c>
      <c r="I371" s="668">
        <v>319.91000000000003</v>
      </c>
      <c r="J371" s="668">
        <v>20</v>
      </c>
      <c r="K371" s="669">
        <v>6398.2</v>
      </c>
    </row>
    <row r="372" spans="1:11" ht="14.4" customHeight="1" x14ac:dyDescent="0.3">
      <c r="A372" s="664" t="s">
        <v>542</v>
      </c>
      <c r="B372" s="665" t="s">
        <v>543</v>
      </c>
      <c r="C372" s="666" t="s">
        <v>555</v>
      </c>
      <c r="D372" s="667" t="s">
        <v>2485</v>
      </c>
      <c r="E372" s="666" t="s">
        <v>5513</v>
      </c>
      <c r="F372" s="667" t="s">
        <v>5514</v>
      </c>
      <c r="G372" s="666" t="s">
        <v>4819</v>
      </c>
      <c r="H372" s="666" t="s">
        <v>4820</v>
      </c>
      <c r="I372" s="668">
        <v>289.83999999999997</v>
      </c>
      <c r="J372" s="668">
        <v>20</v>
      </c>
      <c r="K372" s="669">
        <v>5796.87</v>
      </c>
    </row>
    <row r="373" spans="1:11" ht="14.4" customHeight="1" x14ac:dyDescent="0.3">
      <c r="A373" s="664" t="s">
        <v>542</v>
      </c>
      <c r="B373" s="665" t="s">
        <v>543</v>
      </c>
      <c r="C373" s="666" t="s">
        <v>555</v>
      </c>
      <c r="D373" s="667" t="s">
        <v>2485</v>
      </c>
      <c r="E373" s="666" t="s">
        <v>5513</v>
      </c>
      <c r="F373" s="667" t="s">
        <v>5514</v>
      </c>
      <c r="G373" s="666" t="s">
        <v>4821</v>
      </c>
      <c r="H373" s="666" t="s">
        <v>4822</v>
      </c>
      <c r="I373" s="668">
        <v>414.54333333333335</v>
      </c>
      <c r="J373" s="668">
        <v>15</v>
      </c>
      <c r="K373" s="669">
        <v>6218.15</v>
      </c>
    </row>
    <row r="374" spans="1:11" ht="14.4" customHeight="1" x14ac:dyDescent="0.3">
      <c r="A374" s="664" t="s">
        <v>542</v>
      </c>
      <c r="B374" s="665" t="s">
        <v>543</v>
      </c>
      <c r="C374" s="666" t="s">
        <v>555</v>
      </c>
      <c r="D374" s="667" t="s">
        <v>2485</v>
      </c>
      <c r="E374" s="666" t="s">
        <v>5513</v>
      </c>
      <c r="F374" s="667" t="s">
        <v>5514</v>
      </c>
      <c r="G374" s="666" t="s">
        <v>4823</v>
      </c>
      <c r="H374" s="666" t="s">
        <v>4824</v>
      </c>
      <c r="I374" s="668">
        <v>1328.8</v>
      </c>
      <c r="J374" s="668">
        <v>10</v>
      </c>
      <c r="K374" s="669">
        <v>13287.98</v>
      </c>
    </row>
    <row r="375" spans="1:11" ht="14.4" customHeight="1" x14ac:dyDescent="0.3">
      <c r="A375" s="664" t="s">
        <v>542</v>
      </c>
      <c r="B375" s="665" t="s">
        <v>543</v>
      </c>
      <c r="C375" s="666" t="s">
        <v>555</v>
      </c>
      <c r="D375" s="667" t="s">
        <v>2485</v>
      </c>
      <c r="E375" s="666" t="s">
        <v>5513</v>
      </c>
      <c r="F375" s="667" t="s">
        <v>5514</v>
      </c>
      <c r="G375" s="666" t="s">
        <v>4825</v>
      </c>
      <c r="H375" s="666" t="s">
        <v>4826</v>
      </c>
      <c r="I375" s="668">
        <v>2487.2800000000002</v>
      </c>
      <c r="J375" s="668">
        <v>5</v>
      </c>
      <c r="K375" s="669">
        <v>12436.38</v>
      </c>
    </row>
    <row r="376" spans="1:11" ht="14.4" customHeight="1" x14ac:dyDescent="0.3">
      <c r="A376" s="664" t="s">
        <v>542</v>
      </c>
      <c r="B376" s="665" t="s">
        <v>543</v>
      </c>
      <c r="C376" s="666" t="s">
        <v>555</v>
      </c>
      <c r="D376" s="667" t="s">
        <v>2485</v>
      </c>
      <c r="E376" s="666" t="s">
        <v>5513</v>
      </c>
      <c r="F376" s="667" t="s">
        <v>5514</v>
      </c>
      <c r="G376" s="666" t="s">
        <v>4827</v>
      </c>
      <c r="H376" s="666" t="s">
        <v>4828</v>
      </c>
      <c r="I376" s="668">
        <v>5884.23</v>
      </c>
      <c r="J376" s="668">
        <v>1</v>
      </c>
      <c r="K376" s="669">
        <v>5884.23</v>
      </c>
    </row>
    <row r="377" spans="1:11" ht="14.4" customHeight="1" x14ac:dyDescent="0.3">
      <c r="A377" s="664" t="s">
        <v>542</v>
      </c>
      <c r="B377" s="665" t="s">
        <v>543</v>
      </c>
      <c r="C377" s="666" t="s">
        <v>555</v>
      </c>
      <c r="D377" s="667" t="s">
        <v>2485</v>
      </c>
      <c r="E377" s="666" t="s">
        <v>5513</v>
      </c>
      <c r="F377" s="667" t="s">
        <v>5514</v>
      </c>
      <c r="G377" s="666" t="s">
        <v>4829</v>
      </c>
      <c r="H377" s="666" t="s">
        <v>4830</v>
      </c>
      <c r="I377" s="668">
        <v>1849.91</v>
      </c>
      <c r="J377" s="668">
        <v>5</v>
      </c>
      <c r="K377" s="669">
        <v>9249.5400000000009</v>
      </c>
    </row>
    <row r="378" spans="1:11" ht="14.4" customHeight="1" x14ac:dyDescent="0.3">
      <c r="A378" s="664" t="s">
        <v>542</v>
      </c>
      <c r="B378" s="665" t="s">
        <v>543</v>
      </c>
      <c r="C378" s="666" t="s">
        <v>555</v>
      </c>
      <c r="D378" s="667" t="s">
        <v>2485</v>
      </c>
      <c r="E378" s="666" t="s">
        <v>5501</v>
      </c>
      <c r="F378" s="667" t="s">
        <v>5502</v>
      </c>
      <c r="G378" s="666" t="s">
        <v>4555</v>
      </c>
      <c r="H378" s="666" t="s">
        <v>4556</v>
      </c>
      <c r="I378" s="668">
        <v>8.168571428571429</v>
      </c>
      <c r="J378" s="668">
        <v>3300</v>
      </c>
      <c r="K378" s="669">
        <v>26957</v>
      </c>
    </row>
    <row r="379" spans="1:11" ht="14.4" customHeight="1" x14ac:dyDescent="0.3">
      <c r="A379" s="664" t="s">
        <v>542</v>
      </c>
      <c r="B379" s="665" t="s">
        <v>543</v>
      </c>
      <c r="C379" s="666" t="s">
        <v>555</v>
      </c>
      <c r="D379" s="667" t="s">
        <v>2485</v>
      </c>
      <c r="E379" s="666" t="s">
        <v>5501</v>
      </c>
      <c r="F379" s="667" t="s">
        <v>5502</v>
      </c>
      <c r="G379" s="666" t="s">
        <v>4557</v>
      </c>
      <c r="H379" s="666" t="s">
        <v>4558</v>
      </c>
      <c r="I379" s="668">
        <v>150.01399999999998</v>
      </c>
      <c r="J379" s="668">
        <v>50</v>
      </c>
      <c r="K379" s="669">
        <v>7500.7300000000005</v>
      </c>
    </row>
    <row r="380" spans="1:11" ht="14.4" customHeight="1" x14ac:dyDescent="0.3">
      <c r="A380" s="664" t="s">
        <v>542</v>
      </c>
      <c r="B380" s="665" t="s">
        <v>543</v>
      </c>
      <c r="C380" s="666" t="s">
        <v>555</v>
      </c>
      <c r="D380" s="667" t="s">
        <v>2485</v>
      </c>
      <c r="E380" s="666" t="s">
        <v>5501</v>
      </c>
      <c r="F380" s="667" t="s">
        <v>5502</v>
      </c>
      <c r="G380" s="666" t="s">
        <v>4559</v>
      </c>
      <c r="H380" s="666" t="s">
        <v>4560</v>
      </c>
      <c r="I380" s="668">
        <v>7.008</v>
      </c>
      <c r="J380" s="668">
        <v>500</v>
      </c>
      <c r="K380" s="669">
        <v>3504</v>
      </c>
    </row>
    <row r="381" spans="1:11" ht="14.4" customHeight="1" x14ac:dyDescent="0.3">
      <c r="A381" s="664" t="s">
        <v>542</v>
      </c>
      <c r="B381" s="665" t="s">
        <v>543</v>
      </c>
      <c r="C381" s="666" t="s">
        <v>555</v>
      </c>
      <c r="D381" s="667" t="s">
        <v>2485</v>
      </c>
      <c r="E381" s="666" t="s">
        <v>5501</v>
      </c>
      <c r="F381" s="667" t="s">
        <v>5502</v>
      </c>
      <c r="G381" s="666" t="s">
        <v>4831</v>
      </c>
      <c r="H381" s="666" t="s">
        <v>4832</v>
      </c>
      <c r="I381" s="668">
        <v>3539.25</v>
      </c>
      <c r="J381" s="668">
        <v>10</v>
      </c>
      <c r="K381" s="669">
        <v>35392.5</v>
      </c>
    </row>
    <row r="382" spans="1:11" ht="14.4" customHeight="1" x14ac:dyDescent="0.3">
      <c r="A382" s="664" t="s">
        <v>542</v>
      </c>
      <c r="B382" s="665" t="s">
        <v>543</v>
      </c>
      <c r="C382" s="666" t="s">
        <v>555</v>
      </c>
      <c r="D382" s="667" t="s">
        <v>2485</v>
      </c>
      <c r="E382" s="666" t="s">
        <v>5503</v>
      </c>
      <c r="F382" s="667" t="s">
        <v>5504</v>
      </c>
      <c r="G382" s="666" t="s">
        <v>4561</v>
      </c>
      <c r="H382" s="666" t="s">
        <v>4562</v>
      </c>
      <c r="I382" s="668">
        <v>0.3</v>
      </c>
      <c r="J382" s="668">
        <v>4700</v>
      </c>
      <c r="K382" s="669">
        <v>1410</v>
      </c>
    </row>
    <row r="383" spans="1:11" ht="14.4" customHeight="1" x14ac:dyDescent="0.3">
      <c r="A383" s="664" t="s">
        <v>542</v>
      </c>
      <c r="B383" s="665" t="s">
        <v>543</v>
      </c>
      <c r="C383" s="666" t="s">
        <v>555</v>
      </c>
      <c r="D383" s="667" t="s">
        <v>2485</v>
      </c>
      <c r="E383" s="666" t="s">
        <v>5503</v>
      </c>
      <c r="F383" s="667" t="s">
        <v>5504</v>
      </c>
      <c r="G383" s="666" t="s">
        <v>4833</v>
      </c>
      <c r="H383" s="666" t="s">
        <v>4834</v>
      </c>
      <c r="I383" s="668">
        <v>0.30333333333333334</v>
      </c>
      <c r="J383" s="668">
        <v>1600</v>
      </c>
      <c r="K383" s="669">
        <v>486</v>
      </c>
    </row>
    <row r="384" spans="1:11" ht="14.4" customHeight="1" x14ac:dyDescent="0.3">
      <c r="A384" s="664" t="s">
        <v>542</v>
      </c>
      <c r="B384" s="665" t="s">
        <v>543</v>
      </c>
      <c r="C384" s="666" t="s">
        <v>555</v>
      </c>
      <c r="D384" s="667" t="s">
        <v>2485</v>
      </c>
      <c r="E384" s="666" t="s">
        <v>5503</v>
      </c>
      <c r="F384" s="667" t="s">
        <v>5504</v>
      </c>
      <c r="G384" s="666" t="s">
        <v>4563</v>
      </c>
      <c r="H384" s="666" t="s">
        <v>4564</v>
      </c>
      <c r="I384" s="668">
        <v>0.3</v>
      </c>
      <c r="J384" s="668">
        <v>1200</v>
      </c>
      <c r="K384" s="669">
        <v>360</v>
      </c>
    </row>
    <row r="385" spans="1:11" ht="14.4" customHeight="1" x14ac:dyDescent="0.3">
      <c r="A385" s="664" t="s">
        <v>542</v>
      </c>
      <c r="B385" s="665" t="s">
        <v>543</v>
      </c>
      <c r="C385" s="666" t="s">
        <v>555</v>
      </c>
      <c r="D385" s="667" t="s">
        <v>2485</v>
      </c>
      <c r="E385" s="666" t="s">
        <v>5503</v>
      </c>
      <c r="F385" s="667" t="s">
        <v>5504</v>
      </c>
      <c r="G385" s="666" t="s">
        <v>4569</v>
      </c>
      <c r="H385" s="666" t="s">
        <v>4570</v>
      </c>
      <c r="I385" s="668">
        <v>0.48142857142857143</v>
      </c>
      <c r="J385" s="668">
        <v>15500</v>
      </c>
      <c r="K385" s="669">
        <v>7465</v>
      </c>
    </row>
    <row r="386" spans="1:11" ht="14.4" customHeight="1" x14ac:dyDescent="0.3">
      <c r="A386" s="664" t="s">
        <v>542</v>
      </c>
      <c r="B386" s="665" t="s">
        <v>543</v>
      </c>
      <c r="C386" s="666" t="s">
        <v>555</v>
      </c>
      <c r="D386" s="667" t="s">
        <v>2485</v>
      </c>
      <c r="E386" s="666" t="s">
        <v>5503</v>
      </c>
      <c r="F386" s="667" t="s">
        <v>5504</v>
      </c>
      <c r="G386" s="666" t="s">
        <v>4573</v>
      </c>
      <c r="H386" s="666" t="s">
        <v>4574</v>
      </c>
      <c r="I386" s="668">
        <v>1.8</v>
      </c>
      <c r="J386" s="668">
        <v>600</v>
      </c>
      <c r="K386" s="669">
        <v>1080</v>
      </c>
    </row>
    <row r="387" spans="1:11" ht="14.4" customHeight="1" x14ac:dyDescent="0.3">
      <c r="A387" s="664" t="s">
        <v>542</v>
      </c>
      <c r="B387" s="665" t="s">
        <v>543</v>
      </c>
      <c r="C387" s="666" t="s">
        <v>555</v>
      </c>
      <c r="D387" s="667" t="s">
        <v>2485</v>
      </c>
      <c r="E387" s="666" t="s">
        <v>5503</v>
      </c>
      <c r="F387" s="667" t="s">
        <v>5504</v>
      </c>
      <c r="G387" s="666" t="s">
        <v>4835</v>
      </c>
      <c r="H387" s="666" t="s">
        <v>4836</v>
      </c>
      <c r="I387" s="668">
        <v>1.8</v>
      </c>
      <c r="J387" s="668">
        <v>1300</v>
      </c>
      <c r="K387" s="669">
        <v>2340</v>
      </c>
    </row>
    <row r="388" spans="1:11" ht="14.4" customHeight="1" x14ac:dyDescent="0.3">
      <c r="A388" s="664" t="s">
        <v>542</v>
      </c>
      <c r="B388" s="665" t="s">
        <v>543</v>
      </c>
      <c r="C388" s="666" t="s">
        <v>555</v>
      </c>
      <c r="D388" s="667" t="s">
        <v>2485</v>
      </c>
      <c r="E388" s="666" t="s">
        <v>5505</v>
      </c>
      <c r="F388" s="667" t="s">
        <v>5506</v>
      </c>
      <c r="G388" s="666" t="s">
        <v>4837</v>
      </c>
      <c r="H388" s="666" t="s">
        <v>4838</v>
      </c>
      <c r="I388" s="668">
        <v>16.21</v>
      </c>
      <c r="J388" s="668">
        <v>50</v>
      </c>
      <c r="K388" s="669">
        <v>810.5</v>
      </c>
    </row>
    <row r="389" spans="1:11" ht="14.4" customHeight="1" x14ac:dyDescent="0.3">
      <c r="A389" s="664" t="s">
        <v>542</v>
      </c>
      <c r="B389" s="665" t="s">
        <v>543</v>
      </c>
      <c r="C389" s="666" t="s">
        <v>555</v>
      </c>
      <c r="D389" s="667" t="s">
        <v>2485</v>
      </c>
      <c r="E389" s="666" t="s">
        <v>5505</v>
      </c>
      <c r="F389" s="667" t="s">
        <v>5506</v>
      </c>
      <c r="G389" s="666" t="s">
        <v>4839</v>
      </c>
      <c r="H389" s="666" t="s">
        <v>4840</v>
      </c>
      <c r="I389" s="668">
        <v>16.21</v>
      </c>
      <c r="J389" s="668">
        <v>75</v>
      </c>
      <c r="K389" s="669">
        <v>1215.95</v>
      </c>
    </row>
    <row r="390" spans="1:11" ht="14.4" customHeight="1" x14ac:dyDescent="0.3">
      <c r="A390" s="664" t="s">
        <v>542</v>
      </c>
      <c r="B390" s="665" t="s">
        <v>543</v>
      </c>
      <c r="C390" s="666" t="s">
        <v>555</v>
      </c>
      <c r="D390" s="667" t="s">
        <v>2485</v>
      </c>
      <c r="E390" s="666" t="s">
        <v>5505</v>
      </c>
      <c r="F390" s="667" t="s">
        <v>5506</v>
      </c>
      <c r="G390" s="666" t="s">
        <v>4581</v>
      </c>
      <c r="H390" s="666" t="s">
        <v>4582</v>
      </c>
      <c r="I390" s="668">
        <v>0.71</v>
      </c>
      <c r="J390" s="668">
        <v>65000</v>
      </c>
      <c r="K390" s="669">
        <v>46150</v>
      </c>
    </row>
    <row r="391" spans="1:11" ht="14.4" customHeight="1" x14ac:dyDescent="0.3">
      <c r="A391" s="664" t="s">
        <v>542</v>
      </c>
      <c r="B391" s="665" t="s">
        <v>543</v>
      </c>
      <c r="C391" s="666" t="s">
        <v>555</v>
      </c>
      <c r="D391" s="667" t="s">
        <v>2485</v>
      </c>
      <c r="E391" s="666" t="s">
        <v>5505</v>
      </c>
      <c r="F391" s="667" t="s">
        <v>5506</v>
      </c>
      <c r="G391" s="666" t="s">
        <v>4583</v>
      </c>
      <c r="H391" s="666" t="s">
        <v>4584</v>
      </c>
      <c r="I391" s="668">
        <v>0.71</v>
      </c>
      <c r="J391" s="668">
        <v>20600</v>
      </c>
      <c r="K391" s="669">
        <v>14626</v>
      </c>
    </row>
    <row r="392" spans="1:11" ht="14.4" customHeight="1" x14ac:dyDescent="0.3">
      <c r="A392" s="664" t="s">
        <v>542</v>
      </c>
      <c r="B392" s="665" t="s">
        <v>543</v>
      </c>
      <c r="C392" s="666" t="s">
        <v>555</v>
      </c>
      <c r="D392" s="667" t="s">
        <v>2485</v>
      </c>
      <c r="E392" s="666" t="s">
        <v>5505</v>
      </c>
      <c r="F392" s="667" t="s">
        <v>5506</v>
      </c>
      <c r="G392" s="666" t="s">
        <v>4585</v>
      </c>
      <c r="H392" s="666" t="s">
        <v>4586</v>
      </c>
      <c r="I392" s="668">
        <v>0.71</v>
      </c>
      <c r="J392" s="668">
        <v>22800</v>
      </c>
      <c r="K392" s="669">
        <v>16188</v>
      </c>
    </row>
    <row r="393" spans="1:11" ht="14.4" customHeight="1" x14ac:dyDescent="0.3">
      <c r="A393" s="664" t="s">
        <v>542</v>
      </c>
      <c r="B393" s="665" t="s">
        <v>543</v>
      </c>
      <c r="C393" s="666" t="s">
        <v>555</v>
      </c>
      <c r="D393" s="667" t="s">
        <v>2485</v>
      </c>
      <c r="E393" s="666" t="s">
        <v>5505</v>
      </c>
      <c r="F393" s="667" t="s">
        <v>5506</v>
      </c>
      <c r="G393" s="666" t="s">
        <v>4841</v>
      </c>
      <c r="H393" s="666" t="s">
        <v>4842</v>
      </c>
      <c r="I393" s="668">
        <v>12.58</v>
      </c>
      <c r="J393" s="668">
        <v>40</v>
      </c>
      <c r="K393" s="669">
        <v>503.2</v>
      </c>
    </row>
    <row r="394" spans="1:11" ht="14.4" customHeight="1" x14ac:dyDescent="0.3">
      <c r="A394" s="664" t="s">
        <v>542</v>
      </c>
      <c r="B394" s="665" t="s">
        <v>543</v>
      </c>
      <c r="C394" s="666" t="s">
        <v>555</v>
      </c>
      <c r="D394" s="667" t="s">
        <v>2485</v>
      </c>
      <c r="E394" s="666" t="s">
        <v>5505</v>
      </c>
      <c r="F394" s="667" t="s">
        <v>5506</v>
      </c>
      <c r="G394" s="666" t="s">
        <v>4843</v>
      </c>
      <c r="H394" s="666" t="s">
        <v>4844</v>
      </c>
      <c r="I394" s="668">
        <v>16.21</v>
      </c>
      <c r="J394" s="668">
        <v>50</v>
      </c>
      <c r="K394" s="669">
        <v>810.3</v>
      </c>
    </row>
    <row r="395" spans="1:11" ht="14.4" customHeight="1" x14ac:dyDescent="0.3">
      <c r="A395" s="664" t="s">
        <v>542</v>
      </c>
      <c r="B395" s="665" t="s">
        <v>543</v>
      </c>
      <c r="C395" s="666" t="s">
        <v>555</v>
      </c>
      <c r="D395" s="667" t="s">
        <v>2485</v>
      </c>
      <c r="E395" s="666" t="s">
        <v>5507</v>
      </c>
      <c r="F395" s="667" t="s">
        <v>5508</v>
      </c>
      <c r="G395" s="666" t="s">
        <v>4587</v>
      </c>
      <c r="H395" s="666" t="s">
        <v>4588</v>
      </c>
      <c r="I395" s="668">
        <v>139.44000000000003</v>
      </c>
      <c r="J395" s="668">
        <v>102</v>
      </c>
      <c r="K395" s="669">
        <v>14222.829999999998</v>
      </c>
    </row>
    <row r="396" spans="1:11" ht="14.4" customHeight="1" x14ac:dyDescent="0.3">
      <c r="A396" s="664" t="s">
        <v>542</v>
      </c>
      <c r="B396" s="665" t="s">
        <v>543</v>
      </c>
      <c r="C396" s="666" t="s">
        <v>555</v>
      </c>
      <c r="D396" s="667" t="s">
        <v>2485</v>
      </c>
      <c r="E396" s="666" t="s">
        <v>5507</v>
      </c>
      <c r="F396" s="667" t="s">
        <v>5508</v>
      </c>
      <c r="G396" s="666" t="s">
        <v>4589</v>
      </c>
      <c r="H396" s="666" t="s">
        <v>4590</v>
      </c>
      <c r="I396" s="668">
        <v>139.44000000000003</v>
      </c>
      <c r="J396" s="668">
        <v>102</v>
      </c>
      <c r="K396" s="669">
        <v>14222.799999999997</v>
      </c>
    </row>
    <row r="397" spans="1:11" ht="14.4" customHeight="1" x14ac:dyDescent="0.3">
      <c r="A397" s="664" t="s">
        <v>542</v>
      </c>
      <c r="B397" s="665" t="s">
        <v>543</v>
      </c>
      <c r="C397" s="666" t="s">
        <v>555</v>
      </c>
      <c r="D397" s="667" t="s">
        <v>2485</v>
      </c>
      <c r="E397" s="666" t="s">
        <v>5507</v>
      </c>
      <c r="F397" s="667" t="s">
        <v>5508</v>
      </c>
      <c r="G397" s="666" t="s">
        <v>4845</v>
      </c>
      <c r="H397" s="666" t="s">
        <v>4846</v>
      </c>
      <c r="I397" s="668">
        <v>119.78999999999999</v>
      </c>
      <c r="J397" s="668">
        <v>4</v>
      </c>
      <c r="K397" s="669">
        <v>479.15999999999997</v>
      </c>
    </row>
    <row r="398" spans="1:11" ht="14.4" customHeight="1" x14ac:dyDescent="0.3">
      <c r="A398" s="664" t="s">
        <v>542</v>
      </c>
      <c r="B398" s="665" t="s">
        <v>543</v>
      </c>
      <c r="C398" s="666" t="s">
        <v>555</v>
      </c>
      <c r="D398" s="667" t="s">
        <v>2485</v>
      </c>
      <c r="E398" s="666" t="s">
        <v>5507</v>
      </c>
      <c r="F398" s="667" t="s">
        <v>5508</v>
      </c>
      <c r="G398" s="666" t="s">
        <v>4591</v>
      </c>
      <c r="H398" s="666" t="s">
        <v>4592</v>
      </c>
      <c r="I398" s="668">
        <v>11.653529411764707</v>
      </c>
      <c r="J398" s="668">
        <v>180</v>
      </c>
      <c r="K398" s="669">
        <v>2097.84</v>
      </c>
    </row>
    <row r="399" spans="1:11" ht="14.4" customHeight="1" x14ac:dyDescent="0.3">
      <c r="A399" s="664" t="s">
        <v>542</v>
      </c>
      <c r="B399" s="665" t="s">
        <v>543</v>
      </c>
      <c r="C399" s="666" t="s">
        <v>555</v>
      </c>
      <c r="D399" s="667" t="s">
        <v>2485</v>
      </c>
      <c r="E399" s="666" t="s">
        <v>5507</v>
      </c>
      <c r="F399" s="667" t="s">
        <v>5508</v>
      </c>
      <c r="G399" s="666" t="s">
        <v>4593</v>
      </c>
      <c r="H399" s="666" t="s">
        <v>4594</v>
      </c>
      <c r="I399" s="668">
        <v>142.78</v>
      </c>
      <c r="J399" s="668">
        <v>12</v>
      </c>
      <c r="K399" s="669">
        <v>1713.36</v>
      </c>
    </row>
    <row r="400" spans="1:11" ht="14.4" customHeight="1" x14ac:dyDescent="0.3">
      <c r="A400" s="664" t="s">
        <v>542</v>
      </c>
      <c r="B400" s="665" t="s">
        <v>543</v>
      </c>
      <c r="C400" s="666" t="s">
        <v>555</v>
      </c>
      <c r="D400" s="667" t="s">
        <v>2485</v>
      </c>
      <c r="E400" s="666" t="s">
        <v>5507</v>
      </c>
      <c r="F400" s="667" t="s">
        <v>5508</v>
      </c>
      <c r="G400" s="666" t="s">
        <v>4847</v>
      </c>
      <c r="H400" s="666" t="s">
        <v>4848</v>
      </c>
      <c r="I400" s="668">
        <v>3709.67</v>
      </c>
      <c r="J400" s="668">
        <v>2</v>
      </c>
      <c r="K400" s="669">
        <v>7419.34</v>
      </c>
    </row>
    <row r="401" spans="1:11" ht="14.4" customHeight="1" x14ac:dyDescent="0.3">
      <c r="A401" s="664" t="s">
        <v>542</v>
      </c>
      <c r="B401" s="665" t="s">
        <v>543</v>
      </c>
      <c r="C401" s="666" t="s">
        <v>555</v>
      </c>
      <c r="D401" s="667" t="s">
        <v>2485</v>
      </c>
      <c r="E401" s="666" t="s">
        <v>5507</v>
      </c>
      <c r="F401" s="667" t="s">
        <v>5508</v>
      </c>
      <c r="G401" s="666" t="s">
        <v>4849</v>
      </c>
      <c r="H401" s="666" t="s">
        <v>4850</v>
      </c>
      <c r="I401" s="668">
        <v>2210.7199999999998</v>
      </c>
      <c r="J401" s="668">
        <v>1</v>
      </c>
      <c r="K401" s="669">
        <v>2210.7199999999998</v>
      </c>
    </row>
    <row r="402" spans="1:11" ht="14.4" customHeight="1" x14ac:dyDescent="0.3">
      <c r="A402" s="664" t="s">
        <v>542</v>
      </c>
      <c r="B402" s="665" t="s">
        <v>543</v>
      </c>
      <c r="C402" s="666" t="s">
        <v>555</v>
      </c>
      <c r="D402" s="667" t="s">
        <v>2485</v>
      </c>
      <c r="E402" s="666" t="s">
        <v>5507</v>
      </c>
      <c r="F402" s="667" t="s">
        <v>5508</v>
      </c>
      <c r="G402" s="666" t="s">
        <v>4851</v>
      </c>
      <c r="H402" s="666" t="s">
        <v>4852</v>
      </c>
      <c r="I402" s="668">
        <v>5445</v>
      </c>
      <c r="J402" s="668">
        <v>3</v>
      </c>
      <c r="K402" s="669">
        <v>16335</v>
      </c>
    </row>
    <row r="403" spans="1:11" ht="14.4" customHeight="1" x14ac:dyDescent="0.3">
      <c r="A403" s="664" t="s">
        <v>542</v>
      </c>
      <c r="B403" s="665" t="s">
        <v>543</v>
      </c>
      <c r="C403" s="666" t="s">
        <v>555</v>
      </c>
      <c r="D403" s="667" t="s">
        <v>2485</v>
      </c>
      <c r="E403" s="666" t="s">
        <v>5507</v>
      </c>
      <c r="F403" s="667" t="s">
        <v>5508</v>
      </c>
      <c r="G403" s="666" t="s">
        <v>4853</v>
      </c>
      <c r="H403" s="666" t="s">
        <v>4854</v>
      </c>
      <c r="I403" s="668">
        <v>3035.3100000000004</v>
      </c>
      <c r="J403" s="668">
        <v>10</v>
      </c>
      <c r="K403" s="669">
        <v>30353.100000000006</v>
      </c>
    </row>
    <row r="404" spans="1:11" ht="14.4" customHeight="1" x14ac:dyDescent="0.3">
      <c r="A404" s="664" t="s">
        <v>542</v>
      </c>
      <c r="B404" s="665" t="s">
        <v>543</v>
      </c>
      <c r="C404" s="666" t="s">
        <v>555</v>
      </c>
      <c r="D404" s="667" t="s">
        <v>2485</v>
      </c>
      <c r="E404" s="666" t="s">
        <v>5507</v>
      </c>
      <c r="F404" s="667" t="s">
        <v>5508</v>
      </c>
      <c r="G404" s="666" t="s">
        <v>4855</v>
      </c>
      <c r="H404" s="666" t="s">
        <v>4856</v>
      </c>
      <c r="I404" s="668">
        <v>16187.72</v>
      </c>
      <c r="J404" s="668">
        <v>0.25</v>
      </c>
      <c r="K404" s="669">
        <v>4046.93</v>
      </c>
    </row>
    <row r="405" spans="1:11" ht="14.4" customHeight="1" x14ac:dyDescent="0.3">
      <c r="A405" s="664" t="s">
        <v>542</v>
      </c>
      <c r="B405" s="665" t="s">
        <v>543</v>
      </c>
      <c r="C405" s="666" t="s">
        <v>555</v>
      </c>
      <c r="D405" s="667" t="s">
        <v>2485</v>
      </c>
      <c r="E405" s="666" t="s">
        <v>5507</v>
      </c>
      <c r="F405" s="667" t="s">
        <v>5508</v>
      </c>
      <c r="G405" s="666" t="s">
        <v>4857</v>
      </c>
      <c r="H405" s="666" t="s">
        <v>4858</v>
      </c>
      <c r="I405" s="668">
        <v>2722.5</v>
      </c>
      <c r="J405" s="668">
        <v>39</v>
      </c>
      <c r="K405" s="669">
        <v>106177.48</v>
      </c>
    </row>
    <row r="406" spans="1:11" ht="14.4" customHeight="1" x14ac:dyDescent="0.3">
      <c r="A406" s="664" t="s">
        <v>542</v>
      </c>
      <c r="B406" s="665" t="s">
        <v>543</v>
      </c>
      <c r="C406" s="666" t="s">
        <v>555</v>
      </c>
      <c r="D406" s="667" t="s">
        <v>2485</v>
      </c>
      <c r="E406" s="666" t="s">
        <v>5507</v>
      </c>
      <c r="F406" s="667" t="s">
        <v>5508</v>
      </c>
      <c r="G406" s="666" t="s">
        <v>4859</v>
      </c>
      <c r="H406" s="666" t="s">
        <v>4860</v>
      </c>
      <c r="I406" s="668">
        <v>5445</v>
      </c>
      <c r="J406" s="668">
        <v>3</v>
      </c>
      <c r="K406" s="669">
        <v>16335</v>
      </c>
    </row>
    <row r="407" spans="1:11" ht="14.4" customHeight="1" x14ac:dyDescent="0.3">
      <c r="A407" s="664" t="s">
        <v>542</v>
      </c>
      <c r="B407" s="665" t="s">
        <v>543</v>
      </c>
      <c r="C407" s="666" t="s">
        <v>555</v>
      </c>
      <c r="D407" s="667" t="s">
        <v>2485</v>
      </c>
      <c r="E407" s="666" t="s">
        <v>5507</v>
      </c>
      <c r="F407" s="667" t="s">
        <v>5508</v>
      </c>
      <c r="G407" s="666" t="s">
        <v>4861</v>
      </c>
      <c r="H407" s="666" t="s">
        <v>4862</v>
      </c>
      <c r="I407" s="668">
        <v>5445</v>
      </c>
      <c r="J407" s="668">
        <v>3</v>
      </c>
      <c r="K407" s="669">
        <v>16335</v>
      </c>
    </row>
    <row r="408" spans="1:11" ht="14.4" customHeight="1" x14ac:dyDescent="0.3">
      <c r="A408" s="664" t="s">
        <v>542</v>
      </c>
      <c r="B408" s="665" t="s">
        <v>543</v>
      </c>
      <c r="C408" s="666" t="s">
        <v>555</v>
      </c>
      <c r="D408" s="667" t="s">
        <v>2485</v>
      </c>
      <c r="E408" s="666" t="s">
        <v>5507</v>
      </c>
      <c r="F408" s="667" t="s">
        <v>5508</v>
      </c>
      <c r="G408" s="666" t="s">
        <v>4863</v>
      </c>
      <c r="H408" s="666" t="s">
        <v>4864</v>
      </c>
      <c r="I408" s="668">
        <v>2277.85</v>
      </c>
      <c r="J408" s="668">
        <v>1</v>
      </c>
      <c r="K408" s="669">
        <v>2277.85</v>
      </c>
    </row>
    <row r="409" spans="1:11" ht="14.4" customHeight="1" x14ac:dyDescent="0.3">
      <c r="A409" s="664" t="s">
        <v>542</v>
      </c>
      <c r="B409" s="665" t="s">
        <v>543</v>
      </c>
      <c r="C409" s="666" t="s">
        <v>555</v>
      </c>
      <c r="D409" s="667" t="s">
        <v>2485</v>
      </c>
      <c r="E409" s="666" t="s">
        <v>5507</v>
      </c>
      <c r="F409" s="667" t="s">
        <v>5508</v>
      </c>
      <c r="G409" s="666" t="s">
        <v>4865</v>
      </c>
      <c r="H409" s="666" t="s">
        <v>4866</v>
      </c>
      <c r="I409" s="668">
        <v>3130.75</v>
      </c>
      <c r="J409" s="668">
        <v>4</v>
      </c>
      <c r="K409" s="669">
        <v>12523</v>
      </c>
    </row>
    <row r="410" spans="1:11" ht="14.4" customHeight="1" x14ac:dyDescent="0.3">
      <c r="A410" s="664" t="s">
        <v>542</v>
      </c>
      <c r="B410" s="665" t="s">
        <v>543</v>
      </c>
      <c r="C410" s="666" t="s">
        <v>555</v>
      </c>
      <c r="D410" s="667" t="s">
        <v>2485</v>
      </c>
      <c r="E410" s="666" t="s">
        <v>5507</v>
      </c>
      <c r="F410" s="667" t="s">
        <v>5508</v>
      </c>
      <c r="G410" s="666" t="s">
        <v>4867</v>
      </c>
      <c r="H410" s="666" t="s">
        <v>4868</v>
      </c>
      <c r="I410" s="668">
        <v>3035.31</v>
      </c>
      <c r="J410" s="668">
        <v>5</v>
      </c>
      <c r="K410" s="669">
        <v>15176.55</v>
      </c>
    </row>
    <row r="411" spans="1:11" ht="14.4" customHeight="1" x14ac:dyDescent="0.3">
      <c r="A411" s="664" t="s">
        <v>542</v>
      </c>
      <c r="B411" s="665" t="s">
        <v>543</v>
      </c>
      <c r="C411" s="666" t="s">
        <v>555</v>
      </c>
      <c r="D411" s="667" t="s">
        <v>2485</v>
      </c>
      <c r="E411" s="666" t="s">
        <v>5507</v>
      </c>
      <c r="F411" s="667" t="s">
        <v>5508</v>
      </c>
      <c r="G411" s="666" t="s">
        <v>4869</v>
      </c>
      <c r="H411" s="666" t="s">
        <v>4870</v>
      </c>
      <c r="I411" s="668">
        <v>213.3485714285714</v>
      </c>
      <c r="J411" s="668">
        <v>24</v>
      </c>
      <c r="K411" s="669">
        <v>5120.32</v>
      </c>
    </row>
    <row r="412" spans="1:11" ht="14.4" customHeight="1" x14ac:dyDescent="0.3">
      <c r="A412" s="664" t="s">
        <v>542</v>
      </c>
      <c r="B412" s="665" t="s">
        <v>543</v>
      </c>
      <c r="C412" s="666" t="s">
        <v>555</v>
      </c>
      <c r="D412" s="667" t="s">
        <v>2485</v>
      </c>
      <c r="E412" s="666" t="s">
        <v>5507</v>
      </c>
      <c r="F412" s="667" t="s">
        <v>5508</v>
      </c>
      <c r="G412" s="666" t="s">
        <v>4871</v>
      </c>
      <c r="H412" s="666" t="s">
        <v>4872</v>
      </c>
      <c r="I412" s="668">
        <v>11883.415000000001</v>
      </c>
      <c r="J412" s="668">
        <v>2</v>
      </c>
      <c r="K412" s="669">
        <v>23766.83</v>
      </c>
    </row>
    <row r="413" spans="1:11" ht="14.4" customHeight="1" x14ac:dyDescent="0.3">
      <c r="A413" s="664" t="s">
        <v>542</v>
      </c>
      <c r="B413" s="665" t="s">
        <v>543</v>
      </c>
      <c r="C413" s="666" t="s">
        <v>555</v>
      </c>
      <c r="D413" s="667" t="s">
        <v>2485</v>
      </c>
      <c r="E413" s="666" t="s">
        <v>5507</v>
      </c>
      <c r="F413" s="667" t="s">
        <v>5508</v>
      </c>
      <c r="G413" s="666" t="s">
        <v>4873</v>
      </c>
      <c r="H413" s="666" t="s">
        <v>4874</v>
      </c>
      <c r="I413" s="668">
        <v>5445</v>
      </c>
      <c r="J413" s="668">
        <v>2</v>
      </c>
      <c r="K413" s="669">
        <v>10890</v>
      </c>
    </row>
    <row r="414" spans="1:11" ht="14.4" customHeight="1" x14ac:dyDescent="0.3">
      <c r="A414" s="664" t="s">
        <v>542</v>
      </c>
      <c r="B414" s="665" t="s">
        <v>543</v>
      </c>
      <c r="C414" s="666" t="s">
        <v>555</v>
      </c>
      <c r="D414" s="667" t="s">
        <v>2485</v>
      </c>
      <c r="E414" s="666" t="s">
        <v>5507</v>
      </c>
      <c r="F414" s="667" t="s">
        <v>5508</v>
      </c>
      <c r="G414" s="666" t="s">
        <v>4875</v>
      </c>
      <c r="H414" s="666" t="s">
        <v>4876</v>
      </c>
      <c r="I414" s="668">
        <v>9228.19</v>
      </c>
      <c r="J414" s="668">
        <v>1</v>
      </c>
      <c r="K414" s="669">
        <v>9228.19</v>
      </c>
    </row>
    <row r="415" spans="1:11" ht="14.4" customHeight="1" x14ac:dyDescent="0.3">
      <c r="A415" s="664" t="s">
        <v>542</v>
      </c>
      <c r="B415" s="665" t="s">
        <v>543</v>
      </c>
      <c r="C415" s="666" t="s">
        <v>555</v>
      </c>
      <c r="D415" s="667" t="s">
        <v>2485</v>
      </c>
      <c r="E415" s="666" t="s">
        <v>5507</v>
      </c>
      <c r="F415" s="667" t="s">
        <v>5508</v>
      </c>
      <c r="G415" s="666" t="s">
        <v>4877</v>
      </c>
      <c r="H415" s="666" t="s">
        <v>4878</v>
      </c>
      <c r="I415" s="668">
        <v>9228.19</v>
      </c>
      <c r="J415" s="668">
        <v>0</v>
      </c>
      <c r="K415" s="669">
        <v>0</v>
      </c>
    </row>
    <row r="416" spans="1:11" ht="14.4" customHeight="1" x14ac:dyDescent="0.3">
      <c r="A416" s="664" t="s">
        <v>542</v>
      </c>
      <c r="B416" s="665" t="s">
        <v>543</v>
      </c>
      <c r="C416" s="666" t="s">
        <v>555</v>
      </c>
      <c r="D416" s="667" t="s">
        <v>2485</v>
      </c>
      <c r="E416" s="666" t="s">
        <v>5507</v>
      </c>
      <c r="F416" s="667" t="s">
        <v>5508</v>
      </c>
      <c r="G416" s="666" t="s">
        <v>4879</v>
      </c>
      <c r="H416" s="666" t="s">
        <v>4880</v>
      </c>
      <c r="I416" s="668">
        <v>22994.6</v>
      </c>
      <c r="J416" s="668">
        <v>1</v>
      </c>
      <c r="K416" s="669">
        <v>22994.6</v>
      </c>
    </row>
    <row r="417" spans="1:11" ht="14.4" customHeight="1" x14ac:dyDescent="0.3">
      <c r="A417" s="664" t="s">
        <v>542</v>
      </c>
      <c r="B417" s="665" t="s">
        <v>543</v>
      </c>
      <c r="C417" s="666" t="s">
        <v>555</v>
      </c>
      <c r="D417" s="667" t="s">
        <v>2485</v>
      </c>
      <c r="E417" s="666" t="s">
        <v>5507</v>
      </c>
      <c r="F417" s="667" t="s">
        <v>5508</v>
      </c>
      <c r="G417" s="666" t="s">
        <v>4881</v>
      </c>
      <c r="H417" s="666" t="s">
        <v>4882</v>
      </c>
      <c r="I417" s="668">
        <v>22994.6</v>
      </c>
      <c r="J417" s="668">
        <v>1</v>
      </c>
      <c r="K417" s="669">
        <v>22994.6</v>
      </c>
    </row>
    <row r="418" spans="1:11" ht="14.4" customHeight="1" x14ac:dyDescent="0.3">
      <c r="A418" s="664" t="s">
        <v>542</v>
      </c>
      <c r="B418" s="665" t="s">
        <v>543</v>
      </c>
      <c r="C418" s="666" t="s">
        <v>555</v>
      </c>
      <c r="D418" s="667" t="s">
        <v>2485</v>
      </c>
      <c r="E418" s="666" t="s">
        <v>5507</v>
      </c>
      <c r="F418" s="667" t="s">
        <v>5508</v>
      </c>
      <c r="G418" s="666" t="s">
        <v>4883</v>
      </c>
      <c r="H418" s="666" t="s">
        <v>4884</v>
      </c>
      <c r="I418" s="668">
        <v>4859.04</v>
      </c>
      <c r="J418" s="668">
        <v>3</v>
      </c>
      <c r="K418" s="669">
        <v>14577.119999999999</v>
      </c>
    </row>
    <row r="419" spans="1:11" ht="14.4" customHeight="1" x14ac:dyDescent="0.3">
      <c r="A419" s="664" t="s">
        <v>542</v>
      </c>
      <c r="B419" s="665" t="s">
        <v>543</v>
      </c>
      <c r="C419" s="666" t="s">
        <v>555</v>
      </c>
      <c r="D419" s="667" t="s">
        <v>2485</v>
      </c>
      <c r="E419" s="666" t="s">
        <v>5507</v>
      </c>
      <c r="F419" s="667" t="s">
        <v>5508</v>
      </c>
      <c r="G419" s="666" t="s">
        <v>4885</v>
      </c>
      <c r="H419" s="666" t="s">
        <v>4886</v>
      </c>
      <c r="I419" s="668">
        <v>3905.02</v>
      </c>
      <c r="J419" s="668">
        <v>3</v>
      </c>
      <c r="K419" s="669">
        <v>11679.04</v>
      </c>
    </row>
    <row r="420" spans="1:11" ht="14.4" customHeight="1" x14ac:dyDescent="0.3">
      <c r="A420" s="664" t="s">
        <v>542</v>
      </c>
      <c r="B420" s="665" t="s">
        <v>543</v>
      </c>
      <c r="C420" s="666" t="s">
        <v>555</v>
      </c>
      <c r="D420" s="667" t="s">
        <v>2485</v>
      </c>
      <c r="E420" s="666" t="s">
        <v>5507</v>
      </c>
      <c r="F420" s="667" t="s">
        <v>5508</v>
      </c>
      <c r="G420" s="666" t="s">
        <v>4887</v>
      </c>
      <c r="H420" s="666" t="s">
        <v>4888</v>
      </c>
      <c r="I420" s="668">
        <v>2624.54</v>
      </c>
      <c r="J420" s="668">
        <v>2</v>
      </c>
      <c r="K420" s="669">
        <v>5249.08</v>
      </c>
    </row>
    <row r="421" spans="1:11" ht="14.4" customHeight="1" x14ac:dyDescent="0.3">
      <c r="A421" s="664" t="s">
        <v>542</v>
      </c>
      <c r="B421" s="665" t="s">
        <v>543</v>
      </c>
      <c r="C421" s="666" t="s">
        <v>555</v>
      </c>
      <c r="D421" s="667" t="s">
        <v>2485</v>
      </c>
      <c r="E421" s="666" t="s">
        <v>5507</v>
      </c>
      <c r="F421" s="667" t="s">
        <v>5508</v>
      </c>
      <c r="G421" s="666" t="s">
        <v>4889</v>
      </c>
      <c r="H421" s="666" t="s">
        <v>4890</v>
      </c>
      <c r="I421" s="668">
        <v>22994.6</v>
      </c>
      <c r="J421" s="668">
        <v>0.75</v>
      </c>
      <c r="K421" s="669">
        <v>17245.95</v>
      </c>
    </row>
    <row r="422" spans="1:11" ht="14.4" customHeight="1" x14ac:dyDescent="0.3">
      <c r="A422" s="664" t="s">
        <v>542</v>
      </c>
      <c r="B422" s="665" t="s">
        <v>543</v>
      </c>
      <c r="C422" s="666" t="s">
        <v>555</v>
      </c>
      <c r="D422" s="667" t="s">
        <v>2485</v>
      </c>
      <c r="E422" s="666" t="s">
        <v>5507</v>
      </c>
      <c r="F422" s="667" t="s">
        <v>5508</v>
      </c>
      <c r="G422" s="666" t="s">
        <v>4891</v>
      </c>
      <c r="H422" s="666" t="s">
        <v>4892</v>
      </c>
      <c r="I422" s="668">
        <v>22994.6</v>
      </c>
      <c r="J422" s="668">
        <v>0.25</v>
      </c>
      <c r="K422" s="669">
        <v>5748.65</v>
      </c>
    </row>
    <row r="423" spans="1:11" ht="14.4" customHeight="1" x14ac:dyDescent="0.3">
      <c r="A423" s="664" t="s">
        <v>542</v>
      </c>
      <c r="B423" s="665" t="s">
        <v>543</v>
      </c>
      <c r="C423" s="666" t="s">
        <v>555</v>
      </c>
      <c r="D423" s="667" t="s">
        <v>2485</v>
      </c>
      <c r="E423" s="666" t="s">
        <v>5507</v>
      </c>
      <c r="F423" s="667" t="s">
        <v>5508</v>
      </c>
      <c r="G423" s="666" t="s">
        <v>4893</v>
      </c>
      <c r="H423" s="666" t="s">
        <v>4894</v>
      </c>
      <c r="I423" s="668">
        <v>125.01</v>
      </c>
      <c r="J423" s="668">
        <v>1</v>
      </c>
      <c r="K423" s="669">
        <v>125.01</v>
      </c>
    </row>
    <row r="424" spans="1:11" ht="14.4" customHeight="1" x14ac:dyDescent="0.3">
      <c r="A424" s="664" t="s">
        <v>542</v>
      </c>
      <c r="B424" s="665" t="s">
        <v>543</v>
      </c>
      <c r="C424" s="666" t="s">
        <v>555</v>
      </c>
      <c r="D424" s="667" t="s">
        <v>2485</v>
      </c>
      <c r="E424" s="666" t="s">
        <v>5509</v>
      </c>
      <c r="F424" s="667" t="s">
        <v>5510</v>
      </c>
      <c r="G424" s="666" t="s">
        <v>4595</v>
      </c>
      <c r="H424" s="666" t="s">
        <v>4596</v>
      </c>
      <c r="I424" s="668">
        <v>23.472000000000001</v>
      </c>
      <c r="J424" s="668">
        <v>420</v>
      </c>
      <c r="K424" s="669">
        <v>9858</v>
      </c>
    </row>
    <row r="425" spans="1:11" ht="14.4" customHeight="1" x14ac:dyDescent="0.3">
      <c r="A425" s="664" t="s">
        <v>542</v>
      </c>
      <c r="B425" s="665" t="s">
        <v>543</v>
      </c>
      <c r="C425" s="666" t="s">
        <v>555</v>
      </c>
      <c r="D425" s="667" t="s">
        <v>2485</v>
      </c>
      <c r="E425" s="666" t="s">
        <v>5509</v>
      </c>
      <c r="F425" s="667" t="s">
        <v>5510</v>
      </c>
      <c r="G425" s="666" t="s">
        <v>4895</v>
      </c>
      <c r="H425" s="666" t="s">
        <v>4896</v>
      </c>
      <c r="I425" s="668">
        <v>220.22</v>
      </c>
      <c r="J425" s="668">
        <v>60</v>
      </c>
      <c r="K425" s="669">
        <v>13213.199999999999</v>
      </c>
    </row>
    <row r="426" spans="1:11" ht="14.4" customHeight="1" x14ac:dyDescent="0.3">
      <c r="A426" s="664" t="s">
        <v>542</v>
      </c>
      <c r="B426" s="665" t="s">
        <v>543</v>
      </c>
      <c r="C426" s="666" t="s">
        <v>555</v>
      </c>
      <c r="D426" s="667" t="s">
        <v>2485</v>
      </c>
      <c r="E426" s="666" t="s">
        <v>5509</v>
      </c>
      <c r="F426" s="667" t="s">
        <v>5510</v>
      </c>
      <c r="G426" s="666" t="s">
        <v>4897</v>
      </c>
      <c r="H426" s="666" t="s">
        <v>4898</v>
      </c>
      <c r="I426" s="668">
        <v>66.400000000000006</v>
      </c>
      <c r="J426" s="668">
        <v>50</v>
      </c>
      <c r="K426" s="669">
        <v>3320.24</v>
      </c>
    </row>
    <row r="427" spans="1:11" ht="14.4" customHeight="1" x14ac:dyDescent="0.3">
      <c r="A427" s="664" t="s">
        <v>542</v>
      </c>
      <c r="B427" s="665" t="s">
        <v>543</v>
      </c>
      <c r="C427" s="666" t="s">
        <v>555</v>
      </c>
      <c r="D427" s="667" t="s">
        <v>2485</v>
      </c>
      <c r="E427" s="666" t="s">
        <v>5509</v>
      </c>
      <c r="F427" s="667" t="s">
        <v>5510</v>
      </c>
      <c r="G427" s="666" t="s">
        <v>4899</v>
      </c>
      <c r="H427" s="666" t="s">
        <v>4900</v>
      </c>
      <c r="I427" s="668">
        <v>32.670000000000009</v>
      </c>
      <c r="J427" s="668">
        <v>400</v>
      </c>
      <c r="K427" s="669">
        <v>13068</v>
      </c>
    </row>
    <row r="428" spans="1:11" ht="14.4" customHeight="1" x14ac:dyDescent="0.3">
      <c r="A428" s="664" t="s">
        <v>542</v>
      </c>
      <c r="B428" s="665" t="s">
        <v>543</v>
      </c>
      <c r="C428" s="666" t="s">
        <v>555</v>
      </c>
      <c r="D428" s="667" t="s">
        <v>2485</v>
      </c>
      <c r="E428" s="666" t="s">
        <v>5509</v>
      </c>
      <c r="F428" s="667" t="s">
        <v>5510</v>
      </c>
      <c r="G428" s="666" t="s">
        <v>4901</v>
      </c>
      <c r="H428" s="666" t="s">
        <v>4902</v>
      </c>
      <c r="I428" s="668">
        <v>695.75</v>
      </c>
      <c r="J428" s="668">
        <v>72</v>
      </c>
      <c r="K428" s="669">
        <v>50094</v>
      </c>
    </row>
    <row r="429" spans="1:11" ht="14.4" customHeight="1" x14ac:dyDescent="0.3">
      <c r="A429" s="664" t="s">
        <v>542</v>
      </c>
      <c r="B429" s="665" t="s">
        <v>543</v>
      </c>
      <c r="C429" s="666" t="s">
        <v>555</v>
      </c>
      <c r="D429" s="667" t="s">
        <v>2485</v>
      </c>
      <c r="E429" s="666" t="s">
        <v>5509</v>
      </c>
      <c r="F429" s="667" t="s">
        <v>5510</v>
      </c>
      <c r="G429" s="666" t="s">
        <v>4903</v>
      </c>
      <c r="H429" s="666" t="s">
        <v>4904</v>
      </c>
      <c r="I429" s="668">
        <v>15.389999999999999</v>
      </c>
      <c r="J429" s="668">
        <v>950</v>
      </c>
      <c r="K429" s="669">
        <v>14621.390000000001</v>
      </c>
    </row>
    <row r="430" spans="1:11" ht="14.4" customHeight="1" x14ac:dyDescent="0.3">
      <c r="A430" s="664" t="s">
        <v>542</v>
      </c>
      <c r="B430" s="665" t="s">
        <v>543</v>
      </c>
      <c r="C430" s="666" t="s">
        <v>555</v>
      </c>
      <c r="D430" s="667" t="s">
        <v>2485</v>
      </c>
      <c r="E430" s="666" t="s">
        <v>5509</v>
      </c>
      <c r="F430" s="667" t="s">
        <v>5510</v>
      </c>
      <c r="G430" s="666" t="s">
        <v>4905</v>
      </c>
      <c r="H430" s="666" t="s">
        <v>4906</v>
      </c>
      <c r="I430" s="668">
        <v>54.279999999999987</v>
      </c>
      <c r="J430" s="668">
        <v>445</v>
      </c>
      <c r="K430" s="669">
        <v>24154.880000000001</v>
      </c>
    </row>
    <row r="431" spans="1:11" ht="14.4" customHeight="1" x14ac:dyDescent="0.3">
      <c r="A431" s="664" t="s">
        <v>542</v>
      </c>
      <c r="B431" s="665" t="s">
        <v>543</v>
      </c>
      <c r="C431" s="666" t="s">
        <v>555</v>
      </c>
      <c r="D431" s="667" t="s">
        <v>2485</v>
      </c>
      <c r="E431" s="666" t="s">
        <v>5509</v>
      </c>
      <c r="F431" s="667" t="s">
        <v>5510</v>
      </c>
      <c r="G431" s="666" t="s">
        <v>4907</v>
      </c>
      <c r="H431" s="666" t="s">
        <v>4908</v>
      </c>
      <c r="I431" s="668">
        <v>41.77</v>
      </c>
      <c r="J431" s="668">
        <v>50</v>
      </c>
      <c r="K431" s="669">
        <v>2088.46</v>
      </c>
    </row>
    <row r="432" spans="1:11" ht="14.4" customHeight="1" x14ac:dyDescent="0.3">
      <c r="A432" s="664" t="s">
        <v>542</v>
      </c>
      <c r="B432" s="665" t="s">
        <v>543</v>
      </c>
      <c r="C432" s="666" t="s">
        <v>555</v>
      </c>
      <c r="D432" s="667" t="s">
        <v>2485</v>
      </c>
      <c r="E432" s="666" t="s">
        <v>5509</v>
      </c>
      <c r="F432" s="667" t="s">
        <v>5510</v>
      </c>
      <c r="G432" s="666" t="s">
        <v>4909</v>
      </c>
      <c r="H432" s="666" t="s">
        <v>4910</v>
      </c>
      <c r="I432" s="668">
        <v>91.04</v>
      </c>
      <c r="J432" s="668">
        <v>20</v>
      </c>
      <c r="K432" s="669">
        <v>1820.81</v>
      </c>
    </row>
    <row r="433" spans="1:11" ht="14.4" customHeight="1" x14ac:dyDescent="0.3">
      <c r="A433" s="664" t="s">
        <v>542</v>
      </c>
      <c r="B433" s="665" t="s">
        <v>543</v>
      </c>
      <c r="C433" s="666" t="s">
        <v>558</v>
      </c>
      <c r="D433" s="667" t="s">
        <v>2486</v>
      </c>
      <c r="E433" s="666" t="s">
        <v>5515</v>
      </c>
      <c r="F433" s="667" t="s">
        <v>5516</v>
      </c>
      <c r="G433" s="666" t="s">
        <v>4911</v>
      </c>
      <c r="H433" s="666" t="s">
        <v>4912</v>
      </c>
      <c r="I433" s="668">
        <v>3524.3</v>
      </c>
      <c r="J433" s="668">
        <v>6</v>
      </c>
      <c r="K433" s="669">
        <v>21145.8</v>
      </c>
    </row>
    <row r="434" spans="1:11" ht="14.4" customHeight="1" x14ac:dyDescent="0.3">
      <c r="A434" s="664" t="s">
        <v>542</v>
      </c>
      <c r="B434" s="665" t="s">
        <v>543</v>
      </c>
      <c r="C434" s="666" t="s">
        <v>558</v>
      </c>
      <c r="D434" s="667" t="s">
        <v>2486</v>
      </c>
      <c r="E434" s="666" t="s">
        <v>5497</v>
      </c>
      <c r="F434" s="667" t="s">
        <v>5498</v>
      </c>
      <c r="G434" s="666" t="s">
        <v>4605</v>
      </c>
      <c r="H434" s="666" t="s">
        <v>4606</v>
      </c>
      <c r="I434" s="668">
        <v>4.3014285714285716</v>
      </c>
      <c r="J434" s="668">
        <v>128</v>
      </c>
      <c r="K434" s="669">
        <v>550.48</v>
      </c>
    </row>
    <row r="435" spans="1:11" ht="14.4" customHeight="1" x14ac:dyDescent="0.3">
      <c r="A435" s="664" t="s">
        <v>542</v>
      </c>
      <c r="B435" s="665" t="s">
        <v>543</v>
      </c>
      <c r="C435" s="666" t="s">
        <v>558</v>
      </c>
      <c r="D435" s="667" t="s">
        <v>2486</v>
      </c>
      <c r="E435" s="666" t="s">
        <v>5497</v>
      </c>
      <c r="F435" s="667" t="s">
        <v>5498</v>
      </c>
      <c r="G435" s="666" t="s">
        <v>4313</v>
      </c>
      <c r="H435" s="666" t="s">
        <v>4314</v>
      </c>
      <c r="I435" s="668">
        <v>34.700000000000003</v>
      </c>
      <c r="J435" s="668">
        <v>12</v>
      </c>
      <c r="K435" s="669">
        <v>416.35</v>
      </c>
    </row>
    <row r="436" spans="1:11" ht="14.4" customHeight="1" x14ac:dyDescent="0.3">
      <c r="A436" s="664" t="s">
        <v>542</v>
      </c>
      <c r="B436" s="665" t="s">
        <v>543</v>
      </c>
      <c r="C436" s="666" t="s">
        <v>558</v>
      </c>
      <c r="D436" s="667" t="s">
        <v>2486</v>
      </c>
      <c r="E436" s="666" t="s">
        <v>5497</v>
      </c>
      <c r="F436" s="667" t="s">
        <v>5498</v>
      </c>
      <c r="G436" s="666" t="s">
        <v>4913</v>
      </c>
      <c r="H436" s="666" t="s">
        <v>4914</v>
      </c>
      <c r="I436" s="668">
        <v>5.62</v>
      </c>
      <c r="J436" s="668">
        <v>24</v>
      </c>
      <c r="K436" s="669">
        <v>134.96</v>
      </c>
    </row>
    <row r="437" spans="1:11" ht="14.4" customHeight="1" x14ac:dyDescent="0.3">
      <c r="A437" s="664" t="s">
        <v>542</v>
      </c>
      <c r="B437" s="665" t="s">
        <v>543</v>
      </c>
      <c r="C437" s="666" t="s">
        <v>558</v>
      </c>
      <c r="D437" s="667" t="s">
        <v>2486</v>
      </c>
      <c r="E437" s="666" t="s">
        <v>5497</v>
      </c>
      <c r="F437" s="667" t="s">
        <v>5498</v>
      </c>
      <c r="G437" s="666" t="s">
        <v>4915</v>
      </c>
      <c r="H437" s="666" t="s">
        <v>4916</v>
      </c>
      <c r="I437" s="668">
        <v>0.42</v>
      </c>
      <c r="J437" s="668">
        <v>5300</v>
      </c>
      <c r="K437" s="669">
        <v>2226</v>
      </c>
    </row>
    <row r="438" spans="1:11" ht="14.4" customHeight="1" x14ac:dyDescent="0.3">
      <c r="A438" s="664" t="s">
        <v>542</v>
      </c>
      <c r="B438" s="665" t="s">
        <v>543</v>
      </c>
      <c r="C438" s="666" t="s">
        <v>558</v>
      </c>
      <c r="D438" s="667" t="s">
        <v>2486</v>
      </c>
      <c r="E438" s="666" t="s">
        <v>5497</v>
      </c>
      <c r="F438" s="667" t="s">
        <v>5498</v>
      </c>
      <c r="G438" s="666" t="s">
        <v>4917</v>
      </c>
      <c r="H438" s="666" t="s">
        <v>4918</v>
      </c>
      <c r="I438" s="668">
        <v>65.2</v>
      </c>
      <c r="J438" s="668">
        <v>80</v>
      </c>
      <c r="K438" s="669">
        <v>5216</v>
      </c>
    </row>
    <row r="439" spans="1:11" ht="14.4" customHeight="1" x14ac:dyDescent="0.3">
      <c r="A439" s="664" t="s">
        <v>542</v>
      </c>
      <c r="B439" s="665" t="s">
        <v>543</v>
      </c>
      <c r="C439" s="666" t="s">
        <v>558</v>
      </c>
      <c r="D439" s="667" t="s">
        <v>2486</v>
      </c>
      <c r="E439" s="666" t="s">
        <v>5497</v>
      </c>
      <c r="F439" s="667" t="s">
        <v>5498</v>
      </c>
      <c r="G439" s="666" t="s">
        <v>4919</v>
      </c>
      <c r="H439" s="666" t="s">
        <v>4920</v>
      </c>
      <c r="I439" s="668">
        <v>2.3857142857142857</v>
      </c>
      <c r="J439" s="668">
        <v>1840</v>
      </c>
      <c r="K439" s="669">
        <v>4389.2</v>
      </c>
    </row>
    <row r="440" spans="1:11" ht="14.4" customHeight="1" x14ac:dyDescent="0.3">
      <c r="A440" s="664" t="s">
        <v>542</v>
      </c>
      <c r="B440" s="665" t="s">
        <v>543</v>
      </c>
      <c r="C440" s="666" t="s">
        <v>558</v>
      </c>
      <c r="D440" s="667" t="s">
        <v>2486</v>
      </c>
      <c r="E440" s="666" t="s">
        <v>5497</v>
      </c>
      <c r="F440" s="667" t="s">
        <v>5498</v>
      </c>
      <c r="G440" s="666" t="s">
        <v>4617</v>
      </c>
      <c r="H440" s="666" t="s">
        <v>4618</v>
      </c>
      <c r="I440" s="668">
        <v>0.43571428571428578</v>
      </c>
      <c r="J440" s="668">
        <v>6500</v>
      </c>
      <c r="K440" s="669">
        <v>2830</v>
      </c>
    </row>
    <row r="441" spans="1:11" ht="14.4" customHeight="1" x14ac:dyDescent="0.3">
      <c r="A441" s="664" t="s">
        <v>542</v>
      </c>
      <c r="B441" s="665" t="s">
        <v>543</v>
      </c>
      <c r="C441" s="666" t="s">
        <v>558</v>
      </c>
      <c r="D441" s="667" t="s">
        <v>2486</v>
      </c>
      <c r="E441" s="666" t="s">
        <v>5497</v>
      </c>
      <c r="F441" s="667" t="s">
        <v>5498</v>
      </c>
      <c r="G441" s="666" t="s">
        <v>4335</v>
      </c>
      <c r="H441" s="666" t="s">
        <v>4336</v>
      </c>
      <c r="I441" s="668">
        <v>22.15</v>
      </c>
      <c r="J441" s="668">
        <v>25</v>
      </c>
      <c r="K441" s="669">
        <v>553.75</v>
      </c>
    </row>
    <row r="442" spans="1:11" ht="14.4" customHeight="1" x14ac:dyDescent="0.3">
      <c r="A442" s="664" t="s">
        <v>542</v>
      </c>
      <c r="B442" s="665" t="s">
        <v>543</v>
      </c>
      <c r="C442" s="666" t="s">
        <v>558</v>
      </c>
      <c r="D442" s="667" t="s">
        <v>2486</v>
      </c>
      <c r="E442" s="666" t="s">
        <v>5497</v>
      </c>
      <c r="F442" s="667" t="s">
        <v>5498</v>
      </c>
      <c r="G442" s="666" t="s">
        <v>4337</v>
      </c>
      <c r="H442" s="666" t="s">
        <v>4338</v>
      </c>
      <c r="I442" s="668">
        <v>30.18</v>
      </c>
      <c r="J442" s="668">
        <v>25</v>
      </c>
      <c r="K442" s="669">
        <v>754.5</v>
      </c>
    </row>
    <row r="443" spans="1:11" ht="14.4" customHeight="1" x14ac:dyDescent="0.3">
      <c r="A443" s="664" t="s">
        <v>542</v>
      </c>
      <c r="B443" s="665" t="s">
        <v>543</v>
      </c>
      <c r="C443" s="666" t="s">
        <v>558</v>
      </c>
      <c r="D443" s="667" t="s">
        <v>2486</v>
      </c>
      <c r="E443" s="666" t="s">
        <v>5497</v>
      </c>
      <c r="F443" s="667" t="s">
        <v>5498</v>
      </c>
      <c r="G443" s="666" t="s">
        <v>4339</v>
      </c>
      <c r="H443" s="666" t="s">
        <v>4340</v>
      </c>
      <c r="I443" s="668">
        <v>1.3800000000000001</v>
      </c>
      <c r="J443" s="668">
        <v>1000</v>
      </c>
      <c r="K443" s="669">
        <v>1380</v>
      </c>
    </row>
    <row r="444" spans="1:11" ht="14.4" customHeight="1" x14ac:dyDescent="0.3">
      <c r="A444" s="664" t="s">
        <v>542</v>
      </c>
      <c r="B444" s="665" t="s">
        <v>543</v>
      </c>
      <c r="C444" s="666" t="s">
        <v>558</v>
      </c>
      <c r="D444" s="667" t="s">
        <v>2486</v>
      </c>
      <c r="E444" s="666" t="s">
        <v>5497</v>
      </c>
      <c r="F444" s="667" t="s">
        <v>5498</v>
      </c>
      <c r="G444" s="666" t="s">
        <v>4627</v>
      </c>
      <c r="H444" s="666" t="s">
        <v>4628</v>
      </c>
      <c r="I444" s="668">
        <v>3.436666666666667</v>
      </c>
      <c r="J444" s="668">
        <v>300</v>
      </c>
      <c r="K444" s="669">
        <v>1031</v>
      </c>
    </row>
    <row r="445" spans="1:11" ht="14.4" customHeight="1" x14ac:dyDescent="0.3">
      <c r="A445" s="664" t="s">
        <v>542</v>
      </c>
      <c r="B445" s="665" t="s">
        <v>543</v>
      </c>
      <c r="C445" s="666" t="s">
        <v>558</v>
      </c>
      <c r="D445" s="667" t="s">
        <v>2486</v>
      </c>
      <c r="E445" s="666" t="s">
        <v>5497</v>
      </c>
      <c r="F445" s="667" t="s">
        <v>5498</v>
      </c>
      <c r="G445" s="666" t="s">
        <v>4353</v>
      </c>
      <c r="H445" s="666" t="s">
        <v>4354</v>
      </c>
      <c r="I445" s="668">
        <v>46</v>
      </c>
      <c r="J445" s="668">
        <v>1</v>
      </c>
      <c r="K445" s="669">
        <v>46</v>
      </c>
    </row>
    <row r="446" spans="1:11" ht="14.4" customHeight="1" x14ac:dyDescent="0.3">
      <c r="A446" s="664" t="s">
        <v>542</v>
      </c>
      <c r="B446" s="665" t="s">
        <v>543</v>
      </c>
      <c r="C446" s="666" t="s">
        <v>558</v>
      </c>
      <c r="D446" s="667" t="s">
        <v>2486</v>
      </c>
      <c r="E446" s="666" t="s">
        <v>5497</v>
      </c>
      <c r="F446" s="667" t="s">
        <v>5498</v>
      </c>
      <c r="G446" s="666" t="s">
        <v>4355</v>
      </c>
      <c r="H446" s="666" t="s">
        <v>4356</v>
      </c>
      <c r="I446" s="668">
        <v>98.375</v>
      </c>
      <c r="J446" s="668">
        <v>4</v>
      </c>
      <c r="K446" s="669">
        <v>393.5</v>
      </c>
    </row>
    <row r="447" spans="1:11" ht="14.4" customHeight="1" x14ac:dyDescent="0.3">
      <c r="A447" s="664" t="s">
        <v>542</v>
      </c>
      <c r="B447" s="665" t="s">
        <v>543</v>
      </c>
      <c r="C447" s="666" t="s">
        <v>558</v>
      </c>
      <c r="D447" s="667" t="s">
        <v>2486</v>
      </c>
      <c r="E447" s="666" t="s">
        <v>5497</v>
      </c>
      <c r="F447" s="667" t="s">
        <v>5498</v>
      </c>
      <c r="G447" s="666" t="s">
        <v>4597</v>
      </c>
      <c r="H447" s="666" t="s">
        <v>4598</v>
      </c>
      <c r="I447" s="668">
        <v>283.02</v>
      </c>
      <c r="J447" s="668">
        <v>5</v>
      </c>
      <c r="K447" s="669">
        <v>1415.08</v>
      </c>
    </row>
    <row r="448" spans="1:11" ht="14.4" customHeight="1" x14ac:dyDescent="0.3">
      <c r="A448" s="664" t="s">
        <v>542</v>
      </c>
      <c r="B448" s="665" t="s">
        <v>543</v>
      </c>
      <c r="C448" s="666" t="s">
        <v>558</v>
      </c>
      <c r="D448" s="667" t="s">
        <v>2486</v>
      </c>
      <c r="E448" s="666" t="s">
        <v>5497</v>
      </c>
      <c r="F448" s="667" t="s">
        <v>5498</v>
      </c>
      <c r="G448" s="666" t="s">
        <v>4921</v>
      </c>
      <c r="H448" s="666" t="s">
        <v>4922</v>
      </c>
      <c r="I448" s="668">
        <v>10.870000000000003</v>
      </c>
      <c r="J448" s="668">
        <v>17050</v>
      </c>
      <c r="K448" s="669">
        <v>185290.88</v>
      </c>
    </row>
    <row r="449" spans="1:11" ht="14.4" customHeight="1" x14ac:dyDescent="0.3">
      <c r="A449" s="664" t="s">
        <v>542</v>
      </c>
      <c r="B449" s="665" t="s">
        <v>543</v>
      </c>
      <c r="C449" s="666" t="s">
        <v>558</v>
      </c>
      <c r="D449" s="667" t="s">
        <v>2486</v>
      </c>
      <c r="E449" s="666" t="s">
        <v>5497</v>
      </c>
      <c r="F449" s="667" t="s">
        <v>5498</v>
      </c>
      <c r="G449" s="666" t="s">
        <v>4365</v>
      </c>
      <c r="H449" s="666" t="s">
        <v>4366</v>
      </c>
      <c r="I449" s="668">
        <v>2.0614285714285718</v>
      </c>
      <c r="J449" s="668">
        <v>700</v>
      </c>
      <c r="K449" s="669">
        <v>1443</v>
      </c>
    </row>
    <row r="450" spans="1:11" ht="14.4" customHeight="1" x14ac:dyDescent="0.3">
      <c r="A450" s="664" t="s">
        <v>542</v>
      </c>
      <c r="B450" s="665" t="s">
        <v>543</v>
      </c>
      <c r="C450" s="666" t="s">
        <v>558</v>
      </c>
      <c r="D450" s="667" t="s">
        <v>2486</v>
      </c>
      <c r="E450" s="666" t="s">
        <v>5497</v>
      </c>
      <c r="F450" s="667" t="s">
        <v>5498</v>
      </c>
      <c r="G450" s="666" t="s">
        <v>4369</v>
      </c>
      <c r="H450" s="666" t="s">
        <v>4370</v>
      </c>
      <c r="I450" s="668">
        <v>5.873333333333334</v>
      </c>
      <c r="J450" s="668">
        <v>250</v>
      </c>
      <c r="K450" s="669">
        <v>1468</v>
      </c>
    </row>
    <row r="451" spans="1:11" ht="14.4" customHeight="1" x14ac:dyDescent="0.3">
      <c r="A451" s="664" t="s">
        <v>542</v>
      </c>
      <c r="B451" s="665" t="s">
        <v>543</v>
      </c>
      <c r="C451" s="666" t="s">
        <v>558</v>
      </c>
      <c r="D451" s="667" t="s">
        <v>2486</v>
      </c>
      <c r="E451" s="666" t="s">
        <v>5497</v>
      </c>
      <c r="F451" s="667" t="s">
        <v>5498</v>
      </c>
      <c r="G451" s="666" t="s">
        <v>4923</v>
      </c>
      <c r="H451" s="666" t="s">
        <v>4924</v>
      </c>
      <c r="I451" s="668">
        <v>5.27</v>
      </c>
      <c r="J451" s="668">
        <v>20</v>
      </c>
      <c r="K451" s="669">
        <v>105.4</v>
      </c>
    </row>
    <row r="452" spans="1:11" ht="14.4" customHeight="1" x14ac:dyDescent="0.3">
      <c r="A452" s="664" t="s">
        <v>542</v>
      </c>
      <c r="B452" s="665" t="s">
        <v>543</v>
      </c>
      <c r="C452" s="666" t="s">
        <v>558</v>
      </c>
      <c r="D452" s="667" t="s">
        <v>2486</v>
      </c>
      <c r="E452" s="666" t="s">
        <v>5497</v>
      </c>
      <c r="F452" s="667" t="s">
        <v>5498</v>
      </c>
      <c r="G452" s="666" t="s">
        <v>4925</v>
      </c>
      <c r="H452" s="666" t="s">
        <v>4926</v>
      </c>
      <c r="I452" s="668">
        <v>167.83</v>
      </c>
      <c r="J452" s="668">
        <v>15</v>
      </c>
      <c r="K452" s="669">
        <v>2517.4499999999998</v>
      </c>
    </row>
    <row r="453" spans="1:11" ht="14.4" customHeight="1" x14ac:dyDescent="0.3">
      <c r="A453" s="664" t="s">
        <v>542</v>
      </c>
      <c r="B453" s="665" t="s">
        <v>543</v>
      </c>
      <c r="C453" s="666" t="s">
        <v>558</v>
      </c>
      <c r="D453" s="667" t="s">
        <v>2486</v>
      </c>
      <c r="E453" s="666" t="s">
        <v>5497</v>
      </c>
      <c r="F453" s="667" t="s">
        <v>5498</v>
      </c>
      <c r="G453" s="666" t="s">
        <v>4927</v>
      </c>
      <c r="H453" s="666" t="s">
        <v>4928</v>
      </c>
      <c r="I453" s="668">
        <v>41.17</v>
      </c>
      <c r="J453" s="668">
        <v>60</v>
      </c>
      <c r="K453" s="669">
        <v>2470.1999999999998</v>
      </c>
    </row>
    <row r="454" spans="1:11" ht="14.4" customHeight="1" x14ac:dyDescent="0.3">
      <c r="A454" s="664" t="s">
        <v>542</v>
      </c>
      <c r="B454" s="665" t="s">
        <v>543</v>
      </c>
      <c r="C454" s="666" t="s">
        <v>558</v>
      </c>
      <c r="D454" s="667" t="s">
        <v>2486</v>
      </c>
      <c r="E454" s="666" t="s">
        <v>5497</v>
      </c>
      <c r="F454" s="667" t="s">
        <v>5498</v>
      </c>
      <c r="G454" s="666" t="s">
        <v>4929</v>
      </c>
      <c r="H454" s="666" t="s">
        <v>4930</v>
      </c>
      <c r="I454" s="668">
        <v>138</v>
      </c>
      <c r="J454" s="668">
        <v>30</v>
      </c>
      <c r="K454" s="669">
        <v>4140</v>
      </c>
    </row>
    <row r="455" spans="1:11" ht="14.4" customHeight="1" x14ac:dyDescent="0.3">
      <c r="A455" s="664" t="s">
        <v>542</v>
      </c>
      <c r="B455" s="665" t="s">
        <v>543</v>
      </c>
      <c r="C455" s="666" t="s">
        <v>558</v>
      </c>
      <c r="D455" s="667" t="s">
        <v>2486</v>
      </c>
      <c r="E455" s="666" t="s">
        <v>5497</v>
      </c>
      <c r="F455" s="667" t="s">
        <v>5498</v>
      </c>
      <c r="G455" s="666" t="s">
        <v>4931</v>
      </c>
      <c r="H455" s="666" t="s">
        <v>4932</v>
      </c>
      <c r="I455" s="668">
        <v>5478.6</v>
      </c>
      <c r="J455" s="668">
        <v>3</v>
      </c>
      <c r="K455" s="669">
        <v>16435.8</v>
      </c>
    </row>
    <row r="456" spans="1:11" ht="14.4" customHeight="1" x14ac:dyDescent="0.3">
      <c r="A456" s="664" t="s">
        <v>542</v>
      </c>
      <c r="B456" s="665" t="s">
        <v>543</v>
      </c>
      <c r="C456" s="666" t="s">
        <v>558</v>
      </c>
      <c r="D456" s="667" t="s">
        <v>2486</v>
      </c>
      <c r="E456" s="666" t="s">
        <v>5497</v>
      </c>
      <c r="F456" s="667" t="s">
        <v>5498</v>
      </c>
      <c r="G456" s="666" t="s">
        <v>4933</v>
      </c>
      <c r="H456" s="666" t="s">
        <v>4934</v>
      </c>
      <c r="I456" s="668">
        <v>517.5</v>
      </c>
      <c r="J456" s="668">
        <v>50</v>
      </c>
      <c r="K456" s="669">
        <v>25875</v>
      </c>
    </row>
    <row r="457" spans="1:11" ht="14.4" customHeight="1" x14ac:dyDescent="0.3">
      <c r="A457" s="664" t="s">
        <v>542</v>
      </c>
      <c r="B457" s="665" t="s">
        <v>543</v>
      </c>
      <c r="C457" s="666" t="s">
        <v>558</v>
      </c>
      <c r="D457" s="667" t="s">
        <v>2486</v>
      </c>
      <c r="E457" s="666" t="s">
        <v>5497</v>
      </c>
      <c r="F457" s="667" t="s">
        <v>5498</v>
      </c>
      <c r="G457" s="666" t="s">
        <v>4935</v>
      </c>
      <c r="H457" s="666" t="s">
        <v>4936</v>
      </c>
      <c r="I457" s="668">
        <v>293.25</v>
      </c>
      <c r="J457" s="668">
        <v>10</v>
      </c>
      <c r="K457" s="669">
        <v>2932.5</v>
      </c>
    </row>
    <row r="458" spans="1:11" ht="14.4" customHeight="1" x14ac:dyDescent="0.3">
      <c r="A458" s="664" t="s">
        <v>542</v>
      </c>
      <c r="B458" s="665" t="s">
        <v>543</v>
      </c>
      <c r="C458" s="666" t="s">
        <v>558</v>
      </c>
      <c r="D458" s="667" t="s">
        <v>2486</v>
      </c>
      <c r="E458" s="666" t="s">
        <v>5497</v>
      </c>
      <c r="F458" s="667" t="s">
        <v>5498</v>
      </c>
      <c r="G458" s="666" t="s">
        <v>4419</v>
      </c>
      <c r="H458" s="666" t="s">
        <v>4420</v>
      </c>
      <c r="I458" s="668">
        <v>1.17</v>
      </c>
      <c r="J458" s="668">
        <v>100</v>
      </c>
      <c r="K458" s="669">
        <v>117</v>
      </c>
    </row>
    <row r="459" spans="1:11" ht="14.4" customHeight="1" x14ac:dyDescent="0.3">
      <c r="A459" s="664" t="s">
        <v>542</v>
      </c>
      <c r="B459" s="665" t="s">
        <v>543</v>
      </c>
      <c r="C459" s="666" t="s">
        <v>558</v>
      </c>
      <c r="D459" s="667" t="s">
        <v>2486</v>
      </c>
      <c r="E459" s="666" t="s">
        <v>5497</v>
      </c>
      <c r="F459" s="667" t="s">
        <v>5498</v>
      </c>
      <c r="G459" s="666" t="s">
        <v>4653</v>
      </c>
      <c r="H459" s="666" t="s">
        <v>4654</v>
      </c>
      <c r="I459" s="668">
        <v>10.52</v>
      </c>
      <c r="J459" s="668">
        <v>60</v>
      </c>
      <c r="K459" s="669">
        <v>631.20000000000005</v>
      </c>
    </row>
    <row r="460" spans="1:11" ht="14.4" customHeight="1" x14ac:dyDescent="0.3">
      <c r="A460" s="664" t="s">
        <v>542</v>
      </c>
      <c r="B460" s="665" t="s">
        <v>543</v>
      </c>
      <c r="C460" s="666" t="s">
        <v>558</v>
      </c>
      <c r="D460" s="667" t="s">
        <v>2486</v>
      </c>
      <c r="E460" s="666" t="s">
        <v>5497</v>
      </c>
      <c r="F460" s="667" t="s">
        <v>5498</v>
      </c>
      <c r="G460" s="666" t="s">
        <v>4937</v>
      </c>
      <c r="H460" s="666" t="s">
        <v>4938</v>
      </c>
      <c r="I460" s="668">
        <v>201.25</v>
      </c>
      <c r="J460" s="668">
        <v>20</v>
      </c>
      <c r="K460" s="669">
        <v>4025</v>
      </c>
    </row>
    <row r="461" spans="1:11" ht="14.4" customHeight="1" x14ac:dyDescent="0.3">
      <c r="A461" s="664" t="s">
        <v>542</v>
      </c>
      <c r="B461" s="665" t="s">
        <v>543</v>
      </c>
      <c r="C461" s="666" t="s">
        <v>558</v>
      </c>
      <c r="D461" s="667" t="s">
        <v>2486</v>
      </c>
      <c r="E461" s="666" t="s">
        <v>5497</v>
      </c>
      <c r="F461" s="667" t="s">
        <v>5498</v>
      </c>
      <c r="G461" s="666" t="s">
        <v>4939</v>
      </c>
      <c r="H461" s="666" t="s">
        <v>4940</v>
      </c>
      <c r="I461" s="668">
        <v>372.6</v>
      </c>
      <c r="J461" s="668">
        <v>6</v>
      </c>
      <c r="K461" s="669">
        <v>2235.6000000000004</v>
      </c>
    </row>
    <row r="462" spans="1:11" ht="14.4" customHeight="1" x14ac:dyDescent="0.3">
      <c r="A462" s="664" t="s">
        <v>542</v>
      </c>
      <c r="B462" s="665" t="s">
        <v>543</v>
      </c>
      <c r="C462" s="666" t="s">
        <v>558</v>
      </c>
      <c r="D462" s="667" t="s">
        <v>2486</v>
      </c>
      <c r="E462" s="666" t="s">
        <v>5499</v>
      </c>
      <c r="F462" s="667" t="s">
        <v>5500</v>
      </c>
      <c r="G462" s="666" t="s">
        <v>4941</v>
      </c>
      <c r="H462" s="666" t="s">
        <v>4942</v>
      </c>
      <c r="I462" s="668">
        <v>6945.64</v>
      </c>
      <c r="J462" s="668">
        <v>119</v>
      </c>
      <c r="K462" s="669">
        <v>826531.40000000014</v>
      </c>
    </row>
    <row r="463" spans="1:11" ht="14.4" customHeight="1" x14ac:dyDescent="0.3">
      <c r="A463" s="664" t="s">
        <v>542</v>
      </c>
      <c r="B463" s="665" t="s">
        <v>543</v>
      </c>
      <c r="C463" s="666" t="s">
        <v>558</v>
      </c>
      <c r="D463" s="667" t="s">
        <v>2486</v>
      </c>
      <c r="E463" s="666" t="s">
        <v>5499</v>
      </c>
      <c r="F463" s="667" t="s">
        <v>5500</v>
      </c>
      <c r="G463" s="666" t="s">
        <v>4943</v>
      </c>
      <c r="H463" s="666" t="s">
        <v>4944</v>
      </c>
      <c r="I463" s="668">
        <v>3112.18</v>
      </c>
      <c r="J463" s="668">
        <v>119</v>
      </c>
      <c r="K463" s="669">
        <v>370349.48000000004</v>
      </c>
    </row>
    <row r="464" spans="1:11" ht="14.4" customHeight="1" x14ac:dyDescent="0.3">
      <c r="A464" s="664" t="s">
        <v>542</v>
      </c>
      <c r="B464" s="665" t="s">
        <v>543</v>
      </c>
      <c r="C464" s="666" t="s">
        <v>558</v>
      </c>
      <c r="D464" s="667" t="s">
        <v>2486</v>
      </c>
      <c r="E464" s="666" t="s">
        <v>5499</v>
      </c>
      <c r="F464" s="667" t="s">
        <v>5500</v>
      </c>
      <c r="G464" s="666" t="s">
        <v>4945</v>
      </c>
      <c r="H464" s="666" t="s">
        <v>4946</v>
      </c>
      <c r="I464" s="668">
        <v>1980.0400000000004</v>
      </c>
      <c r="J464" s="668">
        <v>205</v>
      </c>
      <c r="K464" s="669">
        <v>405909.01999999996</v>
      </c>
    </row>
    <row r="465" spans="1:11" ht="14.4" customHeight="1" x14ac:dyDescent="0.3">
      <c r="A465" s="664" t="s">
        <v>542</v>
      </c>
      <c r="B465" s="665" t="s">
        <v>543</v>
      </c>
      <c r="C465" s="666" t="s">
        <v>558</v>
      </c>
      <c r="D465" s="667" t="s">
        <v>2486</v>
      </c>
      <c r="E465" s="666" t="s">
        <v>5499</v>
      </c>
      <c r="F465" s="667" t="s">
        <v>5500</v>
      </c>
      <c r="G465" s="666" t="s">
        <v>4947</v>
      </c>
      <c r="H465" s="666" t="s">
        <v>4948</v>
      </c>
      <c r="I465" s="668">
        <v>3112.18</v>
      </c>
      <c r="J465" s="668">
        <v>119</v>
      </c>
      <c r="K465" s="669">
        <v>370349.48000000004</v>
      </c>
    </row>
    <row r="466" spans="1:11" ht="14.4" customHeight="1" x14ac:dyDescent="0.3">
      <c r="A466" s="664" t="s">
        <v>542</v>
      </c>
      <c r="B466" s="665" t="s">
        <v>543</v>
      </c>
      <c r="C466" s="666" t="s">
        <v>558</v>
      </c>
      <c r="D466" s="667" t="s">
        <v>2486</v>
      </c>
      <c r="E466" s="666" t="s">
        <v>5499</v>
      </c>
      <c r="F466" s="667" t="s">
        <v>5500</v>
      </c>
      <c r="G466" s="666" t="s">
        <v>4949</v>
      </c>
      <c r="H466" s="666" t="s">
        <v>4950</v>
      </c>
      <c r="I466" s="668">
        <v>2280</v>
      </c>
      <c r="J466" s="668">
        <v>119</v>
      </c>
      <c r="K466" s="669">
        <v>271320.37</v>
      </c>
    </row>
    <row r="467" spans="1:11" ht="14.4" customHeight="1" x14ac:dyDescent="0.3">
      <c r="A467" s="664" t="s">
        <v>542</v>
      </c>
      <c r="B467" s="665" t="s">
        <v>543</v>
      </c>
      <c r="C467" s="666" t="s">
        <v>558</v>
      </c>
      <c r="D467" s="667" t="s">
        <v>2486</v>
      </c>
      <c r="E467" s="666" t="s">
        <v>5499</v>
      </c>
      <c r="F467" s="667" t="s">
        <v>5500</v>
      </c>
      <c r="G467" s="666" t="s">
        <v>4951</v>
      </c>
      <c r="H467" s="666" t="s">
        <v>4952</v>
      </c>
      <c r="I467" s="668">
        <v>37490</v>
      </c>
      <c r="J467" s="668">
        <v>13</v>
      </c>
      <c r="K467" s="669">
        <v>487370</v>
      </c>
    </row>
    <row r="468" spans="1:11" ht="14.4" customHeight="1" x14ac:dyDescent="0.3">
      <c r="A468" s="664" t="s">
        <v>542</v>
      </c>
      <c r="B468" s="665" t="s">
        <v>543</v>
      </c>
      <c r="C468" s="666" t="s">
        <v>558</v>
      </c>
      <c r="D468" s="667" t="s">
        <v>2486</v>
      </c>
      <c r="E468" s="666" t="s">
        <v>5499</v>
      </c>
      <c r="F468" s="667" t="s">
        <v>5500</v>
      </c>
      <c r="G468" s="666" t="s">
        <v>4953</v>
      </c>
      <c r="H468" s="666" t="s">
        <v>4954</v>
      </c>
      <c r="I468" s="668">
        <v>8701.1099999999951</v>
      </c>
      <c r="J468" s="668">
        <v>61</v>
      </c>
      <c r="K468" s="669">
        <v>530767.71</v>
      </c>
    </row>
    <row r="469" spans="1:11" ht="14.4" customHeight="1" x14ac:dyDescent="0.3">
      <c r="A469" s="664" t="s">
        <v>542</v>
      </c>
      <c r="B469" s="665" t="s">
        <v>543</v>
      </c>
      <c r="C469" s="666" t="s">
        <v>558</v>
      </c>
      <c r="D469" s="667" t="s">
        <v>2486</v>
      </c>
      <c r="E469" s="666" t="s">
        <v>5499</v>
      </c>
      <c r="F469" s="667" t="s">
        <v>5500</v>
      </c>
      <c r="G469" s="666" t="s">
        <v>4955</v>
      </c>
      <c r="H469" s="666" t="s">
        <v>4956</v>
      </c>
      <c r="I469" s="668">
        <v>16701.63</v>
      </c>
      <c r="J469" s="668">
        <v>4</v>
      </c>
      <c r="K469" s="669">
        <v>66806.52</v>
      </c>
    </row>
    <row r="470" spans="1:11" ht="14.4" customHeight="1" x14ac:dyDescent="0.3">
      <c r="A470" s="664" t="s">
        <v>542</v>
      </c>
      <c r="B470" s="665" t="s">
        <v>543</v>
      </c>
      <c r="C470" s="666" t="s">
        <v>558</v>
      </c>
      <c r="D470" s="667" t="s">
        <v>2486</v>
      </c>
      <c r="E470" s="666" t="s">
        <v>5499</v>
      </c>
      <c r="F470" s="667" t="s">
        <v>5500</v>
      </c>
      <c r="G470" s="666" t="s">
        <v>4957</v>
      </c>
      <c r="H470" s="666" t="s">
        <v>4958</v>
      </c>
      <c r="I470" s="668">
        <v>1212.42</v>
      </c>
      <c r="J470" s="668">
        <v>70</v>
      </c>
      <c r="K470" s="669">
        <v>84869.400000000009</v>
      </c>
    </row>
    <row r="471" spans="1:11" ht="14.4" customHeight="1" x14ac:dyDescent="0.3">
      <c r="A471" s="664" t="s">
        <v>542</v>
      </c>
      <c r="B471" s="665" t="s">
        <v>543</v>
      </c>
      <c r="C471" s="666" t="s">
        <v>558</v>
      </c>
      <c r="D471" s="667" t="s">
        <v>2486</v>
      </c>
      <c r="E471" s="666" t="s">
        <v>5499</v>
      </c>
      <c r="F471" s="667" t="s">
        <v>5500</v>
      </c>
      <c r="G471" s="666" t="s">
        <v>4959</v>
      </c>
      <c r="H471" s="666" t="s">
        <v>4960</v>
      </c>
      <c r="I471" s="668">
        <v>652.91999999999996</v>
      </c>
      <c r="J471" s="668">
        <v>90</v>
      </c>
      <c r="K471" s="669">
        <v>58762.44</v>
      </c>
    </row>
    <row r="472" spans="1:11" ht="14.4" customHeight="1" x14ac:dyDescent="0.3">
      <c r="A472" s="664" t="s">
        <v>542</v>
      </c>
      <c r="B472" s="665" t="s">
        <v>543</v>
      </c>
      <c r="C472" s="666" t="s">
        <v>558</v>
      </c>
      <c r="D472" s="667" t="s">
        <v>2486</v>
      </c>
      <c r="E472" s="666" t="s">
        <v>5499</v>
      </c>
      <c r="F472" s="667" t="s">
        <v>5500</v>
      </c>
      <c r="G472" s="666" t="s">
        <v>4961</v>
      </c>
      <c r="H472" s="666" t="s">
        <v>4962</v>
      </c>
      <c r="I472" s="668">
        <v>26.009999999999998</v>
      </c>
      <c r="J472" s="668">
        <v>520</v>
      </c>
      <c r="K472" s="669">
        <v>13527.8</v>
      </c>
    </row>
    <row r="473" spans="1:11" ht="14.4" customHeight="1" x14ac:dyDescent="0.3">
      <c r="A473" s="664" t="s">
        <v>542</v>
      </c>
      <c r="B473" s="665" t="s">
        <v>543</v>
      </c>
      <c r="C473" s="666" t="s">
        <v>558</v>
      </c>
      <c r="D473" s="667" t="s">
        <v>2486</v>
      </c>
      <c r="E473" s="666" t="s">
        <v>5499</v>
      </c>
      <c r="F473" s="667" t="s">
        <v>5500</v>
      </c>
      <c r="G473" s="666" t="s">
        <v>4427</v>
      </c>
      <c r="H473" s="666" t="s">
        <v>4428</v>
      </c>
      <c r="I473" s="668">
        <v>2.7675000000000001</v>
      </c>
      <c r="J473" s="668">
        <v>80</v>
      </c>
      <c r="K473" s="669">
        <v>221.4</v>
      </c>
    </row>
    <row r="474" spans="1:11" ht="14.4" customHeight="1" x14ac:dyDescent="0.3">
      <c r="A474" s="664" t="s">
        <v>542</v>
      </c>
      <c r="B474" s="665" t="s">
        <v>543</v>
      </c>
      <c r="C474" s="666" t="s">
        <v>558</v>
      </c>
      <c r="D474" s="667" t="s">
        <v>2486</v>
      </c>
      <c r="E474" s="666" t="s">
        <v>5499</v>
      </c>
      <c r="F474" s="667" t="s">
        <v>5500</v>
      </c>
      <c r="G474" s="666" t="s">
        <v>4431</v>
      </c>
      <c r="H474" s="666" t="s">
        <v>4432</v>
      </c>
      <c r="I474" s="668">
        <v>11.142857142857142</v>
      </c>
      <c r="J474" s="668">
        <v>950</v>
      </c>
      <c r="K474" s="669">
        <v>10585.5</v>
      </c>
    </row>
    <row r="475" spans="1:11" ht="14.4" customHeight="1" x14ac:dyDescent="0.3">
      <c r="A475" s="664" t="s">
        <v>542</v>
      </c>
      <c r="B475" s="665" t="s">
        <v>543</v>
      </c>
      <c r="C475" s="666" t="s">
        <v>558</v>
      </c>
      <c r="D475" s="667" t="s">
        <v>2486</v>
      </c>
      <c r="E475" s="666" t="s">
        <v>5499</v>
      </c>
      <c r="F475" s="667" t="s">
        <v>5500</v>
      </c>
      <c r="G475" s="666" t="s">
        <v>4963</v>
      </c>
      <c r="H475" s="666" t="s">
        <v>4964</v>
      </c>
      <c r="I475" s="668">
        <v>8.4700000000000006</v>
      </c>
      <c r="J475" s="668">
        <v>760</v>
      </c>
      <c r="K475" s="669">
        <v>6437.2</v>
      </c>
    </row>
    <row r="476" spans="1:11" ht="14.4" customHeight="1" x14ac:dyDescent="0.3">
      <c r="A476" s="664" t="s">
        <v>542</v>
      </c>
      <c r="B476" s="665" t="s">
        <v>543</v>
      </c>
      <c r="C476" s="666" t="s">
        <v>558</v>
      </c>
      <c r="D476" s="667" t="s">
        <v>2486</v>
      </c>
      <c r="E476" s="666" t="s">
        <v>5499</v>
      </c>
      <c r="F476" s="667" t="s">
        <v>5500</v>
      </c>
      <c r="G476" s="666" t="s">
        <v>4433</v>
      </c>
      <c r="H476" s="666" t="s">
        <v>4434</v>
      </c>
      <c r="I476" s="668">
        <v>1.0900000000000001</v>
      </c>
      <c r="J476" s="668">
        <v>3200</v>
      </c>
      <c r="K476" s="669">
        <v>3488</v>
      </c>
    </row>
    <row r="477" spans="1:11" ht="14.4" customHeight="1" x14ac:dyDescent="0.3">
      <c r="A477" s="664" t="s">
        <v>542</v>
      </c>
      <c r="B477" s="665" t="s">
        <v>543</v>
      </c>
      <c r="C477" s="666" t="s">
        <v>558</v>
      </c>
      <c r="D477" s="667" t="s">
        <v>2486</v>
      </c>
      <c r="E477" s="666" t="s">
        <v>5499</v>
      </c>
      <c r="F477" s="667" t="s">
        <v>5500</v>
      </c>
      <c r="G477" s="666" t="s">
        <v>4435</v>
      </c>
      <c r="H477" s="666" t="s">
        <v>4436</v>
      </c>
      <c r="I477" s="668">
        <v>1.6714285714285713</v>
      </c>
      <c r="J477" s="668">
        <v>2400</v>
      </c>
      <c r="K477" s="669">
        <v>4010</v>
      </c>
    </row>
    <row r="478" spans="1:11" ht="14.4" customHeight="1" x14ac:dyDescent="0.3">
      <c r="A478" s="664" t="s">
        <v>542</v>
      </c>
      <c r="B478" s="665" t="s">
        <v>543</v>
      </c>
      <c r="C478" s="666" t="s">
        <v>558</v>
      </c>
      <c r="D478" s="667" t="s">
        <v>2486</v>
      </c>
      <c r="E478" s="666" t="s">
        <v>5499</v>
      </c>
      <c r="F478" s="667" t="s">
        <v>5500</v>
      </c>
      <c r="G478" s="666" t="s">
        <v>4437</v>
      </c>
      <c r="H478" s="666" t="s">
        <v>4438</v>
      </c>
      <c r="I478" s="668">
        <v>0.47857142857142854</v>
      </c>
      <c r="J478" s="668">
        <v>3100</v>
      </c>
      <c r="K478" s="669">
        <v>1484</v>
      </c>
    </row>
    <row r="479" spans="1:11" ht="14.4" customHeight="1" x14ac:dyDescent="0.3">
      <c r="A479" s="664" t="s">
        <v>542</v>
      </c>
      <c r="B479" s="665" t="s">
        <v>543</v>
      </c>
      <c r="C479" s="666" t="s">
        <v>558</v>
      </c>
      <c r="D479" s="667" t="s">
        <v>2486</v>
      </c>
      <c r="E479" s="666" t="s">
        <v>5499</v>
      </c>
      <c r="F479" s="667" t="s">
        <v>5500</v>
      </c>
      <c r="G479" s="666" t="s">
        <v>4439</v>
      </c>
      <c r="H479" s="666" t="s">
        <v>4440</v>
      </c>
      <c r="I479" s="668">
        <v>0.67</v>
      </c>
      <c r="J479" s="668">
        <v>1800</v>
      </c>
      <c r="K479" s="669">
        <v>1206</v>
      </c>
    </row>
    <row r="480" spans="1:11" ht="14.4" customHeight="1" x14ac:dyDescent="0.3">
      <c r="A480" s="664" t="s">
        <v>542</v>
      </c>
      <c r="B480" s="665" t="s">
        <v>543</v>
      </c>
      <c r="C480" s="666" t="s">
        <v>558</v>
      </c>
      <c r="D480" s="667" t="s">
        <v>2486</v>
      </c>
      <c r="E480" s="666" t="s">
        <v>5499</v>
      </c>
      <c r="F480" s="667" t="s">
        <v>5500</v>
      </c>
      <c r="G480" s="666" t="s">
        <v>4441</v>
      </c>
      <c r="H480" s="666" t="s">
        <v>4442</v>
      </c>
      <c r="I480" s="668">
        <v>3.13</v>
      </c>
      <c r="J480" s="668">
        <v>50</v>
      </c>
      <c r="K480" s="669">
        <v>156.5</v>
      </c>
    </row>
    <row r="481" spans="1:11" ht="14.4" customHeight="1" x14ac:dyDescent="0.3">
      <c r="A481" s="664" t="s">
        <v>542</v>
      </c>
      <c r="B481" s="665" t="s">
        <v>543</v>
      </c>
      <c r="C481" s="666" t="s">
        <v>558</v>
      </c>
      <c r="D481" s="667" t="s">
        <v>2486</v>
      </c>
      <c r="E481" s="666" t="s">
        <v>5499</v>
      </c>
      <c r="F481" s="667" t="s">
        <v>5500</v>
      </c>
      <c r="G481" s="666" t="s">
        <v>4965</v>
      </c>
      <c r="H481" s="666" t="s">
        <v>4966</v>
      </c>
      <c r="I481" s="668">
        <v>62.56</v>
      </c>
      <c r="J481" s="668">
        <v>450</v>
      </c>
      <c r="K481" s="669">
        <v>28150.799999999999</v>
      </c>
    </row>
    <row r="482" spans="1:11" ht="14.4" customHeight="1" x14ac:dyDescent="0.3">
      <c r="A482" s="664" t="s">
        <v>542</v>
      </c>
      <c r="B482" s="665" t="s">
        <v>543</v>
      </c>
      <c r="C482" s="666" t="s">
        <v>558</v>
      </c>
      <c r="D482" s="667" t="s">
        <v>2486</v>
      </c>
      <c r="E482" s="666" t="s">
        <v>5499</v>
      </c>
      <c r="F482" s="667" t="s">
        <v>5500</v>
      </c>
      <c r="G482" s="666" t="s">
        <v>4967</v>
      </c>
      <c r="H482" s="666" t="s">
        <v>4968</v>
      </c>
      <c r="I482" s="668">
        <v>1304.3800000000001</v>
      </c>
      <c r="J482" s="668">
        <v>210</v>
      </c>
      <c r="K482" s="669">
        <v>273919.8</v>
      </c>
    </row>
    <row r="483" spans="1:11" ht="14.4" customHeight="1" x14ac:dyDescent="0.3">
      <c r="A483" s="664" t="s">
        <v>542</v>
      </c>
      <c r="B483" s="665" t="s">
        <v>543</v>
      </c>
      <c r="C483" s="666" t="s">
        <v>558</v>
      </c>
      <c r="D483" s="667" t="s">
        <v>2486</v>
      </c>
      <c r="E483" s="666" t="s">
        <v>5499</v>
      </c>
      <c r="F483" s="667" t="s">
        <v>5500</v>
      </c>
      <c r="G483" s="666" t="s">
        <v>4969</v>
      </c>
      <c r="H483" s="666" t="s">
        <v>4970</v>
      </c>
      <c r="I483" s="668">
        <v>61.71</v>
      </c>
      <c r="J483" s="668">
        <v>180</v>
      </c>
      <c r="K483" s="669">
        <v>11107.8</v>
      </c>
    </row>
    <row r="484" spans="1:11" ht="14.4" customHeight="1" x14ac:dyDescent="0.3">
      <c r="A484" s="664" t="s">
        <v>542</v>
      </c>
      <c r="B484" s="665" t="s">
        <v>543</v>
      </c>
      <c r="C484" s="666" t="s">
        <v>558</v>
      </c>
      <c r="D484" s="667" t="s">
        <v>2486</v>
      </c>
      <c r="E484" s="666" t="s">
        <v>5499</v>
      </c>
      <c r="F484" s="667" t="s">
        <v>5500</v>
      </c>
      <c r="G484" s="666" t="s">
        <v>4971</v>
      </c>
      <c r="H484" s="666" t="s">
        <v>4972</v>
      </c>
      <c r="I484" s="668">
        <v>80.570000000000007</v>
      </c>
      <c r="J484" s="668">
        <v>540</v>
      </c>
      <c r="K484" s="669">
        <v>43507.799999999996</v>
      </c>
    </row>
    <row r="485" spans="1:11" ht="14.4" customHeight="1" x14ac:dyDescent="0.3">
      <c r="A485" s="664" t="s">
        <v>542</v>
      </c>
      <c r="B485" s="665" t="s">
        <v>543</v>
      </c>
      <c r="C485" s="666" t="s">
        <v>558</v>
      </c>
      <c r="D485" s="667" t="s">
        <v>2486</v>
      </c>
      <c r="E485" s="666" t="s">
        <v>5499</v>
      </c>
      <c r="F485" s="667" t="s">
        <v>5500</v>
      </c>
      <c r="G485" s="666" t="s">
        <v>4973</v>
      </c>
      <c r="H485" s="666" t="s">
        <v>4974</v>
      </c>
      <c r="I485" s="668">
        <v>152.85999999999999</v>
      </c>
      <c r="J485" s="668">
        <v>1485</v>
      </c>
      <c r="K485" s="669">
        <v>227002.05</v>
      </c>
    </row>
    <row r="486" spans="1:11" ht="14.4" customHeight="1" x14ac:dyDescent="0.3">
      <c r="A486" s="664" t="s">
        <v>542</v>
      </c>
      <c r="B486" s="665" t="s">
        <v>543</v>
      </c>
      <c r="C486" s="666" t="s">
        <v>558</v>
      </c>
      <c r="D486" s="667" t="s">
        <v>2486</v>
      </c>
      <c r="E486" s="666" t="s">
        <v>5499</v>
      </c>
      <c r="F486" s="667" t="s">
        <v>5500</v>
      </c>
      <c r="G486" s="666" t="s">
        <v>4685</v>
      </c>
      <c r="H486" s="666" t="s">
        <v>4686</v>
      </c>
      <c r="I486" s="668">
        <v>61.107000000000006</v>
      </c>
      <c r="J486" s="668">
        <v>420</v>
      </c>
      <c r="K486" s="669">
        <v>25665.600000000002</v>
      </c>
    </row>
    <row r="487" spans="1:11" ht="14.4" customHeight="1" x14ac:dyDescent="0.3">
      <c r="A487" s="664" t="s">
        <v>542</v>
      </c>
      <c r="B487" s="665" t="s">
        <v>543</v>
      </c>
      <c r="C487" s="666" t="s">
        <v>558</v>
      </c>
      <c r="D487" s="667" t="s">
        <v>2486</v>
      </c>
      <c r="E487" s="666" t="s">
        <v>5499</v>
      </c>
      <c r="F487" s="667" t="s">
        <v>5500</v>
      </c>
      <c r="G487" s="666" t="s">
        <v>4975</v>
      </c>
      <c r="H487" s="666" t="s">
        <v>4976</v>
      </c>
      <c r="I487" s="668">
        <v>45.980000000000004</v>
      </c>
      <c r="J487" s="668">
        <v>360</v>
      </c>
      <c r="K487" s="669">
        <v>16552.82</v>
      </c>
    </row>
    <row r="488" spans="1:11" ht="14.4" customHeight="1" x14ac:dyDescent="0.3">
      <c r="A488" s="664" t="s">
        <v>542</v>
      </c>
      <c r="B488" s="665" t="s">
        <v>543</v>
      </c>
      <c r="C488" s="666" t="s">
        <v>558</v>
      </c>
      <c r="D488" s="667" t="s">
        <v>2486</v>
      </c>
      <c r="E488" s="666" t="s">
        <v>5499</v>
      </c>
      <c r="F488" s="667" t="s">
        <v>5500</v>
      </c>
      <c r="G488" s="666" t="s">
        <v>4977</v>
      </c>
      <c r="H488" s="666" t="s">
        <v>4978</v>
      </c>
      <c r="I488" s="668">
        <v>99.22</v>
      </c>
      <c r="J488" s="668">
        <v>50</v>
      </c>
      <c r="K488" s="669">
        <v>4961</v>
      </c>
    </row>
    <row r="489" spans="1:11" ht="14.4" customHeight="1" x14ac:dyDescent="0.3">
      <c r="A489" s="664" t="s">
        <v>542</v>
      </c>
      <c r="B489" s="665" t="s">
        <v>543</v>
      </c>
      <c r="C489" s="666" t="s">
        <v>558</v>
      </c>
      <c r="D489" s="667" t="s">
        <v>2486</v>
      </c>
      <c r="E489" s="666" t="s">
        <v>5499</v>
      </c>
      <c r="F489" s="667" t="s">
        <v>5500</v>
      </c>
      <c r="G489" s="666" t="s">
        <v>4451</v>
      </c>
      <c r="H489" s="666" t="s">
        <v>4452</v>
      </c>
      <c r="I489" s="668">
        <v>2.7828571428571429</v>
      </c>
      <c r="J489" s="668">
        <v>2700</v>
      </c>
      <c r="K489" s="669">
        <v>7515</v>
      </c>
    </row>
    <row r="490" spans="1:11" ht="14.4" customHeight="1" x14ac:dyDescent="0.3">
      <c r="A490" s="664" t="s">
        <v>542</v>
      </c>
      <c r="B490" s="665" t="s">
        <v>543</v>
      </c>
      <c r="C490" s="666" t="s">
        <v>558</v>
      </c>
      <c r="D490" s="667" t="s">
        <v>2486</v>
      </c>
      <c r="E490" s="666" t="s">
        <v>5499</v>
      </c>
      <c r="F490" s="667" t="s">
        <v>5500</v>
      </c>
      <c r="G490" s="666" t="s">
        <v>4979</v>
      </c>
      <c r="H490" s="666" t="s">
        <v>4980</v>
      </c>
      <c r="I490" s="668">
        <v>140.12</v>
      </c>
      <c r="J490" s="668">
        <v>144</v>
      </c>
      <c r="K490" s="669">
        <v>20177</v>
      </c>
    </row>
    <row r="491" spans="1:11" ht="14.4" customHeight="1" x14ac:dyDescent="0.3">
      <c r="A491" s="664" t="s">
        <v>542</v>
      </c>
      <c r="B491" s="665" t="s">
        <v>543</v>
      </c>
      <c r="C491" s="666" t="s">
        <v>558</v>
      </c>
      <c r="D491" s="667" t="s">
        <v>2486</v>
      </c>
      <c r="E491" s="666" t="s">
        <v>5499</v>
      </c>
      <c r="F491" s="667" t="s">
        <v>5500</v>
      </c>
      <c r="G491" s="666" t="s">
        <v>4981</v>
      </c>
      <c r="H491" s="666" t="s">
        <v>4982</v>
      </c>
      <c r="I491" s="668">
        <v>1076.8999999999999</v>
      </c>
      <c r="J491" s="668">
        <v>210</v>
      </c>
      <c r="K491" s="669">
        <v>226149</v>
      </c>
    </row>
    <row r="492" spans="1:11" ht="14.4" customHeight="1" x14ac:dyDescent="0.3">
      <c r="A492" s="664" t="s">
        <v>542</v>
      </c>
      <c r="B492" s="665" t="s">
        <v>543</v>
      </c>
      <c r="C492" s="666" t="s">
        <v>558</v>
      </c>
      <c r="D492" s="667" t="s">
        <v>2486</v>
      </c>
      <c r="E492" s="666" t="s">
        <v>5499</v>
      </c>
      <c r="F492" s="667" t="s">
        <v>5500</v>
      </c>
      <c r="G492" s="666" t="s">
        <v>4983</v>
      </c>
      <c r="H492" s="666" t="s">
        <v>4984</v>
      </c>
      <c r="I492" s="668">
        <v>1197.9000000000001</v>
      </c>
      <c r="J492" s="668">
        <v>30</v>
      </c>
      <c r="K492" s="669">
        <v>35937</v>
      </c>
    </row>
    <row r="493" spans="1:11" ht="14.4" customHeight="1" x14ac:dyDescent="0.3">
      <c r="A493" s="664" t="s">
        <v>542</v>
      </c>
      <c r="B493" s="665" t="s">
        <v>543</v>
      </c>
      <c r="C493" s="666" t="s">
        <v>558</v>
      </c>
      <c r="D493" s="667" t="s">
        <v>2486</v>
      </c>
      <c r="E493" s="666" t="s">
        <v>5499</v>
      </c>
      <c r="F493" s="667" t="s">
        <v>5500</v>
      </c>
      <c r="G493" s="666" t="s">
        <v>4985</v>
      </c>
      <c r="H493" s="666" t="s">
        <v>4986</v>
      </c>
      <c r="I493" s="668">
        <v>156.19999999999999</v>
      </c>
      <c r="J493" s="668">
        <v>300</v>
      </c>
      <c r="K493" s="669">
        <v>46859.79</v>
      </c>
    </row>
    <row r="494" spans="1:11" ht="14.4" customHeight="1" x14ac:dyDescent="0.3">
      <c r="A494" s="664" t="s">
        <v>542</v>
      </c>
      <c r="B494" s="665" t="s">
        <v>543</v>
      </c>
      <c r="C494" s="666" t="s">
        <v>558</v>
      </c>
      <c r="D494" s="667" t="s">
        <v>2486</v>
      </c>
      <c r="E494" s="666" t="s">
        <v>5499</v>
      </c>
      <c r="F494" s="667" t="s">
        <v>5500</v>
      </c>
      <c r="G494" s="666" t="s">
        <v>4693</v>
      </c>
      <c r="H494" s="666" t="s">
        <v>4694</v>
      </c>
      <c r="I494" s="668">
        <v>107.52571428571427</v>
      </c>
      <c r="J494" s="668">
        <v>400</v>
      </c>
      <c r="K494" s="669">
        <v>42897.35</v>
      </c>
    </row>
    <row r="495" spans="1:11" ht="14.4" customHeight="1" x14ac:dyDescent="0.3">
      <c r="A495" s="664" t="s">
        <v>542</v>
      </c>
      <c r="B495" s="665" t="s">
        <v>543</v>
      </c>
      <c r="C495" s="666" t="s">
        <v>558</v>
      </c>
      <c r="D495" s="667" t="s">
        <v>2486</v>
      </c>
      <c r="E495" s="666" t="s">
        <v>5499</v>
      </c>
      <c r="F495" s="667" t="s">
        <v>5500</v>
      </c>
      <c r="G495" s="666" t="s">
        <v>4987</v>
      </c>
      <c r="H495" s="666" t="s">
        <v>4988</v>
      </c>
      <c r="I495" s="668">
        <v>34</v>
      </c>
      <c r="J495" s="668">
        <v>600</v>
      </c>
      <c r="K495" s="669">
        <v>20400</v>
      </c>
    </row>
    <row r="496" spans="1:11" ht="14.4" customHeight="1" x14ac:dyDescent="0.3">
      <c r="A496" s="664" t="s">
        <v>542</v>
      </c>
      <c r="B496" s="665" t="s">
        <v>543</v>
      </c>
      <c r="C496" s="666" t="s">
        <v>558</v>
      </c>
      <c r="D496" s="667" t="s">
        <v>2486</v>
      </c>
      <c r="E496" s="666" t="s">
        <v>5499</v>
      </c>
      <c r="F496" s="667" t="s">
        <v>5500</v>
      </c>
      <c r="G496" s="666" t="s">
        <v>4453</v>
      </c>
      <c r="H496" s="666" t="s">
        <v>4454</v>
      </c>
      <c r="I496" s="668">
        <v>26.011111111111106</v>
      </c>
      <c r="J496" s="668">
        <v>480</v>
      </c>
      <c r="K496" s="669">
        <v>12487.400000000001</v>
      </c>
    </row>
    <row r="497" spans="1:11" ht="14.4" customHeight="1" x14ac:dyDescent="0.3">
      <c r="A497" s="664" t="s">
        <v>542</v>
      </c>
      <c r="B497" s="665" t="s">
        <v>543</v>
      </c>
      <c r="C497" s="666" t="s">
        <v>558</v>
      </c>
      <c r="D497" s="667" t="s">
        <v>2486</v>
      </c>
      <c r="E497" s="666" t="s">
        <v>5499</v>
      </c>
      <c r="F497" s="667" t="s">
        <v>5500</v>
      </c>
      <c r="G497" s="666" t="s">
        <v>4989</v>
      </c>
      <c r="H497" s="666" t="s">
        <v>4990</v>
      </c>
      <c r="I497" s="668">
        <v>26.020000000000003</v>
      </c>
      <c r="J497" s="668">
        <v>600</v>
      </c>
      <c r="K497" s="669">
        <v>15609.199999999999</v>
      </c>
    </row>
    <row r="498" spans="1:11" ht="14.4" customHeight="1" x14ac:dyDescent="0.3">
      <c r="A498" s="664" t="s">
        <v>542</v>
      </c>
      <c r="B498" s="665" t="s">
        <v>543</v>
      </c>
      <c r="C498" s="666" t="s">
        <v>558</v>
      </c>
      <c r="D498" s="667" t="s">
        <v>2486</v>
      </c>
      <c r="E498" s="666" t="s">
        <v>5499</v>
      </c>
      <c r="F498" s="667" t="s">
        <v>5500</v>
      </c>
      <c r="G498" s="666" t="s">
        <v>4469</v>
      </c>
      <c r="H498" s="666" t="s">
        <v>4470</v>
      </c>
      <c r="I498" s="668">
        <v>3.99</v>
      </c>
      <c r="J498" s="668">
        <v>50</v>
      </c>
      <c r="K498" s="669">
        <v>199.5</v>
      </c>
    </row>
    <row r="499" spans="1:11" ht="14.4" customHeight="1" x14ac:dyDescent="0.3">
      <c r="A499" s="664" t="s">
        <v>542</v>
      </c>
      <c r="B499" s="665" t="s">
        <v>543</v>
      </c>
      <c r="C499" s="666" t="s">
        <v>558</v>
      </c>
      <c r="D499" s="667" t="s">
        <v>2486</v>
      </c>
      <c r="E499" s="666" t="s">
        <v>5499</v>
      </c>
      <c r="F499" s="667" t="s">
        <v>5500</v>
      </c>
      <c r="G499" s="666" t="s">
        <v>4473</v>
      </c>
      <c r="H499" s="666" t="s">
        <v>4474</v>
      </c>
      <c r="I499" s="668">
        <v>7.1583333333333323</v>
      </c>
      <c r="J499" s="668">
        <v>700</v>
      </c>
      <c r="K499" s="669">
        <v>5010.21</v>
      </c>
    </row>
    <row r="500" spans="1:11" ht="14.4" customHeight="1" x14ac:dyDescent="0.3">
      <c r="A500" s="664" t="s">
        <v>542</v>
      </c>
      <c r="B500" s="665" t="s">
        <v>543</v>
      </c>
      <c r="C500" s="666" t="s">
        <v>558</v>
      </c>
      <c r="D500" s="667" t="s">
        <v>2486</v>
      </c>
      <c r="E500" s="666" t="s">
        <v>5499</v>
      </c>
      <c r="F500" s="667" t="s">
        <v>5500</v>
      </c>
      <c r="G500" s="666" t="s">
        <v>4991</v>
      </c>
      <c r="H500" s="666" t="s">
        <v>4992</v>
      </c>
      <c r="I500" s="668">
        <v>33.880000000000003</v>
      </c>
      <c r="J500" s="668">
        <v>2</v>
      </c>
      <c r="K500" s="669">
        <v>67.760000000000005</v>
      </c>
    </row>
    <row r="501" spans="1:11" ht="14.4" customHeight="1" x14ac:dyDescent="0.3">
      <c r="A501" s="664" t="s">
        <v>542</v>
      </c>
      <c r="B501" s="665" t="s">
        <v>543</v>
      </c>
      <c r="C501" s="666" t="s">
        <v>558</v>
      </c>
      <c r="D501" s="667" t="s">
        <v>2486</v>
      </c>
      <c r="E501" s="666" t="s">
        <v>5499</v>
      </c>
      <c r="F501" s="667" t="s">
        <v>5500</v>
      </c>
      <c r="G501" s="666" t="s">
        <v>4993</v>
      </c>
      <c r="H501" s="666" t="s">
        <v>4994</v>
      </c>
      <c r="I501" s="668">
        <v>878.46</v>
      </c>
      <c r="J501" s="668">
        <v>70</v>
      </c>
      <c r="K501" s="669">
        <v>61492.2</v>
      </c>
    </row>
    <row r="502" spans="1:11" ht="14.4" customHeight="1" x14ac:dyDescent="0.3">
      <c r="A502" s="664" t="s">
        <v>542</v>
      </c>
      <c r="B502" s="665" t="s">
        <v>543</v>
      </c>
      <c r="C502" s="666" t="s">
        <v>558</v>
      </c>
      <c r="D502" s="667" t="s">
        <v>2486</v>
      </c>
      <c r="E502" s="666" t="s">
        <v>5499</v>
      </c>
      <c r="F502" s="667" t="s">
        <v>5500</v>
      </c>
      <c r="G502" s="666" t="s">
        <v>4995</v>
      </c>
      <c r="H502" s="666" t="s">
        <v>4996</v>
      </c>
      <c r="I502" s="668">
        <v>587.72000000000014</v>
      </c>
      <c r="J502" s="668">
        <v>228</v>
      </c>
      <c r="K502" s="669">
        <v>134000.62</v>
      </c>
    </row>
    <row r="503" spans="1:11" ht="14.4" customHeight="1" x14ac:dyDescent="0.3">
      <c r="A503" s="664" t="s">
        <v>542</v>
      </c>
      <c r="B503" s="665" t="s">
        <v>543</v>
      </c>
      <c r="C503" s="666" t="s">
        <v>558</v>
      </c>
      <c r="D503" s="667" t="s">
        <v>2486</v>
      </c>
      <c r="E503" s="666" t="s">
        <v>5499</v>
      </c>
      <c r="F503" s="667" t="s">
        <v>5500</v>
      </c>
      <c r="G503" s="666" t="s">
        <v>4997</v>
      </c>
      <c r="H503" s="666" t="s">
        <v>4998</v>
      </c>
      <c r="I503" s="668">
        <v>653.4</v>
      </c>
      <c r="J503" s="668">
        <v>20</v>
      </c>
      <c r="K503" s="669">
        <v>13068</v>
      </c>
    </row>
    <row r="504" spans="1:11" ht="14.4" customHeight="1" x14ac:dyDescent="0.3">
      <c r="A504" s="664" t="s">
        <v>542</v>
      </c>
      <c r="B504" s="665" t="s">
        <v>543</v>
      </c>
      <c r="C504" s="666" t="s">
        <v>558</v>
      </c>
      <c r="D504" s="667" t="s">
        <v>2486</v>
      </c>
      <c r="E504" s="666" t="s">
        <v>5499</v>
      </c>
      <c r="F504" s="667" t="s">
        <v>5500</v>
      </c>
      <c r="G504" s="666" t="s">
        <v>4485</v>
      </c>
      <c r="H504" s="666" t="s">
        <v>4486</v>
      </c>
      <c r="I504" s="668">
        <v>21.221250000000001</v>
      </c>
      <c r="J504" s="668">
        <v>450</v>
      </c>
      <c r="K504" s="669">
        <v>9549.94</v>
      </c>
    </row>
    <row r="505" spans="1:11" ht="14.4" customHeight="1" x14ac:dyDescent="0.3">
      <c r="A505" s="664" t="s">
        <v>542</v>
      </c>
      <c r="B505" s="665" t="s">
        <v>543</v>
      </c>
      <c r="C505" s="666" t="s">
        <v>558</v>
      </c>
      <c r="D505" s="667" t="s">
        <v>2486</v>
      </c>
      <c r="E505" s="666" t="s">
        <v>5499</v>
      </c>
      <c r="F505" s="667" t="s">
        <v>5500</v>
      </c>
      <c r="G505" s="666" t="s">
        <v>4999</v>
      </c>
      <c r="H505" s="666" t="s">
        <v>5000</v>
      </c>
      <c r="I505" s="668">
        <v>1197.9000000000001</v>
      </c>
      <c r="J505" s="668">
        <v>30</v>
      </c>
      <c r="K505" s="669">
        <v>35937</v>
      </c>
    </row>
    <row r="506" spans="1:11" ht="14.4" customHeight="1" x14ac:dyDescent="0.3">
      <c r="A506" s="664" t="s">
        <v>542</v>
      </c>
      <c r="B506" s="665" t="s">
        <v>543</v>
      </c>
      <c r="C506" s="666" t="s">
        <v>558</v>
      </c>
      <c r="D506" s="667" t="s">
        <v>2486</v>
      </c>
      <c r="E506" s="666" t="s">
        <v>5499</v>
      </c>
      <c r="F506" s="667" t="s">
        <v>5500</v>
      </c>
      <c r="G506" s="666" t="s">
        <v>4487</v>
      </c>
      <c r="H506" s="666" t="s">
        <v>4488</v>
      </c>
      <c r="I506" s="668">
        <v>2.91</v>
      </c>
      <c r="J506" s="668">
        <v>200</v>
      </c>
      <c r="K506" s="669">
        <v>582</v>
      </c>
    </row>
    <row r="507" spans="1:11" ht="14.4" customHeight="1" x14ac:dyDescent="0.3">
      <c r="A507" s="664" t="s">
        <v>542</v>
      </c>
      <c r="B507" s="665" t="s">
        <v>543</v>
      </c>
      <c r="C507" s="666" t="s">
        <v>558</v>
      </c>
      <c r="D507" s="667" t="s">
        <v>2486</v>
      </c>
      <c r="E507" s="666" t="s">
        <v>5499</v>
      </c>
      <c r="F507" s="667" t="s">
        <v>5500</v>
      </c>
      <c r="G507" s="666" t="s">
        <v>5001</v>
      </c>
      <c r="H507" s="666" t="s">
        <v>5002</v>
      </c>
      <c r="I507" s="668">
        <v>2.9</v>
      </c>
      <c r="J507" s="668">
        <v>200</v>
      </c>
      <c r="K507" s="669">
        <v>580</v>
      </c>
    </row>
    <row r="508" spans="1:11" ht="14.4" customHeight="1" x14ac:dyDescent="0.3">
      <c r="A508" s="664" t="s">
        <v>542</v>
      </c>
      <c r="B508" s="665" t="s">
        <v>543</v>
      </c>
      <c r="C508" s="666" t="s">
        <v>558</v>
      </c>
      <c r="D508" s="667" t="s">
        <v>2486</v>
      </c>
      <c r="E508" s="666" t="s">
        <v>5499</v>
      </c>
      <c r="F508" s="667" t="s">
        <v>5500</v>
      </c>
      <c r="G508" s="666" t="s">
        <v>5003</v>
      </c>
      <c r="H508" s="666" t="s">
        <v>5004</v>
      </c>
      <c r="I508" s="668">
        <v>822.79999999999984</v>
      </c>
      <c r="J508" s="668">
        <v>55</v>
      </c>
      <c r="K508" s="669">
        <v>45254</v>
      </c>
    </row>
    <row r="509" spans="1:11" ht="14.4" customHeight="1" x14ac:dyDescent="0.3">
      <c r="A509" s="664" t="s">
        <v>542</v>
      </c>
      <c r="B509" s="665" t="s">
        <v>543</v>
      </c>
      <c r="C509" s="666" t="s">
        <v>558</v>
      </c>
      <c r="D509" s="667" t="s">
        <v>2486</v>
      </c>
      <c r="E509" s="666" t="s">
        <v>5499</v>
      </c>
      <c r="F509" s="667" t="s">
        <v>5500</v>
      </c>
      <c r="G509" s="666" t="s">
        <v>4493</v>
      </c>
      <c r="H509" s="666" t="s">
        <v>4494</v>
      </c>
      <c r="I509" s="668">
        <v>17.98</v>
      </c>
      <c r="J509" s="668">
        <v>50</v>
      </c>
      <c r="K509" s="669">
        <v>899</v>
      </c>
    </row>
    <row r="510" spans="1:11" ht="14.4" customHeight="1" x14ac:dyDescent="0.3">
      <c r="A510" s="664" t="s">
        <v>542</v>
      </c>
      <c r="B510" s="665" t="s">
        <v>543</v>
      </c>
      <c r="C510" s="666" t="s">
        <v>558</v>
      </c>
      <c r="D510" s="667" t="s">
        <v>2486</v>
      </c>
      <c r="E510" s="666" t="s">
        <v>5499</v>
      </c>
      <c r="F510" s="667" t="s">
        <v>5500</v>
      </c>
      <c r="G510" s="666" t="s">
        <v>5005</v>
      </c>
      <c r="H510" s="666" t="s">
        <v>5006</v>
      </c>
      <c r="I510" s="668">
        <v>17.98</v>
      </c>
      <c r="J510" s="668">
        <v>50</v>
      </c>
      <c r="K510" s="669">
        <v>899</v>
      </c>
    </row>
    <row r="511" spans="1:11" ht="14.4" customHeight="1" x14ac:dyDescent="0.3">
      <c r="A511" s="664" t="s">
        <v>542</v>
      </c>
      <c r="B511" s="665" t="s">
        <v>543</v>
      </c>
      <c r="C511" s="666" t="s">
        <v>558</v>
      </c>
      <c r="D511" s="667" t="s">
        <v>2486</v>
      </c>
      <c r="E511" s="666" t="s">
        <v>5499</v>
      </c>
      <c r="F511" s="667" t="s">
        <v>5500</v>
      </c>
      <c r="G511" s="666" t="s">
        <v>5007</v>
      </c>
      <c r="H511" s="666" t="s">
        <v>5008</v>
      </c>
      <c r="I511" s="668">
        <v>11.493333333333334</v>
      </c>
      <c r="J511" s="668">
        <v>60</v>
      </c>
      <c r="K511" s="669">
        <v>689.6</v>
      </c>
    </row>
    <row r="512" spans="1:11" ht="14.4" customHeight="1" x14ac:dyDescent="0.3">
      <c r="A512" s="664" t="s">
        <v>542</v>
      </c>
      <c r="B512" s="665" t="s">
        <v>543</v>
      </c>
      <c r="C512" s="666" t="s">
        <v>558</v>
      </c>
      <c r="D512" s="667" t="s">
        <v>2486</v>
      </c>
      <c r="E512" s="666" t="s">
        <v>5499</v>
      </c>
      <c r="F512" s="667" t="s">
        <v>5500</v>
      </c>
      <c r="G512" s="666" t="s">
        <v>5009</v>
      </c>
      <c r="H512" s="666" t="s">
        <v>5010</v>
      </c>
      <c r="I512" s="668">
        <v>17.98</v>
      </c>
      <c r="J512" s="668">
        <v>200</v>
      </c>
      <c r="K512" s="669">
        <v>3596.12</v>
      </c>
    </row>
    <row r="513" spans="1:11" ht="14.4" customHeight="1" x14ac:dyDescent="0.3">
      <c r="A513" s="664" t="s">
        <v>542</v>
      </c>
      <c r="B513" s="665" t="s">
        <v>543</v>
      </c>
      <c r="C513" s="666" t="s">
        <v>558</v>
      </c>
      <c r="D513" s="667" t="s">
        <v>2486</v>
      </c>
      <c r="E513" s="666" t="s">
        <v>5499</v>
      </c>
      <c r="F513" s="667" t="s">
        <v>5500</v>
      </c>
      <c r="G513" s="666" t="s">
        <v>5011</v>
      </c>
      <c r="H513" s="666" t="s">
        <v>5012</v>
      </c>
      <c r="I513" s="668">
        <v>17.98</v>
      </c>
      <c r="J513" s="668">
        <v>50</v>
      </c>
      <c r="K513" s="669">
        <v>899</v>
      </c>
    </row>
    <row r="514" spans="1:11" ht="14.4" customHeight="1" x14ac:dyDescent="0.3">
      <c r="A514" s="664" t="s">
        <v>542</v>
      </c>
      <c r="B514" s="665" t="s">
        <v>543</v>
      </c>
      <c r="C514" s="666" t="s">
        <v>558</v>
      </c>
      <c r="D514" s="667" t="s">
        <v>2486</v>
      </c>
      <c r="E514" s="666" t="s">
        <v>5499</v>
      </c>
      <c r="F514" s="667" t="s">
        <v>5500</v>
      </c>
      <c r="G514" s="666" t="s">
        <v>5013</v>
      </c>
      <c r="H514" s="666" t="s">
        <v>5014</v>
      </c>
      <c r="I514" s="668">
        <v>115</v>
      </c>
      <c r="J514" s="668">
        <v>336</v>
      </c>
      <c r="K514" s="669">
        <v>38640</v>
      </c>
    </row>
    <row r="515" spans="1:11" ht="14.4" customHeight="1" x14ac:dyDescent="0.3">
      <c r="A515" s="664" t="s">
        <v>542</v>
      </c>
      <c r="B515" s="665" t="s">
        <v>543</v>
      </c>
      <c r="C515" s="666" t="s">
        <v>558</v>
      </c>
      <c r="D515" s="667" t="s">
        <v>2486</v>
      </c>
      <c r="E515" s="666" t="s">
        <v>5499</v>
      </c>
      <c r="F515" s="667" t="s">
        <v>5500</v>
      </c>
      <c r="G515" s="666" t="s">
        <v>4495</v>
      </c>
      <c r="H515" s="666" t="s">
        <v>4496</v>
      </c>
      <c r="I515" s="668">
        <v>15.004</v>
      </c>
      <c r="J515" s="668">
        <v>150</v>
      </c>
      <c r="K515" s="669">
        <v>2250.6</v>
      </c>
    </row>
    <row r="516" spans="1:11" ht="14.4" customHeight="1" x14ac:dyDescent="0.3">
      <c r="A516" s="664" t="s">
        <v>542</v>
      </c>
      <c r="B516" s="665" t="s">
        <v>543</v>
      </c>
      <c r="C516" s="666" t="s">
        <v>558</v>
      </c>
      <c r="D516" s="667" t="s">
        <v>2486</v>
      </c>
      <c r="E516" s="666" t="s">
        <v>5499</v>
      </c>
      <c r="F516" s="667" t="s">
        <v>5500</v>
      </c>
      <c r="G516" s="666" t="s">
        <v>5015</v>
      </c>
      <c r="H516" s="666" t="s">
        <v>5016</v>
      </c>
      <c r="I516" s="668">
        <v>17.98</v>
      </c>
      <c r="J516" s="668">
        <v>250</v>
      </c>
      <c r="K516" s="669">
        <v>4495.1499999999996</v>
      </c>
    </row>
    <row r="517" spans="1:11" ht="14.4" customHeight="1" x14ac:dyDescent="0.3">
      <c r="A517" s="664" t="s">
        <v>542</v>
      </c>
      <c r="B517" s="665" t="s">
        <v>543</v>
      </c>
      <c r="C517" s="666" t="s">
        <v>558</v>
      </c>
      <c r="D517" s="667" t="s">
        <v>2486</v>
      </c>
      <c r="E517" s="666" t="s">
        <v>5499</v>
      </c>
      <c r="F517" s="667" t="s">
        <v>5500</v>
      </c>
      <c r="G517" s="666" t="s">
        <v>5017</v>
      </c>
      <c r="H517" s="666" t="s">
        <v>5018</v>
      </c>
      <c r="I517" s="668">
        <v>132.5</v>
      </c>
      <c r="J517" s="668">
        <v>168</v>
      </c>
      <c r="K517" s="669">
        <v>22259.16</v>
      </c>
    </row>
    <row r="518" spans="1:11" ht="14.4" customHeight="1" x14ac:dyDescent="0.3">
      <c r="A518" s="664" t="s">
        <v>542</v>
      </c>
      <c r="B518" s="665" t="s">
        <v>543</v>
      </c>
      <c r="C518" s="666" t="s">
        <v>558</v>
      </c>
      <c r="D518" s="667" t="s">
        <v>2486</v>
      </c>
      <c r="E518" s="666" t="s">
        <v>5499</v>
      </c>
      <c r="F518" s="667" t="s">
        <v>5500</v>
      </c>
      <c r="G518" s="666" t="s">
        <v>4497</v>
      </c>
      <c r="H518" s="666" t="s">
        <v>4498</v>
      </c>
      <c r="I518" s="668">
        <v>12.104285714285712</v>
      </c>
      <c r="J518" s="668">
        <v>310</v>
      </c>
      <c r="K518" s="669">
        <v>3752.6</v>
      </c>
    </row>
    <row r="519" spans="1:11" ht="14.4" customHeight="1" x14ac:dyDescent="0.3">
      <c r="A519" s="664" t="s">
        <v>542</v>
      </c>
      <c r="B519" s="665" t="s">
        <v>543</v>
      </c>
      <c r="C519" s="666" t="s">
        <v>558</v>
      </c>
      <c r="D519" s="667" t="s">
        <v>2486</v>
      </c>
      <c r="E519" s="666" t="s">
        <v>5499</v>
      </c>
      <c r="F519" s="667" t="s">
        <v>5500</v>
      </c>
      <c r="G519" s="666" t="s">
        <v>4723</v>
      </c>
      <c r="H519" s="666" t="s">
        <v>4724</v>
      </c>
      <c r="I519" s="668">
        <v>32.9</v>
      </c>
      <c r="J519" s="668">
        <v>420</v>
      </c>
      <c r="K519" s="669">
        <v>13817.97</v>
      </c>
    </row>
    <row r="520" spans="1:11" ht="14.4" customHeight="1" x14ac:dyDescent="0.3">
      <c r="A520" s="664" t="s">
        <v>542</v>
      </c>
      <c r="B520" s="665" t="s">
        <v>543</v>
      </c>
      <c r="C520" s="666" t="s">
        <v>558</v>
      </c>
      <c r="D520" s="667" t="s">
        <v>2486</v>
      </c>
      <c r="E520" s="666" t="s">
        <v>5499</v>
      </c>
      <c r="F520" s="667" t="s">
        <v>5500</v>
      </c>
      <c r="G520" s="666" t="s">
        <v>5019</v>
      </c>
      <c r="H520" s="666" t="s">
        <v>5020</v>
      </c>
      <c r="I520" s="668">
        <v>467.01</v>
      </c>
      <c r="J520" s="668">
        <v>5</v>
      </c>
      <c r="K520" s="669">
        <v>2335.0500000000002</v>
      </c>
    </row>
    <row r="521" spans="1:11" ht="14.4" customHeight="1" x14ac:dyDescent="0.3">
      <c r="A521" s="664" t="s">
        <v>542</v>
      </c>
      <c r="B521" s="665" t="s">
        <v>543</v>
      </c>
      <c r="C521" s="666" t="s">
        <v>558</v>
      </c>
      <c r="D521" s="667" t="s">
        <v>2486</v>
      </c>
      <c r="E521" s="666" t="s">
        <v>5499</v>
      </c>
      <c r="F521" s="667" t="s">
        <v>5500</v>
      </c>
      <c r="G521" s="666" t="s">
        <v>4501</v>
      </c>
      <c r="H521" s="666" t="s">
        <v>4502</v>
      </c>
      <c r="I521" s="668">
        <v>5.206666666666667</v>
      </c>
      <c r="J521" s="668">
        <v>535</v>
      </c>
      <c r="K521" s="669">
        <v>2785.35</v>
      </c>
    </row>
    <row r="522" spans="1:11" ht="14.4" customHeight="1" x14ac:dyDescent="0.3">
      <c r="A522" s="664" t="s">
        <v>542</v>
      </c>
      <c r="B522" s="665" t="s">
        <v>543</v>
      </c>
      <c r="C522" s="666" t="s">
        <v>558</v>
      </c>
      <c r="D522" s="667" t="s">
        <v>2486</v>
      </c>
      <c r="E522" s="666" t="s">
        <v>5499</v>
      </c>
      <c r="F522" s="667" t="s">
        <v>5500</v>
      </c>
      <c r="G522" s="666" t="s">
        <v>4505</v>
      </c>
      <c r="H522" s="666" t="s">
        <v>4506</v>
      </c>
      <c r="I522" s="668">
        <v>13.200000000000001</v>
      </c>
      <c r="J522" s="668">
        <v>350</v>
      </c>
      <c r="K522" s="669">
        <v>4620</v>
      </c>
    </row>
    <row r="523" spans="1:11" ht="14.4" customHeight="1" x14ac:dyDescent="0.3">
      <c r="A523" s="664" t="s">
        <v>542</v>
      </c>
      <c r="B523" s="665" t="s">
        <v>543</v>
      </c>
      <c r="C523" s="666" t="s">
        <v>558</v>
      </c>
      <c r="D523" s="667" t="s">
        <v>2486</v>
      </c>
      <c r="E523" s="666" t="s">
        <v>5499</v>
      </c>
      <c r="F523" s="667" t="s">
        <v>5500</v>
      </c>
      <c r="G523" s="666" t="s">
        <v>4509</v>
      </c>
      <c r="H523" s="666" t="s">
        <v>4510</v>
      </c>
      <c r="I523" s="668">
        <v>21.234999999999999</v>
      </c>
      <c r="J523" s="668">
        <v>100</v>
      </c>
      <c r="K523" s="669">
        <v>2123.5</v>
      </c>
    </row>
    <row r="524" spans="1:11" ht="14.4" customHeight="1" x14ac:dyDescent="0.3">
      <c r="A524" s="664" t="s">
        <v>542</v>
      </c>
      <c r="B524" s="665" t="s">
        <v>543</v>
      </c>
      <c r="C524" s="666" t="s">
        <v>558</v>
      </c>
      <c r="D524" s="667" t="s">
        <v>2486</v>
      </c>
      <c r="E524" s="666" t="s">
        <v>5499</v>
      </c>
      <c r="F524" s="667" t="s">
        <v>5500</v>
      </c>
      <c r="G524" s="666" t="s">
        <v>5021</v>
      </c>
      <c r="H524" s="666" t="s">
        <v>5022</v>
      </c>
      <c r="I524" s="668">
        <v>1221</v>
      </c>
      <c r="J524" s="668">
        <v>110</v>
      </c>
      <c r="K524" s="669">
        <v>134310</v>
      </c>
    </row>
    <row r="525" spans="1:11" ht="14.4" customHeight="1" x14ac:dyDescent="0.3">
      <c r="A525" s="664" t="s">
        <v>542</v>
      </c>
      <c r="B525" s="665" t="s">
        <v>543</v>
      </c>
      <c r="C525" s="666" t="s">
        <v>558</v>
      </c>
      <c r="D525" s="667" t="s">
        <v>2486</v>
      </c>
      <c r="E525" s="666" t="s">
        <v>5499</v>
      </c>
      <c r="F525" s="667" t="s">
        <v>5500</v>
      </c>
      <c r="G525" s="666" t="s">
        <v>5023</v>
      </c>
      <c r="H525" s="666" t="s">
        <v>5024</v>
      </c>
      <c r="I525" s="668">
        <v>13.2</v>
      </c>
      <c r="J525" s="668">
        <v>10</v>
      </c>
      <c r="K525" s="669">
        <v>132</v>
      </c>
    </row>
    <row r="526" spans="1:11" ht="14.4" customHeight="1" x14ac:dyDescent="0.3">
      <c r="A526" s="664" t="s">
        <v>542</v>
      </c>
      <c r="B526" s="665" t="s">
        <v>543</v>
      </c>
      <c r="C526" s="666" t="s">
        <v>558</v>
      </c>
      <c r="D526" s="667" t="s">
        <v>2486</v>
      </c>
      <c r="E526" s="666" t="s">
        <v>5499</v>
      </c>
      <c r="F526" s="667" t="s">
        <v>5500</v>
      </c>
      <c r="G526" s="666" t="s">
        <v>4513</v>
      </c>
      <c r="H526" s="666" t="s">
        <v>4514</v>
      </c>
      <c r="I526" s="668">
        <v>0.47285714285714281</v>
      </c>
      <c r="J526" s="668">
        <v>2400</v>
      </c>
      <c r="K526" s="669">
        <v>1136</v>
      </c>
    </row>
    <row r="527" spans="1:11" ht="14.4" customHeight="1" x14ac:dyDescent="0.3">
      <c r="A527" s="664" t="s">
        <v>542</v>
      </c>
      <c r="B527" s="665" t="s">
        <v>543</v>
      </c>
      <c r="C527" s="666" t="s">
        <v>558</v>
      </c>
      <c r="D527" s="667" t="s">
        <v>2486</v>
      </c>
      <c r="E527" s="666" t="s">
        <v>5499</v>
      </c>
      <c r="F527" s="667" t="s">
        <v>5500</v>
      </c>
      <c r="G527" s="666" t="s">
        <v>4515</v>
      </c>
      <c r="H527" s="666" t="s">
        <v>4516</v>
      </c>
      <c r="I527" s="668">
        <v>4.0285714285714294</v>
      </c>
      <c r="J527" s="668">
        <v>660</v>
      </c>
      <c r="K527" s="669">
        <v>2658.8</v>
      </c>
    </row>
    <row r="528" spans="1:11" ht="14.4" customHeight="1" x14ac:dyDescent="0.3">
      <c r="A528" s="664" t="s">
        <v>542</v>
      </c>
      <c r="B528" s="665" t="s">
        <v>543</v>
      </c>
      <c r="C528" s="666" t="s">
        <v>558</v>
      </c>
      <c r="D528" s="667" t="s">
        <v>2486</v>
      </c>
      <c r="E528" s="666" t="s">
        <v>5499</v>
      </c>
      <c r="F528" s="667" t="s">
        <v>5500</v>
      </c>
      <c r="G528" s="666" t="s">
        <v>5025</v>
      </c>
      <c r="H528" s="666" t="s">
        <v>5026</v>
      </c>
      <c r="I528" s="668">
        <v>251.43000000000004</v>
      </c>
      <c r="J528" s="668">
        <v>120</v>
      </c>
      <c r="K528" s="669">
        <v>30171.120000000003</v>
      </c>
    </row>
    <row r="529" spans="1:11" ht="14.4" customHeight="1" x14ac:dyDescent="0.3">
      <c r="A529" s="664" t="s">
        <v>542</v>
      </c>
      <c r="B529" s="665" t="s">
        <v>543</v>
      </c>
      <c r="C529" s="666" t="s">
        <v>558</v>
      </c>
      <c r="D529" s="667" t="s">
        <v>2486</v>
      </c>
      <c r="E529" s="666" t="s">
        <v>5499</v>
      </c>
      <c r="F529" s="667" t="s">
        <v>5500</v>
      </c>
      <c r="G529" s="666" t="s">
        <v>5027</v>
      </c>
      <c r="H529" s="666" t="s">
        <v>5028</v>
      </c>
      <c r="I529" s="668">
        <v>264.99</v>
      </c>
      <c r="J529" s="668">
        <v>120</v>
      </c>
      <c r="K529" s="669">
        <v>31798.799999999999</v>
      </c>
    </row>
    <row r="530" spans="1:11" ht="14.4" customHeight="1" x14ac:dyDescent="0.3">
      <c r="A530" s="664" t="s">
        <v>542</v>
      </c>
      <c r="B530" s="665" t="s">
        <v>543</v>
      </c>
      <c r="C530" s="666" t="s">
        <v>558</v>
      </c>
      <c r="D530" s="667" t="s">
        <v>2486</v>
      </c>
      <c r="E530" s="666" t="s">
        <v>5499</v>
      </c>
      <c r="F530" s="667" t="s">
        <v>5500</v>
      </c>
      <c r="G530" s="666" t="s">
        <v>5029</v>
      </c>
      <c r="H530" s="666" t="s">
        <v>5030</v>
      </c>
      <c r="I530" s="668">
        <v>1304.3800000000001</v>
      </c>
      <c r="J530" s="668">
        <v>10</v>
      </c>
      <c r="K530" s="669">
        <v>13043.8</v>
      </c>
    </row>
    <row r="531" spans="1:11" ht="14.4" customHeight="1" x14ac:dyDescent="0.3">
      <c r="A531" s="664" t="s">
        <v>542</v>
      </c>
      <c r="B531" s="665" t="s">
        <v>543</v>
      </c>
      <c r="C531" s="666" t="s">
        <v>558</v>
      </c>
      <c r="D531" s="667" t="s">
        <v>2486</v>
      </c>
      <c r="E531" s="666" t="s">
        <v>5499</v>
      </c>
      <c r="F531" s="667" t="s">
        <v>5500</v>
      </c>
      <c r="G531" s="666" t="s">
        <v>5031</v>
      </c>
      <c r="H531" s="666" t="s">
        <v>5032</v>
      </c>
      <c r="I531" s="668">
        <v>49.91</v>
      </c>
      <c r="J531" s="668">
        <v>150</v>
      </c>
      <c r="K531" s="669">
        <v>7486.89</v>
      </c>
    </row>
    <row r="532" spans="1:11" ht="14.4" customHeight="1" x14ac:dyDescent="0.3">
      <c r="A532" s="664" t="s">
        <v>542</v>
      </c>
      <c r="B532" s="665" t="s">
        <v>543</v>
      </c>
      <c r="C532" s="666" t="s">
        <v>558</v>
      </c>
      <c r="D532" s="667" t="s">
        <v>2486</v>
      </c>
      <c r="E532" s="666" t="s">
        <v>5499</v>
      </c>
      <c r="F532" s="667" t="s">
        <v>5500</v>
      </c>
      <c r="G532" s="666" t="s">
        <v>5033</v>
      </c>
      <c r="H532" s="666" t="s">
        <v>5034</v>
      </c>
      <c r="I532" s="668">
        <v>284.16000000000003</v>
      </c>
      <c r="J532" s="668">
        <v>120</v>
      </c>
      <c r="K532" s="669">
        <v>34098.74</v>
      </c>
    </row>
    <row r="533" spans="1:11" ht="14.4" customHeight="1" x14ac:dyDescent="0.3">
      <c r="A533" s="664" t="s">
        <v>542</v>
      </c>
      <c r="B533" s="665" t="s">
        <v>543</v>
      </c>
      <c r="C533" s="666" t="s">
        <v>558</v>
      </c>
      <c r="D533" s="667" t="s">
        <v>2486</v>
      </c>
      <c r="E533" s="666" t="s">
        <v>5499</v>
      </c>
      <c r="F533" s="667" t="s">
        <v>5500</v>
      </c>
      <c r="G533" s="666" t="s">
        <v>5035</v>
      </c>
      <c r="H533" s="666" t="s">
        <v>5036</v>
      </c>
      <c r="I533" s="668">
        <v>5395.5085714285715</v>
      </c>
      <c r="J533" s="668">
        <v>20</v>
      </c>
      <c r="K533" s="669">
        <v>107910.37</v>
      </c>
    </row>
    <row r="534" spans="1:11" ht="14.4" customHeight="1" x14ac:dyDescent="0.3">
      <c r="A534" s="664" t="s">
        <v>542</v>
      </c>
      <c r="B534" s="665" t="s">
        <v>543</v>
      </c>
      <c r="C534" s="666" t="s">
        <v>558</v>
      </c>
      <c r="D534" s="667" t="s">
        <v>2486</v>
      </c>
      <c r="E534" s="666" t="s">
        <v>5499</v>
      </c>
      <c r="F534" s="667" t="s">
        <v>5500</v>
      </c>
      <c r="G534" s="666" t="s">
        <v>5037</v>
      </c>
      <c r="H534" s="666" t="s">
        <v>5038</v>
      </c>
      <c r="I534" s="668">
        <v>25.25</v>
      </c>
      <c r="J534" s="668">
        <v>12</v>
      </c>
      <c r="K534" s="669">
        <v>302.95999999999998</v>
      </c>
    </row>
    <row r="535" spans="1:11" ht="14.4" customHeight="1" x14ac:dyDescent="0.3">
      <c r="A535" s="664" t="s">
        <v>542</v>
      </c>
      <c r="B535" s="665" t="s">
        <v>543</v>
      </c>
      <c r="C535" s="666" t="s">
        <v>558</v>
      </c>
      <c r="D535" s="667" t="s">
        <v>2486</v>
      </c>
      <c r="E535" s="666" t="s">
        <v>5499</v>
      </c>
      <c r="F535" s="667" t="s">
        <v>5500</v>
      </c>
      <c r="G535" s="666" t="s">
        <v>5039</v>
      </c>
      <c r="H535" s="666" t="s">
        <v>5040</v>
      </c>
      <c r="I535" s="668">
        <v>139.26</v>
      </c>
      <c r="J535" s="668">
        <v>2160</v>
      </c>
      <c r="K535" s="669">
        <v>300799.59999999998</v>
      </c>
    </row>
    <row r="536" spans="1:11" ht="14.4" customHeight="1" x14ac:dyDescent="0.3">
      <c r="A536" s="664" t="s">
        <v>542</v>
      </c>
      <c r="B536" s="665" t="s">
        <v>543</v>
      </c>
      <c r="C536" s="666" t="s">
        <v>558</v>
      </c>
      <c r="D536" s="667" t="s">
        <v>2486</v>
      </c>
      <c r="E536" s="666" t="s">
        <v>5499</v>
      </c>
      <c r="F536" s="667" t="s">
        <v>5500</v>
      </c>
      <c r="G536" s="666" t="s">
        <v>5041</v>
      </c>
      <c r="H536" s="666" t="s">
        <v>5042</v>
      </c>
      <c r="I536" s="668">
        <v>81.311999999999983</v>
      </c>
      <c r="J536" s="668">
        <v>15</v>
      </c>
      <c r="K536" s="669">
        <v>1219.6799999999998</v>
      </c>
    </row>
    <row r="537" spans="1:11" ht="14.4" customHeight="1" x14ac:dyDescent="0.3">
      <c r="A537" s="664" t="s">
        <v>542</v>
      </c>
      <c r="B537" s="665" t="s">
        <v>543</v>
      </c>
      <c r="C537" s="666" t="s">
        <v>558</v>
      </c>
      <c r="D537" s="667" t="s">
        <v>2486</v>
      </c>
      <c r="E537" s="666" t="s">
        <v>5499</v>
      </c>
      <c r="F537" s="667" t="s">
        <v>5500</v>
      </c>
      <c r="G537" s="666" t="s">
        <v>5043</v>
      </c>
      <c r="H537" s="666" t="s">
        <v>5044</v>
      </c>
      <c r="I537" s="668">
        <v>687.4</v>
      </c>
      <c r="J537" s="668">
        <v>30</v>
      </c>
      <c r="K537" s="669">
        <v>20622.04</v>
      </c>
    </row>
    <row r="538" spans="1:11" ht="14.4" customHeight="1" x14ac:dyDescent="0.3">
      <c r="A538" s="664" t="s">
        <v>542</v>
      </c>
      <c r="B538" s="665" t="s">
        <v>543</v>
      </c>
      <c r="C538" s="666" t="s">
        <v>558</v>
      </c>
      <c r="D538" s="667" t="s">
        <v>2486</v>
      </c>
      <c r="E538" s="666" t="s">
        <v>5499</v>
      </c>
      <c r="F538" s="667" t="s">
        <v>5500</v>
      </c>
      <c r="G538" s="666" t="s">
        <v>5045</v>
      </c>
      <c r="H538" s="666" t="s">
        <v>5046</v>
      </c>
      <c r="I538" s="668">
        <v>30.86</v>
      </c>
      <c r="J538" s="668">
        <v>25</v>
      </c>
      <c r="K538" s="669">
        <v>771.38</v>
      </c>
    </row>
    <row r="539" spans="1:11" ht="14.4" customHeight="1" x14ac:dyDescent="0.3">
      <c r="A539" s="664" t="s">
        <v>542</v>
      </c>
      <c r="B539" s="665" t="s">
        <v>543</v>
      </c>
      <c r="C539" s="666" t="s">
        <v>558</v>
      </c>
      <c r="D539" s="667" t="s">
        <v>2486</v>
      </c>
      <c r="E539" s="666" t="s">
        <v>5499</v>
      </c>
      <c r="F539" s="667" t="s">
        <v>5500</v>
      </c>
      <c r="G539" s="666" t="s">
        <v>5047</v>
      </c>
      <c r="H539" s="666" t="s">
        <v>5048</v>
      </c>
      <c r="I539" s="668">
        <v>548.13</v>
      </c>
      <c r="J539" s="668">
        <v>180</v>
      </c>
      <c r="K539" s="669">
        <v>98663.400000000023</v>
      </c>
    </row>
    <row r="540" spans="1:11" ht="14.4" customHeight="1" x14ac:dyDescent="0.3">
      <c r="A540" s="664" t="s">
        <v>542</v>
      </c>
      <c r="B540" s="665" t="s">
        <v>543</v>
      </c>
      <c r="C540" s="666" t="s">
        <v>558</v>
      </c>
      <c r="D540" s="667" t="s">
        <v>2486</v>
      </c>
      <c r="E540" s="666" t="s">
        <v>5499</v>
      </c>
      <c r="F540" s="667" t="s">
        <v>5500</v>
      </c>
      <c r="G540" s="666" t="s">
        <v>5049</v>
      </c>
      <c r="H540" s="666" t="s">
        <v>5050</v>
      </c>
      <c r="I540" s="668">
        <v>1324.95</v>
      </c>
      <c r="J540" s="668">
        <v>10</v>
      </c>
      <c r="K540" s="669">
        <v>13249.5</v>
      </c>
    </row>
    <row r="541" spans="1:11" ht="14.4" customHeight="1" x14ac:dyDescent="0.3">
      <c r="A541" s="664" t="s">
        <v>542</v>
      </c>
      <c r="B541" s="665" t="s">
        <v>543</v>
      </c>
      <c r="C541" s="666" t="s">
        <v>558</v>
      </c>
      <c r="D541" s="667" t="s">
        <v>2486</v>
      </c>
      <c r="E541" s="666" t="s">
        <v>5499</v>
      </c>
      <c r="F541" s="667" t="s">
        <v>5500</v>
      </c>
      <c r="G541" s="666" t="s">
        <v>5051</v>
      </c>
      <c r="H541" s="666" t="s">
        <v>5052</v>
      </c>
      <c r="I541" s="668">
        <v>58685</v>
      </c>
      <c r="J541" s="668">
        <v>2</v>
      </c>
      <c r="K541" s="669">
        <v>117370</v>
      </c>
    </row>
    <row r="542" spans="1:11" ht="14.4" customHeight="1" x14ac:dyDescent="0.3">
      <c r="A542" s="664" t="s">
        <v>542</v>
      </c>
      <c r="B542" s="665" t="s">
        <v>543</v>
      </c>
      <c r="C542" s="666" t="s">
        <v>558</v>
      </c>
      <c r="D542" s="667" t="s">
        <v>2486</v>
      </c>
      <c r="E542" s="666" t="s">
        <v>5499</v>
      </c>
      <c r="F542" s="667" t="s">
        <v>5500</v>
      </c>
      <c r="G542" s="666" t="s">
        <v>5053</v>
      </c>
      <c r="H542" s="666" t="s">
        <v>5054</v>
      </c>
      <c r="I542" s="668">
        <v>18.395</v>
      </c>
      <c r="J542" s="668">
        <v>24</v>
      </c>
      <c r="K542" s="669">
        <v>441.45</v>
      </c>
    </row>
    <row r="543" spans="1:11" ht="14.4" customHeight="1" x14ac:dyDescent="0.3">
      <c r="A543" s="664" t="s">
        <v>542</v>
      </c>
      <c r="B543" s="665" t="s">
        <v>543</v>
      </c>
      <c r="C543" s="666" t="s">
        <v>558</v>
      </c>
      <c r="D543" s="667" t="s">
        <v>2486</v>
      </c>
      <c r="E543" s="666" t="s">
        <v>5499</v>
      </c>
      <c r="F543" s="667" t="s">
        <v>5500</v>
      </c>
      <c r="G543" s="666" t="s">
        <v>5055</v>
      </c>
      <c r="H543" s="666" t="s">
        <v>5056</v>
      </c>
      <c r="I543" s="668">
        <v>1649.9599999999996</v>
      </c>
      <c r="J543" s="668">
        <v>119</v>
      </c>
      <c r="K543" s="669">
        <v>196344.77</v>
      </c>
    </row>
    <row r="544" spans="1:11" ht="14.4" customHeight="1" x14ac:dyDescent="0.3">
      <c r="A544" s="664" t="s">
        <v>542</v>
      </c>
      <c r="B544" s="665" t="s">
        <v>543</v>
      </c>
      <c r="C544" s="666" t="s">
        <v>558</v>
      </c>
      <c r="D544" s="667" t="s">
        <v>2486</v>
      </c>
      <c r="E544" s="666" t="s">
        <v>5499</v>
      </c>
      <c r="F544" s="667" t="s">
        <v>5500</v>
      </c>
      <c r="G544" s="666" t="s">
        <v>5057</v>
      </c>
      <c r="H544" s="666" t="s">
        <v>5058</v>
      </c>
      <c r="I544" s="668">
        <v>1076.8999999999999</v>
      </c>
      <c r="J544" s="668">
        <v>90</v>
      </c>
      <c r="K544" s="669">
        <v>96921</v>
      </c>
    </row>
    <row r="545" spans="1:11" ht="14.4" customHeight="1" x14ac:dyDescent="0.3">
      <c r="A545" s="664" t="s">
        <v>542</v>
      </c>
      <c r="B545" s="665" t="s">
        <v>543</v>
      </c>
      <c r="C545" s="666" t="s">
        <v>558</v>
      </c>
      <c r="D545" s="667" t="s">
        <v>2486</v>
      </c>
      <c r="E545" s="666" t="s">
        <v>5499</v>
      </c>
      <c r="F545" s="667" t="s">
        <v>5500</v>
      </c>
      <c r="G545" s="666" t="s">
        <v>5059</v>
      </c>
      <c r="H545" s="666" t="s">
        <v>5060</v>
      </c>
      <c r="I545" s="668">
        <v>45.98</v>
      </c>
      <c r="J545" s="668">
        <v>100</v>
      </c>
      <c r="K545" s="669">
        <v>4598</v>
      </c>
    </row>
    <row r="546" spans="1:11" ht="14.4" customHeight="1" x14ac:dyDescent="0.3">
      <c r="A546" s="664" t="s">
        <v>542</v>
      </c>
      <c r="B546" s="665" t="s">
        <v>543</v>
      </c>
      <c r="C546" s="666" t="s">
        <v>558</v>
      </c>
      <c r="D546" s="667" t="s">
        <v>2486</v>
      </c>
      <c r="E546" s="666" t="s">
        <v>5499</v>
      </c>
      <c r="F546" s="667" t="s">
        <v>5500</v>
      </c>
      <c r="G546" s="666" t="s">
        <v>5061</v>
      </c>
      <c r="H546" s="666" t="s">
        <v>5062</v>
      </c>
      <c r="I546" s="668">
        <v>12346.666666666666</v>
      </c>
      <c r="J546" s="668">
        <v>4</v>
      </c>
      <c r="K546" s="669">
        <v>49540</v>
      </c>
    </row>
    <row r="547" spans="1:11" ht="14.4" customHeight="1" x14ac:dyDescent="0.3">
      <c r="A547" s="664" t="s">
        <v>542</v>
      </c>
      <c r="B547" s="665" t="s">
        <v>543</v>
      </c>
      <c r="C547" s="666" t="s">
        <v>558</v>
      </c>
      <c r="D547" s="667" t="s">
        <v>2486</v>
      </c>
      <c r="E547" s="666" t="s">
        <v>5499</v>
      </c>
      <c r="F547" s="667" t="s">
        <v>5500</v>
      </c>
      <c r="G547" s="666" t="s">
        <v>5063</v>
      </c>
      <c r="H547" s="666" t="s">
        <v>5064</v>
      </c>
      <c r="I547" s="668">
        <v>900.97000000000014</v>
      </c>
      <c r="J547" s="668">
        <v>21</v>
      </c>
      <c r="K547" s="669">
        <v>18920.28</v>
      </c>
    </row>
    <row r="548" spans="1:11" ht="14.4" customHeight="1" x14ac:dyDescent="0.3">
      <c r="A548" s="664" t="s">
        <v>542</v>
      </c>
      <c r="B548" s="665" t="s">
        <v>543</v>
      </c>
      <c r="C548" s="666" t="s">
        <v>558</v>
      </c>
      <c r="D548" s="667" t="s">
        <v>2486</v>
      </c>
      <c r="E548" s="666" t="s">
        <v>5499</v>
      </c>
      <c r="F548" s="667" t="s">
        <v>5500</v>
      </c>
      <c r="G548" s="666" t="s">
        <v>5065</v>
      </c>
      <c r="H548" s="666" t="s">
        <v>5066</v>
      </c>
      <c r="I548" s="668">
        <v>78.650000000000006</v>
      </c>
      <c r="J548" s="668">
        <v>50</v>
      </c>
      <c r="K548" s="669">
        <v>3932.5</v>
      </c>
    </row>
    <row r="549" spans="1:11" ht="14.4" customHeight="1" x14ac:dyDescent="0.3">
      <c r="A549" s="664" t="s">
        <v>542</v>
      </c>
      <c r="B549" s="665" t="s">
        <v>543</v>
      </c>
      <c r="C549" s="666" t="s">
        <v>558</v>
      </c>
      <c r="D549" s="667" t="s">
        <v>2486</v>
      </c>
      <c r="E549" s="666" t="s">
        <v>5499</v>
      </c>
      <c r="F549" s="667" t="s">
        <v>5500</v>
      </c>
      <c r="G549" s="666" t="s">
        <v>5067</v>
      </c>
      <c r="H549" s="666" t="s">
        <v>5068</v>
      </c>
      <c r="I549" s="668">
        <v>16700.419999999987</v>
      </c>
      <c r="J549" s="668">
        <v>44</v>
      </c>
      <c r="K549" s="669">
        <v>734818.47999999986</v>
      </c>
    </row>
    <row r="550" spans="1:11" ht="14.4" customHeight="1" x14ac:dyDescent="0.3">
      <c r="A550" s="664" t="s">
        <v>542</v>
      </c>
      <c r="B550" s="665" t="s">
        <v>543</v>
      </c>
      <c r="C550" s="666" t="s">
        <v>558</v>
      </c>
      <c r="D550" s="667" t="s">
        <v>2486</v>
      </c>
      <c r="E550" s="666" t="s">
        <v>5499</v>
      </c>
      <c r="F550" s="667" t="s">
        <v>5500</v>
      </c>
      <c r="G550" s="666" t="s">
        <v>4763</v>
      </c>
      <c r="H550" s="666" t="s">
        <v>4764</v>
      </c>
      <c r="I550" s="668">
        <v>605</v>
      </c>
      <c r="J550" s="668">
        <v>12</v>
      </c>
      <c r="K550" s="669">
        <v>7260</v>
      </c>
    </row>
    <row r="551" spans="1:11" ht="14.4" customHeight="1" x14ac:dyDescent="0.3">
      <c r="A551" s="664" t="s">
        <v>542</v>
      </c>
      <c r="B551" s="665" t="s">
        <v>543</v>
      </c>
      <c r="C551" s="666" t="s">
        <v>558</v>
      </c>
      <c r="D551" s="667" t="s">
        <v>2486</v>
      </c>
      <c r="E551" s="666" t="s">
        <v>5499</v>
      </c>
      <c r="F551" s="667" t="s">
        <v>5500</v>
      </c>
      <c r="G551" s="666" t="s">
        <v>5069</v>
      </c>
      <c r="H551" s="666" t="s">
        <v>5070</v>
      </c>
      <c r="I551" s="668">
        <v>2.9</v>
      </c>
      <c r="J551" s="668">
        <v>200</v>
      </c>
      <c r="K551" s="669">
        <v>580.79999999999995</v>
      </c>
    </row>
    <row r="552" spans="1:11" ht="14.4" customHeight="1" x14ac:dyDescent="0.3">
      <c r="A552" s="664" t="s">
        <v>542</v>
      </c>
      <c r="B552" s="665" t="s">
        <v>543</v>
      </c>
      <c r="C552" s="666" t="s">
        <v>558</v>
      </c>
      <c r="D552" s="667" t="s">
        <v>2486</v>
      </c>
      <c r="E552" s="666" t="s">
        <v>5499</v>
      </c>
      <c r="F552" s="667" t="s">
        <v>5500</v>
      </c>
      <c r="G552" s="666" t="s">
        <v>5071</v>
      </c>
      <c r="H552" s="666" t="s">
        <v>5072</v>
      </c>
      <c r="I552" s="668">
        <v>3539.25</v>
      </c>
      <c r="J552" s="668">
        <v>3</v>
      </c>
      <c r="K552" s="669">
        <v>10617.75</v>
      </c>
    </row>
    <row r="553" spans="1:11" ht="14.4" customHeight="1" x14ac:dyDescent="0.3">
      <c r="A553" s="664" t="s">
        <v>542</v>
      </c>
      <c r="B553" s="665" t="s">
        <v>543</v>
      </c>
      <c r="C553" s="666" t="s">
        <v>558</v>
      </c>
      <c r="D553" s="667" t="s">
        <v>2486</v>
      </c>
      <c r="E553" s="666" t="s">
        <v>5499</v>
      </c>
      <c r="F553" s="667" t="s">
        <v>5500</v>
      </c>
      <c r="G553" s="666" t="s">
        <v>5073</v>
      </c>
      <c r="H553" s="666" t="s">
        <v>5074</v>
      </c>
      <c r="I553" s="668">
        <v>3539.25</v>
      </c>
      <c r="J553" s="668">
        <v>1</v>
      </c>
      <c r="K553" s="669">
        <v>3539.25</v>
      </c>
    </row>
    <row r="554" spans="1:11" ht="14.4" customHeight="1" x14ac:dyDescent="0.3">
      <c r="A554" s="664" t="s">
        <v>542</v>
      </c>
      <c r="B554" s="665" t="s">
        <v>543</v>
      </c>
      <c r="C554" s="666" t="s">
        <v>558</v>
      </c>
      <c r="D554" s="667" t="s">
        <v>2486</v>
      </c>
      <c r="E554" s="666" t="s">
        <v>5499</v>
      </c>
      <c r="F554" s="667" t="s">
        <v>5500</v>
      </c>
      <c r="G554" s="666" t="s">
        <v>5075</v>
      </c>
      <c r="H554" s="666" t="s">
        <v>5076</v>
      </c>
      <c r="I554" s="668">
        <v>14290.1</v>
      </c>
      <c r="J554" s="668">
        <v>5</v>
      </c>
      <c r="K554" s="669">
        <v>71450.5</v>
      </c>
    </row>
    <row r="555" spans="1:11" ht="14.4" customHeight="1" x14ac:dyDescent="0.3">
      <c r="A555" s="664" t="s">
        <v>542</v>
      </c>
      <c r="B555" s="665" t="s">
        <v>543</v>
      </c>
      <c r="C555" s="666" t="s">
        <v>558</v>
      </c>
      <c r="D555" s="667" t="s">
        <v>2486</v>
      </c>
      <c r="E555" s="666" t="s">
        <v>5499</v>
      </c>
      <c r="F555" s="667" t="s">
        <v>5500</v>
      </c>
      <c r="G555" s="666" t="s">
        <v>5077</v>
      </c>
      <c r="H555" s="666" t="s">
        <v>5078</v>
      </c>
      <c r="I555" s="668">
        <v>11794.477499999997</v>
      </c>
      <c r="J555" s="668">
        <v>4</v>
      </c>
      <c r="K555" s="669">
        <v>47177.909999999989</v>
      </c>
    </row>
    <row r="556" spans="1:11" ht="14.4" customHeight="1" x14ac:dyDescent="0.3">
      <c r="A556" s="664" t="s">
        <v>542</v>
      </c>
      <c r="B556" s="665" t="s">
        <v>543</v>
      </c>
      <c r="C556" s="666" t="s">
        <v>558</v>
      </c>
      <c r="D556" s="667" t="s">
        <v>2486</v>
      </c>
      <c r="E556" s="666" t="s">
        <v>5499</v>
      </c>
      <c r="F556" s="667" t="s">
        <v>5500</v>
      </c>
      <c r="G556" s="666" t="s">
        <v>5079</v>
      </c>
      <c r="H556" s="666" t="s">
        <v>5080</v>
      </c>
      <c r="I556" s="668">
        <v>653.4</v>
      </c>
      <c r="J556" s="668">
        <v>20</v>
      </c>
      <c r="K556" s="669">
        <v>13068</v>
      </c>
    </row>
    <row r="557" spans="1:11" ht="14.4" customHeight="1" x14ac:dyDescent="0.3">
      <c r="A557" s="664" t="s">
        <v>542</v>
      </c>
      <c r="B557" s="665" t="s">
        <v>543</v>
      </c>
      <c r="C557" s="666" t="s">
        <v>558</v>
      </c>
      <c r="D557" s="667" t="s">
        <v>2486</v>
      </c>
      <c r="E557" s="666" t="s">
        <v>5499</v>
      </c>
      <c r="F557" s="667" t="s">
        <v>5500</v>
      </c>
      <c r="G557" s="666" t="s">
        <v>5081</v>
      </c>
      <c r="H557" s="666" t="s">
        <v>5082</v>
      </c>
      <c r="I557" s="668">
        <v>66799.899999999994</v>
      </c>
      <c r="J557" s="668">
        <v>4</v>
      </c>
      <c r="K557" s="669">
        <v>267199.59999999998</v>
      </c>
    </row>
    <row r="558" spans="1:11" ht="14.4" customHeight="1" x14ac:dyDescent="0.3">
      <c r="A558" s="664" t="s">
        <v>542</v>
      </c>
      <c r="B558" s="665" t="s">
        <v>543</v>
      </c>
      <c r="C558" s="666" t="s">
        <v>558</v>
      </c>
      <c r="D558" s="667" t="s">
        <v>2486</v>
      </c>
      <c r="E558" s="666" t="s">
        <v>5499</v>
      </c>
      <c r="F558" s="667" t="s">
        <v>5500</v>
      </c>
      <c r="G558" s="666" t="s">
        <v>5083</v>
      </c>
      <c r="H558" s="666" t="s">
        <v>5084</v>
      </c>
      <c r="I558" s="668">
        <v>5166.72</v>
      </c>
      <c r="J558" s="668">
        <v>20</v>
      </c>
      <c r="K558" s="669">
        <v>103334.40000000001</v>
      </c>
    </row>
    <row r="559" spans="1:11" ht="14.4" customHeight="1" x14ac:dyDescent="0.3">
      <c r="A559" s="664" t="s">
        <v>542</v>
      </c>
      <c r="B559" s="665" t="s">
        <v>543</v>
      </c>
      <c r="C559" s="666" t="s">
        <v>558</v>
      </c>
      <c r="D559" s="667" t="s">
        <v>2486</v>
      </c>
      <c r="E559" s="666" t="s">
        <v>5499</v>
      </c>
      <c r="F559" s="667" t="s">
        <v>5500</v>
      </c>
      <c r="G559" s="666" t="s">
        <v>5085</v>
      </c>
      <c r="H559" s="666" t="s">
        <v>5086</v>
      </c>
      <c r="I559" s="668">
        <v>3162.94</v>
      </c>
      <c r="J559" s="668">
        <v>4</v>
      </c>
      <c r="K559" s="669">
        <v>12651.76</v>
      </c>
    </row>
    <row r="560" spans="1:11" ht="14.4" customHeight="1" x14ac:dyDescent="0.3">
      <c r="A560" s="664" t="s">
        <v>542</v>
      </c>
      <c r="B560" s="665" t="s">
        <v>543</v>
      </c>
      <c r="C560" s="666" t="s">
        <v>558</v>
      </c>
      <c r="D560" s="667" t="s">
        <v>2486</v>
      </c>
      <c r="E560" s="666" t="s">
        <v>5499</v>
      </c>
      <c r="F560" s="667" t="s">
        <v>5500</v>
      </c>
      <c r="G560" s="666" t="s">
        <v>5087</v>
      </c>
      <c r="H560" s="666" t="s">
        <v>5088</v>
      </c>
      <c r="I560" s="668">
        <v>1500.3999999999999</v>
      </c>
      <c r="J560" s="668">
        <v>45</v>
      </c>
      <c r="K560" s="669">
        <v>67518</v>
      </c>
    </row>
    <row r="561" spans="1:11" ht="14.4" customHeight="1" x14ac:dyDescent="0.3">
      <c r="A561" s="664" t="s">
        <v>542</v>
      </c>
      <c r="B561" s="665" t="s">
        <v>543</v>
      </c>
      <c r="C561" s="666" t="s">
        <v>558</v>
      </c>
      <c r="D561" s="667" t="s">
        <v>2486</v>
      </c>
      <c r="E561" s="666" t="s">
        <v>5499</v>
      </c>
      <c r="F561" s="667" t="s">
        <v>5500</v>
      </c>
      <c r="G561" s="666" t="s">
        <v>5089</v>
      </c>
      <c r="H561" s="666" t="s">
        <v>5090</v>
      </c>
      <c r="I561" s="668">
        <v>0.01</v>
      </c>
      <c r="J561" s="668">
        <v>200</v>
      </c>
      <c r="K561" s="669">
        <v>2.4299999999999997</v>
      </c>
    </row>
    <row r="562" spans="1:11" ht="14.4" customHeight="1" x14ac:dyDescent="0.3">
      <c r="A562" s="664" t="s">
        <v>542</v>
      </c>
      <c r="B562" s="665" t="s">
        <v>543</v>
      </c>
      <c r="C562" s="666" t="s">
        <v>558</v>
      </c>
      <c r="D562" s="667" t="s">
        <v>2486</v>
      </c>
      <c r="E562" s="666" t="s">
        <v>5499</v>
      </c>
      <c r="F562" s="667" t="s">
        <v>5500</v>
      </c>
      <c r="G562" s="666" t="s">
        <v>5091</v>
      </c>
      <c r="H562" s="666" t="s">
        <v>5092</v>
      </c>
      <c r="I562" s="668">
        <v>11794.479999999998</v>
      </c>
      <c r="J562" s="668">
        <v>6</v>
      </c>
      <c r="K562" s="669">
        <v>70766.87999999999</v>
      </c>
    </row>
    <row r="563" spans="1:11" ht="14.4" customHeight="1" x14ac:dyDescent="0.3">
      <c r="A563" s="664" t="s">
        <v>542</v>
      </c>
      <c r="B563" s="665" t="s">
        <v>543</v>
      </c>
      <c r="C563" s="666" t="s">
        <v>558</v>
      </c>
      <c r="D563" s="667" t="s">
        <v>2486</v>
      </c>
      <c r="E563" s="666" t="s">
        <v>5499</v>
      </c>
      <c r="F563" s="667" t="s">
        <v>5500</v>
      </c>
      <c r="G563" s="666" t="s">
        <v>5093</v>
      </c>
      <c r="H563" s="666" t="s">
        <v>5094</v>
      </c>
      <c r="I563" s="668">
        <v>1304.3800000000001</v>
      </c>
      <c r="J563" s="668">
        <v>10</v>
      </c>
      <c r="K563" s="669">
        <v>13043.8</v>
      </c>
    </row>
    <row r="564" spans="1:11" ht="14.4" customHeight="1" x14ac:dyDescent="0.3">
      <c r="A564" s="664" t="s">
        <v>542</v>
      </c>
      <c r="B564" s="665" t="s">
        <v>543</v>
      </c>
      <c r="C564" s="666" t="s">
        <v>558</v>
      </c>
      <c r="D564" s="667" t="s">
        <v>2486</v>
      </c>
      <c r="E564" s="666" t="s">
        <v>5499</v>
      </c>
      <c r="F564" s="667" t="s">
        <v>5500</v>
      </c>
      <c r="G564" s="666" t="s">
        <v>5095</v>
      </c>
      <c r="H564" s="666" t="s">
        <v>5096</v>
      </c>
      <c r="I564" s="668">
        <v>2311.1</v>
      </c>
      <c r="J564" s="668">
        <v>80</v>
      </c>
      <c r="K564" s="669">
        <v>184888</v>
      </c>
    </row>
    <row r="565" spans="1:11" ht="14.4" customHeight="1" x14ac:dyDescent="0.3">
      <c r="A565" s="664" t="s">
        <v>542</v>
      </c>
      <c r="B565" s="665" t="s">
        <v>543</v>
      </c>
      <c r="C565" s="666" t="s">
        <v>558</v>
      </c>
      <c r="D565" s="667" t="s">
        <v>2486</v>
      </c>
      <c r="E565" s="666" t="s">
        <v>5499</v>
      </c>
      <c r="F565" s="667" t="s">
        <v>5500</v>
      </c>
      <c r="G565" s="666" t="s">
        <v>5097</v>
      </c>
      <c r="H565" s="666" t="s">
        <v>5098</v>
      </c>
      <c r="I565" s="668">
        <v>4751.67</v>
      </c>
      <c r="J565" s="668">
        <v>1</v>
      </c>
      <c r="K565" s="669">
        <v>4751.67</v>
      </c>
    </row>
    <row r="566" spans="1:11" ht="14.4" customHeight="1" x14ac:dyDescent="0.3">
      <c r="A566" s="664" t="s">
        <v>542</v>
      </c>
      <c r="B566" s="665" t="s">
        <v>543</v>
      </c>
      <c r="C566" s="666" t="s">
        <v>558</v>
      </c>
      <c r="D566" s="667" t="s">
        <v>2486</v>
      </c>
      <c r="E566" s="666" t="s">
        <v>5499</v>
      </c>
      <c r="F566" s="667" t="s">
        <v>5500</v>
      </c>
      <c r="G566" s="666" t="s">
        <v>5099</v>
      </c>
      <c r="H566" s="666" t="s">
        <v>5100</v>
      </c>
      <c r="I566" s="668">
        <v>295.24000000000007</v>
      </c>
      <c r="J566" s="668">
        <v>280</v>
      </c>
      <c r="K566" s="669">
        <v>82667.200000000012</v>
      </c>
    </row>
    <row r="567" spans="1:11" ht="14.4" customHeight="1" x14ac:dyDescent="0.3">
      <c r="A567" s="664" t="s">
        <v>542</v>
      </c>
      <c r="B567" s="665" t="s">
        <v>543</v>
      </c>
      <c r="C567" s="666" t="s">
        <v>558</v>
      </c>
      <c r="D567" s="667" t="s">
        <v>2486</v>
      </c>
      <c r="E567" s="666" t="s">
        <v>5499</v>
      </c>
      <c r="F567" s="667" t="s">
        <v>5500</v>
      </c>
      <c r="G567" s="666" t="s">
        <v>5101</v>
      </c>
      <c r="H567" s="666" t="s">
        <v>5102</v>
      </c>
      <c r="I567" s="668">
        <v>415.02999999999992</v>
      </c>
      <c r="J567" s="668">
        <v>120</v>
      </c>
      <c r="K567" s="669">
        <v>49803.6</v>
      </c>
    </row>
    <row r="568" spans="1:11" ht="14.4" customHeight="1" x14ac:dyDescent="0.3">
      <c r="A568" s="664" t="s">
        <v>542</v>
      </c>
      <c r="B568" s="665" t="s">
        <v>543</v>
      </c>
      <c r="C568" s="666" t="s">
        <v>558</v>
      </c>
      <c r="D568" s="667" t="s">
        <v>2486</v>
      </c>
      <c r="E568" s="666" t="s">
        <v>5499</v>
      </c>
      <c r="F568" s="667" t="s">
        <v>5500</v>
      </c>
      <c r="G568" s="666" t="s">
        <v>5103</v>
      </c>
      <c r="H568" s="666" t="s">
        <v>5104</v>
      </c>
      <c r="I568" s="668">
        <v>8700.0099999999984</v>
      </c>
      <c r="J568" s="668">
        <v>11</v>
      </c>
      <c r="K568" s="669">
        <v>95700.11</v>
      </c>
    </row>
    <row r="569" spans="1:11" ht="14.4" customHeight="1" x14ac:dyDescent="0.3">
      <c r="A569" s="664" t="s">
        <v>542</v>
      </c>
      <c r="B569" s="665" t="s">
        <v>543</v>
      </c>
      <c r="C569" s="666" t="s">
        <v>558</v>
      </c>
      <c r="D569" s="667" t="s">
        <v>2486</v>
      </c>
      <c r="E569" s="666" t="s">
        <v>5499</v>
      </c>
      <c r="F569" s="667" t="s">
        <v>5500</v>
      </c>
      <c r="G569" s="666" t="s">
        <v>5105</v>
      </c>
      <c r="H569" s="666" t="s">
        <v>5106</v>
      </c>
      <c r="I569" s="668">
        <v>134.84</v>
      </c>
      <c r="J569" s="668">
        <v>20</v>
      </c>
      <c r="K569" s="669">
        <v>2696.72</v>
      </c>
    </row>
    <row r="570" spans="1:11" ht="14.4" customHeight="1" x14ac:dyDescent="0.3">
      <c r="A570" s="664" t="s">
        <v>542</v>
      </c>
      <c r="B570" s="665" t="s">
        <v>543</v>
      </c>
      <c r="C570" s="666" t="s">
        <v>558</v>
      </c>
      <c r="D570" s="667" t="s">
        <v>2486</v>
      </c>
      <c r="E570" s="666" t="s">
        <v>5499</v>
      </c>
      <c r="F570" s="667" t="s">
        <v>5500</v>
      </c>
      <c r="G570" s="666" t="s">
        <v>5107</v>
      </c>
      <c r="H570" s="666" t="s">
        <v>5108</v>
      </c>
      <c r="I570" s="668">
        <v>56.87</v>
      </c>
      <c r="J570" s="668">
        <v>280</v>
      </c>
      <c r="K570" s="669">
        <v>15923.599999999999</v>
      </c>
    </row>
    <row r="571" spans="1:11" ht="14.4" customHeight="1" x14ac:dyDescent="0.3">
      <c r="A571" s="664" t="s">
        <v>542</v>
      </c>
      <c r="B571" s="665" t="s">
        <v>543</v>
      </c>
      <c r="C571" s="666" t="s">
        <v>558</v>
      </c>
      <c r="D571" s="667" t="s">
        <v>2486</v>
      </c>
      <c r="E571" s="666" t="s">
        <v>5499</v>
      </c>
      <c r="F571" s="667" t="s">
        <v>5500</v>
      </c>
      <c r="G571" s="666" t="s">
        <v>5109</v>
      </c>
      <c r="H571" s="666" t="s">
        <v>5110</v>
      </c>
      <c r="I571" s="668">
        <v>1324.95</v>
      </c>
      <c r="J571" s="668">
        <v>10</v>
      </c>
      <c r="K571" s="669">
        <v>13249.5</v>
      </c>
    </row>
    <row r="572" spans="1:11" ht="14.4" customHeight="1" x14ac:dyDescent="0.3">
      <c r="A572" s="664" t="s">
        <v>542</v>
      </c>
      <c r="B572" s="665" t="s">
        <v>543</v>
      </c>
      <c r="C572" s="666" t="s">
        <v>558</v>
      </c>
      <c r="D572" s="667" t="s">
        <v>2486</v>
      </c>
      <c r="E572" s="666" t="s">
        <v>5499</v>
      </c>
      <c r="F572" s="667" t="s">
        <v>5500</v>
      </c>
      <c r="G572" s="666" t="s">
        <v>5111</v>
      </c>
      <c r="H572" s="666" t="s">
        <v>5112</v>
      </c>
      <c r="I572" s="668">
        <v>1.21</v>
      </c>
      <c r="J572" s="668">
        <v>2</v>
      </c>
      <c r="K572" s="669">
        <v>2.42</v>
      </c>
    </row>
    <row r="573" spans="1:11" ht="14.4" customHeight="1" x14ac:dyDescent="0.3">
      <c r="A573" s="664" t="s">
        <v>542</v>
      </c>
      <c r="B573" s="665" t="s">
        <v>543</v>
      </c>
      <c r="C573" s="666" t="s">
        <v>558</v>
      </c>
      <c r="D573" s="667" t="s">
        <v>2486</v>
      </c>
      <c r="E573" s="666" t="s">
        <v>5499</v>
      </c>
      <c r="F573" s="667" t="s">
        <v>5500</v>
      </c>
      <c r="G573" s="666" t="s">
        <v>5113</v>
      </c>
      <c r="H573" s="666" t="s">
        <v>5114</v>
      </c>
      <c r="I573" s="668">
        <v>467.01</v>
      </c>
      <c r="J573" s="668">
        <v>5</v>
      </c>
      <c r="K573" s="669">
        <v>2335.06</v>
      </c>
    </row>
    <row r="574" spans="1:11" ht="14.4" customHeight="1" x14ac:dyDescent="0.3">
      <c r="A574" s="664" t="s">
        <v>542</v>
      </c>
      <c r="B574" s="665" t="s">
        <v>543</v>
      </c>
      <c r="C574" s="666" t="s">
        <v>558</v>
      </c>
      <c r="D574" s="667" t="s">
        <v>2486</v>
      </c>
      <c r="E574" s="666" t="s">
        <v>5499</v>
      </c>
      <c r="F574" s="667" t="s">
        <v>5500</v>
      </c>
      <c r="G574" s="666" t="s">
        <v>4775</v>
      </c>
      <c r="H574" s="666" t="s">
        <v>4776</v>
      </c>
      <c r="I574" s="668">
        <v>600.00200000000007</v>
      </c>
      <c r="J574" s="668">
        <v>50</v>
      </c>
      <c r="K574" s="669">
        <v>30000.219999999998</v>
      </c>
    </row>
    <row r="575" spans="1:11" ht="14.4" customHeight="1" x14ac:dyDescent="0.3">
      <c r="A575" s="664" t="s">
        <v>542</v>
      </c>
      <c r="B575" s="665" t="s">
        <v>543</v>
      </c>
      <c r="C575" s="666" t="s">
        <v>558</v>
      </c>
      <c r="D575" s="667" t="s">
        <v>2486</v>
      </c>
      <c r="E575" s="666" t="s">
        <v>5499</v>
      </c>
      <c r="F575" s="667" t="s">
        <v>5500</v>
      </c>
      <c r="G575" s="666" t="s">
        <v>5115</v>
      </c>
      <c r="H575" s="666" t="s">
        <v>5116</v>
      </c>
      <c r="I575" s="668">
        <v>2516.7999999999997</v>
      </c>
      <c r="J575" s="668">
        <v>12</v>
      </c>
      <c r="K575" s="669">
        <v>30201.599999999999</v>
      </c>
    </row>
    <row r="576" spans="1:11" ht="14.4" customHeight="1" x14ac:dyDescent="0.3">
      <c r="A576" s="664" t="s">
        <v>542</v>
      </c>
      <c r="B576" s="665" t="s">
        <v>543</v>
      </c>
      <c r="C576" s="666" t="s">
        <v>558</v>
      </c>
      <c r="D576" s="667" t="s">
        <v>2486</v>
      </c>
      <c r="E576" s="666" t="s">
        <v>5499</v>
      </c>
      <c r="F576" s="667" t="s">
        <v>5500</v>
      </c>
      <c r="G576" s="666" t="s">
        <v>5117</v>
      </c>
      <c r="H576" s="666" t="s">
        <v>5118</v>
      </c>
      <c r="I576" s="668">
        <v>17480</v>
      </c>
      <c r="J576" s="668">
        <v>167</v>
      </c>
      <c r="K576" s="669">
        <v>2919160</v>
      </c>
    </row>
    <row r="577" spans="1:11" ht="14.4" customHeight="1" x14ac:dyDescent="0.3">
      <c r="A577" s="664" t="s">
        <v>542</v>
      </c>
      <c r="B577" s="665" t="s">
        <v>543</v>
      </c>
      <c r="C577" s="666" t="s">
        <v>558</v>
      </c>
      <c r="D577" s="667" t="s">
        <v>2486</v>
      </c>
      <c r="E577" s="666" t="s">
        <v>5499</v>
      </c>
      <c r="F577" s="667" t="s">
        <v>5500</v>
      </c>
      <c r="G577" s="666" t="s">
        <v>5119</v>
      </c>
      <c r="H577" s="666" t="s">
        <v>5120</v>
      </c>
      <c r="I577" s="668">
        <v>452.50666666666666</v>
      </c>
      <c r="J577" s="668">
        <v>20</v>
      </c>
      <c r="K577" s="669">
        <v>9122.67</v>
      </c>
    </row>
    <row r="578" spans="1:11" ht="14.4" customHeight="1" x14ac:dyDescent="0.3">
      <c r="A578" s="664" t="s">
        <v>542</v>
      </c>
      <c r="B578" s="665" t="s">
        <v>543</v>
      </c>
      <c r="C578" s="666" t="s">
        <v>558</v>
      </c>
      <c r="D578" s="667" t="s">
        <v>2486</v>
      </c>
      <c r="E578" s="666" t="s">
        <v>5499</v>
      </c>
      <c r="F578" s="667" t="s">
        <v>5500</v>
      </c>
      <c r="G578" s="666" t="s">
        <v>5121</v>
      </c>
      <c r="H578" s="666" t="s">
        <v>5122</v>
      </c>
      <c r="I578" s="668">
        <v>9.5</v>
      </c>
      <c r="J578" s="668">
        <v>360</v>
      </c>
      <c r="K578" s="669">
        <v>3420</v>
      </c>
    </row>
    <row r="579" spans="1:11" ht="14.4" customHeight="1" x14ac:dyDescent="0.3">
      <c r="A579" s="664" t="s">
        <v>542</v>
      </c>
      <c r="B579" s="665" t="s">
        <v>543</v>
      </c>
      <c r="C579" s="666" t="s">
        <v>558</v>
      </c>
      <c r="D579" s="667" t="s">
        <v>2486</v>
      </c>
      <c r="E579" s="666" t="s">
        <v>5499</v>
      </c>
      <c r="F579" s="667" t="s">
        <v>5500</v>
      </c>
      <c r="G579" s="666" t="s">
        <v>5123</v>
      </c>
      <c r="H579" s="666" t="s">
        <v>5124</v>
      </c>
      <c r="I579" s="668">
        <v>200.04999999999998</v>
      </c>
      <c r="J579" s="668">
        <v>204</v>
      </c>
      <c r="K579" s="669">
        <v>40810.879999999997</v>
      </c>
    </row>
    <row r="580" spans="1:11" ht="14.4" customHeight="1" x14ac:dyDescent="0.3">
      <c r="A580" s="664" t="s">
        <v>542</v>
      </c>
      <c r="B580" s="665" t="s">
        <v>543</v>
      </c>
      <c r="C580" s="666" t="s">
        <v>558</v>
      </c>
      <c r="D580" s="667" t="s">
        <v>2486</v>
      </c>
      <c r="E580" s="666" t="s">
        <v>5499</v>
      </c>
      <c r="F580" s="667" t="s">
        <v>5500</v>
      </c>
      <c r="G580" s="666" t="s">
        <v>5125</v>
      </c>
      <c r="H580" s="666" t="s">
        <v>5126</v>
      </c>
      <c r="I580" s="668">
        <v>2319.2950000000001</v>
      </c>
      <c r="J580" s="668">
        <v>20</v>
      </c>
      <c r="K580" s="669">
        <v>46385.899999999994</v>
      </c>
    </row>
    <row r="581" spans="1:11" ht="14.4" customHeight="1" x14ac:dyDescent="0.3">
      <c r="A581" s="664" t="s">
        <v>542</v>
      </c>
      <c r="B581" s="665" t="s">
        <v>543</v>
      </c>
      <c r="C581" s="666" t="s">
        <v>558</v>
      </c>
      <c r="D581" s="667" t="s">
        <v>2486</v>
      </c>
      <c r="E581" s="666" t="s">
        <v>5499</v>
      </c>
      <c r="F581" s="667" t="s">
        <v>5500</v>
      </c>
      <c r="G581" s="666" t="s">
        <v>5127</v>
      </c>
      <c r="H581" s="666" t="s">
        <v>5128</v>
      </c>
      <c r="I581" s="668">
        <v>19175</v>
      </c>
      <c r="J581" s="668">
        <v>4</v>
      </c>
      <c r="K581" s="669">
        <v>76700</v>
      </c>
    </row>
    <row r="582" spans="1:11" ht="14.4" customHeight="1" x14ac:dyDescent="0.3">
      <c r="A582" s="664" t="s">
        <v>542</v>
      </c>
      <c r="B582" s="665" t="s">
        <v>543</v>
      </c>
      <c r="C582" s="666" t="s">
        <v>558</v>
      </c>
      <c r="D582" s="667" t="s">
        <v>2486</v>
      </c>
      <c r="E582" s="666" t="s">
        <v>5499</v>
      </c>
      <c r="F582" s="667" t="s">
        <v>5500</v>
      </c>
      <c r="G582" s="666" t="s">
        <v>5129</v>
      </c>
      <c r="H582" s="666" t="s">
        <v>5130</v>
      </c>
      <c r="I582" s="668">
        <v>1305.82</v>
      </c>
      <c r="J582" s="668">
        <v>40</v>
      </c>
      <c r="K582" s="669">
        <v>52232.800000000003</v>
      </c>
    </row>
    <row r="583" spans="1:11" ht="14.4" customHeight="1" x14ac:dyDescent="0.3">
      <c r="A583" s="664" t="s">
        <v>542</v>
      </c>
      <c r="B583" s="665" t="s">
        <v>543</v>
      </c>
      <c r="C583" s="666" t="s">
        <v>558</v>
      </c>
      <c r="D583" s="667" t="s">
        <v>2486</v>
      </c>
      <c r="E583" s="666" t="s">
        <v>5499</v>
      </c>
      <c r="F583" s="667" t="s">
        <v>5500</v>
      </c>
      <c r="G583" s="666" t="s">
        <v>5131</v>
      </c>
      <c r="H583" s="666" t="s">
        <v>5132</v>
      </c>
      <c r="I583" s="668">
        <v>34.844999999999999</v>
      </c>
      <c r="J583" s="668">
        <v>109</v>
      </c>
      <c r="K583" s="669">
        <v>3798.11</v>
      </c>
    </row>
    <row r="584" spans="1:11" ht="14.4" customHeight="1" x14ac:dyDescent="0.3">
      <c r="A584" s="664" t="s">
        <v>542</v>
      </c>
      <c r="B584" s="665" t="s">
        <v>543</v>
      </c>
      <c r="C584" s="666" t="s">
        <v>558</v>
      </c>
      <c r="D584" s="667" t="s">
        <v>2486</v>
      </c>
      <c r="E584" s="666" t="s">
        <v>5499</v>
      </c>
      <c r="F584" s="667" t="s">
        <v>5500</v>
      </c>
      <c r="G584" s="666" t="s">
        <v>5133</v>
      </c>
      <c r="H584" s="666" t="s">
        <v>5134</v>
      </c>
      <c r="I584" s="668">
        <v>26.44</v>
      </c>
      <c r="J584" s="668">
        <v>80</v>
      </c>
      <c r="K584" s="669">
        <v>2115.08</v>
      </c>
    </row>
    <row r="585" spans="1:11" ht="14.4" customHeight="1" x14ac:dyDescent="0.3">
      <c r="A585" s="664" t="s">
        <v>542</v>
      </c>
      <c r="B585" s="665" t="s">
        <v>543</v>
      </c>
      <c r="C585" s="666" t="s">
        <v>558</v>
      </c>
      <c r="D585" s="667" t="s">
        <v>2486</v>
      </c>
      <c r="E585" s="666" t="s">
        <v>5499</v>
      </c>
      <c r="F585" s="667" t="s">
        <v>5500</v>
      </c>
      <c r="G585" s="666" t="s">
        <v>5135</v>
      </c>
      <c r="H585" s="666" t="s">
        <v>5136</v>
      </c>
      <c r="I585" s="668">
        <v>150.55000000000001</v>
      </c>
      <c r="J585" s="668">
        <v>4</v>
      </c>
      <c r="K585" s="669">
        <v>602.20000000000005</v>
      </c>
    </row>
    <row r="586" spans="1:11" ht="14.4" customHeight="1" x14ac:dyDescent="0.3">
      <c r="A586" s="664" t="s">
        <v>542</v>
      </c>
      <c r="B586" s="665" t="s">
        <v>543</v>
      </c>
      <c r="C586" s="666" t="s">
        <v>558</v>
      </c>
      <c r="D586" s="667" t="s">
        <v>2486</v>
      </c>
      <c r="E586" s="666" t="s">
        <v>5499</v>
      </c>
      <c r="F586" s="667" t="s">
        <v>5500</v>
      </c>
      <c r="G586" s="666" t="s">
        <v>5137</v>
      </c>
      <c r="H586" s="666" t="s">
        <v>5138</v>
      </c>
      <c r="I586" s="668">
        <v>564.66999999999996</v>
      </c>
      <c r="J586" s="668">
        <v>6</v>
      </c>
      <c r="K586" s="669">
        <v>3388.02</v>
      </c>
    </row>
    <row r="587" spans="1:11" ht="14.4" customHeight="1" x14ac:dyDescent="0.3">
      <c r="A587" s="664" t="s">
        <v>542</v>
      </c>
      <c r="B587" s="665" t="s">
        <v>543</v>
      </c>
      <c r="C587" s="666" t="s">
        <v>558</v>
      </c>
      <c r="D587" s="667" t="s">
        <v>2486</v>
      </c>
      <c r="E587" s="666" t="s">
        <v>5499</v>
      </c>
      <c r="F587" s="667" t="s">
        <v>5500</v>
      </c>
      <c r="G587" s="666" t="s">
        <v>5139</v>
      </c>
      <c r="H587" s="666" t="s">
        <v>5140</v>
      </c>
      <c r="I587" s="668">
        <v>786.5</v>
      </c>
      <c r="J587" s="668">
        <v>4</v>
      </c>
      <c r="K587" s="669">
        <v>3146</v>
      </c>
    </row>
    <row r="588" spans="1:11" ht="14.4" customHeight="1" x14ac:dyDescent="0.3">
      <c r="A588" s="664" t="s">
        <v>542</v>
      </c>
      <c r="B588" s="665" t="s">
        <v>543</v>
      </c>
      <c r="C588" s="666" t="s">
        <v>558</v>
      </c>
      <c r="D588" s="667" t="s">
        <v>2486</v>
      </c>
      <c r="E588" s="666" t="s">
        <v>5499</v>
      </c>
      <c r="F588" s="667" t="s">
        <v>5500</v>
      </c>
      <c r="G588" s="666" t="s">
        <v>5141</v>
      </c>
      <c r="H588" s="666" t="s">
        <v>5142</v>
      </c>
      <c r="I588" s="668">
        <v>32.19</v>
      </c>
      <c r="J588" s="668">
        <v>50</v>
      </c>
      <c r="K588" s="669">
        <v>1609.3</v>
      </c>
    </row>
    <row r="589" spans="1:11" ht="14.4" customHeight="1" x14ac:dyDescent="0.3">
      <c r="A589" s="664" t="s">
        <v>542</v>
      </c>
      <c r="B589" s="665" t="s">
        <v>543</v>
      </c>
      <c r="C589" s="666" t="s">
        <v>558</v>
      </c>
      <c r="D589" s="667" t="s">
        <v>2486</v>
      </c>
      <c r="E589" s="666" t="s">
        <v>5499</v>
      </c>
      <c r="F589" s="667" t="s">
        <v>5500</v>
      </c>
      <c r="G589" s="666" t="s">
        <v>5143</v>
      </c>
      <c r="H589" s="666" t="s">
        <v>5144</v>
      </c>
      <c r="I589" s="668">
        <v>1197.9000000000001</v>
      </c>
      <c r="J589" s="668">
        <v>10</v>
      </c>
      <c r="K589" s="669">
        <v>11979</v>
      </c>
    </row>
    <row r="590" spans="1:11" ht="14.4" customHeight="1" x14ac:dyDescent="0.3">
      <c r="A590" s="664" t="s">
        <v>542</v>
      </c>
      <c r="B590" s="665" t="s">
        <v>543</v>
      </c>
      <c r="C590" s="666" t="s">
        <v>558</v>
      </c>
      <c r="D590" s="667" t="s">
        <v>2486</v>
      </c>
      <c r="E590" s="666" t="s">
        <v>5499</v>
      </c>
      <c r="F590" s="667" t="s">
        <v>5500</v>
      </c>
      <c r="G590" s="666" t="s">
        <v>5145</v>
      </c>
      <c r="H590" s="666" t="s">
        <v>5146</v>
      </c>
      <c r="I590" s="668">
        <v>1028.5</v>
      </c>
      <c r="J590" s="668">
        <v>10</v>
      </c>
      <c r="K590" s="669">
        <v>10285</v>
      </c>
    </row>
    <row r="591" spans="1:11" ht="14.4" customHeight="1" x14ac:dyDescent="0.3">
      <c r="A591" s="664" t="s">
        <v>542</v>
      </c>
      <c r="B591" s="665" t="s">
        <v>543</v>
      </c>
      <c r="C591" s="666" t="s">
        <v>558</v>
      </c>
      <c r="D591" s="667" t="s">
        <v>2486</v>
      </c>
      <c r="E591" s="666" t="s">
        <v>5499</v>
      </c>
      <c r="F591" s="667" t="s">
        <v>5500</v>
      </c>
      <c r="G591" s="666" t="s">
        <v>5147</v>
      </c>
      <c r="H591" s="666" t="s">
        <v>5148</v>
      </c>
      <c r="I591" s="668">
        <v>490</v>
      </c>
      <c r="J591" s="668">
        <v>10</v>
      </c>
      <c r="K591" s="669">
        <v>4900</v>
      </c>
    </row>
    <row r="592" spans="1:11" ht="14.4" customHeight="1" x14ac:dyDescent="0.3">
      <c r="A592" s="664" t="s">
        <v>542</v>
      </c>
      <c r="B592" s="665" t="s">
        <v>543</v>
      </c>
      <c r="C592" s="666" t="s">
        <v>558</v>
      </c>
      <c r="D592" s="667" t="s">
        <v>2486</v>
      </c>
      <c r="E592" s="666" t="s">
        <v>5499</v>
      </c>
      <c r="F592" s="667" t="s">
        <v>5500</v>
      </c>
      <c r="G592" s="666" t="s">
        <v>5149</v>
      </c>
      <c r="H592" s="666" t="s">
        <v>5150</v>
      </c>
      <c r="I592" s="668">
        <v>3162.94</v>
      </c>
      <c r="J592" s="668">
        <v>2</v>
      </c>
      <c r="K592" s="669">
        <v>6325.88</v>
      </c>
    </row>
    <row r="593" spans="1:11" ht="14.4" customHeight="1" x14ac:dyDescent="0.3">
      <c r="A593" s="664" t="s">
        <v>542</v>
      </c>
      <c r="B593" s="665" t="s">
        <v>543</v>
      </c>
      <c r="C593" s="666" t="s">
        <v>558</v>
      </c>
      <c r="D593" s="667" t="s">
        <v>2486</v>
      </c>
      <c r="E593" s="666" t="s">
        <v>5499</v>
      </c>
      <c r="F593" s="667" t="s">
        <v>5500</v>
      </c>
      <c r="G593" s="666" t="s">
        <v>5151</v>
      </c>
      <c r="H593" s="666" t="s">
        <v>5152</v>
      </c>
      <c r="I593" s="668">
        <v>4751.67</v>
      </c>
      <c r="J593" s="668">
        <v>1</v>
      </c>
      <c r="K593" s="669">
        <v>4751.67</v>
      </c>
    </row>
    <row r="594" spans="1:11" ht="14.4" customHeight="1" x14ac:dyDescent="0.3">
      <c r="A594" s="664" t="s">
        <v>542</v>
      </c>
      <c r="B594" s="665" t="s">
        <v>543</v>
      </c>
      <c r="C594" s="666" t="s">
        <v>558</v>
      </c>
      <c r="D594" s="667" t="s">
        <v>2486</v>
      </c>
      <c r="E594" s="666" t="s">
        <v>5499</v>
      </c>
      <c r="F594" s="667" t="s">
        <v>5500</v>
      </c>
      <c r="G594" s="666" t="s">
        <v>5153</v>
      </c>
      <c r="H594" s="666" t="s">
        <v>5154</v>
      </c>
      <c r="I594" s="668">
        <v>1076.9000000000001</v>
      </c>
      <c r="J594" s="668">
        <v>10</v>
      </c>
      <c r="K594" s="669">
        <v>10769</v>
      </c>
    </row>
    <row r="595" spans="1:11" ht="14.4" customHeight="1" x14ac:dyDescent="0.3">
      <c r="A595" s="664" t="s">
        <v>542</v>
      </c>
      <c r="B595" s="665" t="s">
        <v>543</v>
      </c>
      <c r="C595" s="666" t="s">
        <v>558</v>
      </c>
      <c r="D595" s="667" t="s">
        <v>2486</v>
      </c>
      <c r="E595" s="666" t="s">
        <v>5499</v>
      </c>
      <c r="F595" s="667" t="s">
        <v>5500</v>
      </c>
      <c r="G595" s="666" t="s">
        <v>5155</v>
      </c>
      <c r="H595" s="666" t="s">
        <v>5156</v>
      </c>
      <c r="I595" s="668">
        <v>1.21</v>
      </c>
      <c r="J595" s="668">
        <v>1</v>
      </c>
      <c r="K595" s="669">
        <v>1.21</v>
      </c>
    </row>
    <row r="596" spans="1:11" ht="14.4" customHeight="1" x14ac:dyDescent="0.3">
      <c r="A596" s="664" t="s">
        <v>542</v>
      </c>
      <c r="B596" s="665" t="s">
        <v>543</v>
      </c>
      <c r="C596" s="666" t="s">
        <v>558</v>
      </c>
      <c r="D596" s="667" t="s">
        <v>2486</v>
      </c>
      <c r="E596" s="666" t="s">
        <v>5499</v>
      </c>
      <c r="F596" s="667" t="s">
        <v>5500</v>
      </c>
      <c r="G596" s="666" t="s">
        <v>5157</v>
      </c>
      <c r="H596" s="666" t="s">
        <v>5158</v>
      </c>
      <c r="I596" s="668">
        <v>118.3</v>
      </c>
      <c r="J596" s="668">
        <v>25</v>
      </c>
      <c r="K596" s="669">
        <v>2957.5</v>
      </c>
    </row>
    <row r="597" spans="1:11" ht="14.4" customHeight="1" x14ac:dyDescent="0.3">
      <c r="A597" s="664" t="s">
        <v>542</v>
      </c>
      <c r="B597" s="665" t="s">
        <v>543</v>
      </c>
      <c r="C597" s="666" t="s">
        <v>558</v>
      </c>
      <c r="D597" s="667" t="s">
        <v>2486</v>
      </c>
      <c r="E597" s="666" t="s">
        <v>5499</v>
      </c>
      <c r="F597" s="667" t="s">
        <v>5500</v>
      </c>
      <c r="G597" s="666" t="s">
        <v>5159</v>
      </c>
      <c r="H597" s="666" t="s">
        <v>5160</v>
      </c>
      <c r="I597" s="668">
        <v>141.9</v>
      </c>
      <c r="J597" s="668">
        <v>25</v>
      </c>
      <c r="K597" s="669">
        <v>3547.5</v>
      </c>
    </row>
    <row r="598" spans="1:11" ht="14.4" customHeight="1" x14ac:dyDescent="0.3">
      <c r="A598" s="664" t="s">
        <v>542</v>
      </c>
      <c r="B598" s="665" t="s">
        <v>543</v>
      </c>
      <c r="C598" s="666" t="s">
        <v>558</v>
      </c>
      <c r="D598" s="667" t="s">
        <v>2486</v>
      </c>
      <c r="E598" s="666" t="s">
        <v>5499</v>
      </c>
      <c r="F598" s="667" t="s">
        <v>5500</v>
      </c>
      <c r="G598" s="666" t="s">
        <v>5161</v>
      </c>
      <c r="H598" s="666" t="s">
        <v>5162</v>
      </c>
      <c r="I598" s="668">
        <v>739.19</v>
      </c>
      <c r="J598" s="668">
        <v>10</v>
      </c>
      <c r="K598" s="669">
        <v>7391.89</v>
      </c>
    </row>
    <row r="599" spans="1:11" ht="14.4" customHeight="1" x14ac:dyDescent="0.3">
      <c r="A599" s="664" t="s">
        <v>542</v>
      </c>
      <c r="B599" s="665" t="s">
        <v>543</v>
      </c>
      <c r="C599" s="666" t="s">
        <v>558</v>
      </c>
      <c r="D599" s="667" t="s">
        <v>2486</v>
      </c>
      <c r="E599" s="666" t="s">
        <v>5499</v>
      </c>
      <c r="F599" s="667" t="s">
        <v>5500</v>
      </c>
      <c r="G599" s="666" t="s">
        <v>5163</v>
      </c>
      <c r="H599" s="666" t="s">
        <v>5164</v>
      </c>
      <c r="I599" s="668">
        <v>520.30000000000007</v>
      </c>
      <c r="J599" s="668">
        <v>225</v>
      </c>
      <c r="K599" s="669">
        <v>117067.5</v>
      </c>
    </row>
    <row r="600" spans="1:11" ht="14.4" customHeight="1" x14ac:dyDescent="0.3">
      <c r="A600" s="664" t="s">
        <v>542</v>
      </c>
      <c r="B600" s="665" t="s">
        <v>543</v>
      </c>
      <c r="C600" s="666" t="s">
        <v>558</v>
      </c>
      <c r="D600" s="667" t="s">
        <v>2486</v>
      </c>
      <c r="E600" s="666" t="s">
        <v>5499</v>
      </c>
      <c r="F600" s="667" t="s">
        <v>5500</v>
      </c>
      <c r="G600" s="666" t="s">
        <v>5165</v>
      </c>
      <c r="H600" s="666" t="s">
        <v>5166</v>
      </c>
      <c r="I600" s="668">
        <v>54.05</v>
      </c>
      <c r="J600" s="668">
        <v>0</v>
      </c>
      <c r="K600" s="669">
        <v>0</v>
      </c>
    </row>
    <row r="601" spans="1:11" ht="14.4" customHeight="1" x14ac:dyDescent="0.3">
      <c r="A601" s="664" t="s">
        <v>542</v>
      </c>
      <c r="B601" s="665" t="s">
        <v>543</v>
      </c>
      <c r="C601" s="666" t="s">
        <v>558</v>
      </c>
      <c r="D601" s="667" t="s">
        <v>2486</v>
      </c>
      <c r="E601" s="666" t="s">
        <v>5499</v>
      </c>
      <c r="F601" s="667" t="s">
        <v>5500</v>
      </c>
      <c r="G601" s="666" t="s">
        <v>5167</v>
      </c>
      <c r="H601" s="666" t="s">
        <v>5168</v>
      </c>
      <c r="I601" s="668">
        <v>1197.9000000000001</v>
      </c>
      <c r="J601" s="668">
        <v>10</v>
      </c>
      <c r="K601" s="669">
        <v>11979</v>
      </c>
    </row>
    <row r="602" spans="1:11" ht="14.4" customHeight="1" x14ac:dyDescent="0.3">
      <c r="A602" s="664" t="s">
        <v>542</v>
      </c>
      <c r="B602" s="665" t="s">
        <v>543</v>
      </c>
      <c r="C602" s="666" t="s">
        <v>558</v>
      </c>
      <c r="D602" s="667" t="s">
        <v>2486</v>
      </c>
      <c r="E602" s="666" t="s">
        <v>5499</v>
      </c>
      <c r="F602" s="667" t="s">
        <v>5500</v>
      </c>
      <c r="G602" s="666" t="s">
        <v>5169</v>
      </c>
      <c r="H602" s="666" t="s">
        <v>5170</v>
      </c>
      <c r="I602" s="668">
        <v>1076.9000000000001</v>
      </c>
      <c r="J602" s="668">
        <v>10</v>
      </c>
      <c r="K602" s="669">
        <v>10769</v>
      </c>
    </row>
    <row r="603" spans="1:11" ht="14.4" customHeight="1" x14ac:dyDescent="0.3">
      <c r="A603" s="664" t="s">
        <v>542</v>
      </c>
      <c r="B603" s="665" t="s">
        <v>543</v>
      </c>
      <c r="C603" s="666" t="s">
        <v>558</v>
      </c>
      <c r="D603" s="667" t="s">
        <v>2486</v>
      </c>
      <c r="E603" s="666" t="s">
        <v>5499</v>
      </c>
      <c r="F603" s="667" t="s">
        <v>5500</v>
      </c>
      <c r="G603" s="666" t="s">
        <v>5171</v>
      </c>
      <c r="H603" s="666" t="s">
        <v>5172</v>
      </c>
      <c r="I603" s="668">
        <v>139.26</v>
      </c>
      <c r="J603" s="668">
        <v>180</v>
      </c>
      <c r="K603" s="669">
        <v>25066.799999999999</v>
      </c>
    </row>
    <row r="604" spans="1:11" ht="14.4" customHeight="1" x14ac:dyDescent="0.3">
      <c r="A604" s="664" t="s">
        <v>542</v>
      </c>
      <c r="B604" s="665" t="s">
        <v>543</v>
      </c>
      <c r="C604" s="666" t="s">
        <v>558</v>
      </c>
      <c r="D604" s="667" t="s">
        <v>2486</v>
      </c>
      <c r="E604" s="666" t="s">
        <v>5499</v>
      </c>
      <c r="F604" s="667" t="s">
        <v>5500</v>
      </c>
      <c r="G604" s="666" t="s">
        <v>5173</v>
      </c>
      <c r="H604" s="666" t="s">
        <v>5174</v>
      </c>
      <c r="I604" s="668">
        <v>1197.9000000000001</v>
      </c>
      <c r="J604" s="668">
        <v>10</v>
      </c>
      <c r="K604" s="669">
        <v>11979</v>
      </c>
    </row>
    <row r="605" spans="1:11" ht="14.4" customHeight="1" x14ac:dyDescent="0.3">
      <c r="A605" s="664" t="s">
        <v>542</v>
      </c>
      <c r="B605" s="665" t="s">
        <v>543</v>
      </c>
      <c r="C605" s="666" t="s">
        <v>558</v>
      </c>
      <c r="D605" s="667" t="s">
        <v>2486</v>
      </c>
      <c r="E605" s="666" t="s">
        <v>5499</v>
      </c>
      <c r="F605" s="667" t="s">
        <v>5500</v>
      </c>
      <c r="G605" s="666" t="s">
        <v>5175</v>
      </c>
      <c r="H605" s="666" t="s">
        <v>5176</v>
      </c>
      <c r="I605" s="668">
        <v>1197.9000000000001</v>
      </c>
      <c r="J605" s="668">
        <v>10</v>
      </c>
      <c r="K605" s="669">
        <v>11979</v>
      </c>
    </row>
    <row r="606" spans="1:11" ht="14.4" customHeight="1" x14ac:dyDescent="0.3">
      <c r="A606" s="664" t="s">
        <v>542</v>
      </c>
      <c r="B606" s="665" t="s">
        <v>543</v>
      </c>
      <c r="C606" s="666" t="s">
        <v>558</v>
      </c>
      <c r="D606" s="667" t="s">
        <v>2486</v>
      </c>
      <c r="E606" s="666" t="s">
        <v>5499</v>
      </c>
      <c r="F606" s="667" t="s">
        <v>5500</v>
      </c>
      <c r="G606" s="666" t="s">
        <v>5177</v>
      </c>
      <c r="H606" s="666" t="s">
        <v>5178</v>
      </c>
      <c r="I606" s="668">
        <v>1.21</v>
      </c>
      <c r="J606" s="668">
        <v>2</v>
      </c>
      <c r="K606" s="669">
        <v>2.42</v>
      </c>
    </row>
    <row r="607" spans="1:11" ht="14.4" customHeight="1" x14ac:dyDescent="0.3">
      <c r="A607" s="664" t="s">
        <v>542</v>
      </c>
      <c r="B607" s="665" t="s">
        <v>543</v>
      </c>
      <c r="C607" s="666" t="s">
        <v>558</v>
      </c>
      <c r="D607" s="667" t="s">
        <v>2486</v>
      </c>
      <c r="E607" s="666" t="s">
        <v>5499</v>
      </c>
      <c r="F607" s="667" t="s">
        <v>5500</v>
      </c>
      <c r="G607" s="666" t="s">
        <v>5179</v>
      </c>
      <c r="H607" s="666" t="s">
        <v>5180</v>
      </c>
      <c r="I607" s="668">
        <v>14290.1</v>
      </c>
      <c r="J607" s="668">
        <v>2</v>
      </c>
      <c r="K607" s="669">
        <v>28580.2</v>
      </c>
    </row>
    <row r="608" spans="1:11" ht="14.4" customHeight="1" x14ac:dyDescent="0.3">
      <c r="A608" s="664" t="s">
        <v>542</v>
      </c>
      <c r="B608" s="665" t="s">
        <v>543</v>
      </c>
      <c r="C608" s="666" t="s">
        <v>558</v>
      </c>
      <c r="D608" s="667" t="s">
        <v>2486</v>
      </c>
      <c r="E608" s="666" t="s">
        <v>5499</v>
      </c>
      <c r="F608" s="667" t="s">
        <v>5500</v>
      </c>
      <c r="G608" s="666" t="s">
        <v>5181</v>
      </c>
      <c r="H608" s="666" t="s">
        <v>5182</v>
      </c>
      <c r="I608" s="668">
        <v>630.41</v>
      </c>
      <c r="J608" s="668">
        <v>20</v>
      </c>
      <c r="K608" s="669">
        <v>12608.2</v>
      </c>
    </row>
    <row r="609" spans="1:11" ht="14.4" customHeight="1" x14ac:dyDescent="0.3">
      <c r="A609" s="664" t="s">
        <v>542</v>
      </c>
      <c r="B609" s="665" t="s">
        <v>543</v>
      </c>
      <c r="C609" s="666" t="s">
        <v>558</v>
      </c>
      <c r="D609" s="667" t="s">
        <v>2486</v>
      </c>
      <c r="E609" s="666" t="s">
        <v>5499</v>
      </c>
      <c r="F609" s="667" t="s">
        <v>5500</v>
      </c>
      <c r="G609" s="666" t="s">
        <v>5183</v>
      </c>
      <c r="H609" s="666" t="s">
        <v>5184</v>
      </c>
      <c r="I609" s="668">
        <v>11543.4</v>
      </c>
      <c r="J609" s="668">
        <v>1</v>
      </c>
      <c r="K609" s="669">
        <v>11543.4</v>
      </c>
    </row>
    <row r="610" spans="1:11" ht="14.4" customHeight="1" x14ac:dyDescent="0.3">
      <c r="A610" s="664" t="s">
        <v>542</v>
      </c>
      <c r="B610" s="665" t="s">
        <v>543</v>
      </c>
      <c r="C610" s="666" t="s">
        <v>558</v>
      </c>
      <c r="D610" s="667" t="s">
        <v>2486</v>
      </c>
      <c r="E610" s="666" t="s">
        <v>5499</v>
      </c>
      <c r="F610" s="667" t="s">
        <v>5500</v>
      </c>
      <c r="G610" s="666" t="s">
        <v>5185</v>
      </c>
      <c r="H610" s="666" t="s">
        <v>5186</v>
      </c>
      <c r="I610" s="668">
        <v>4751.67</v>
      </c>
      <c r="J610" s="668">
        <v>1</v>
      </c>
      <c r="K610" s="669">
        <v>4751.67</v>
      </c>
    </row>
    <row r="611" spans="1:11" ht="14.4" customHeight="1" x14ac:dyDescent="0.3">
      <c r="A611" s="664" t="s">
        <v>542</v>
      </c>
      <c r="B611" s="665" t="s">
        <v>543</v>
      </c>
      <c r="C611" s="666" t="s">
        <v>558</v>
      </c>
      <c r="D611" s="667" t="s">
        <v>2486</v>
      </c>
      <c r="E611" s="666" t="s">
        <v>5499</v>
      </c>
      <c r="F611" s="667" t="s">
        <v>5500</v>
      </c>
      <c r="G611" s="666" t="s">
        <v>5187</v>
      </c>
      <c r="H611" s="666" t="s">
        <v>5188</v>
      </c>
      <c r="I611" s="668">
        <v>1899.7</v>
      </c>
      <c r="J611" s="668">
        <v>2</v>
      </c>
      <c r="K611" s="669">
        <v>3799.4</v>
      </c>
    </row>
    <row r="612" spans="1:11" ht="14.4" customHeight="1" x14ac:dyDescent="0.3">
      <c r="A612" s="664" t="s">
        <v>542</v>
      </c>
      <c r="B612" s="665" t="s">
        <v>543</v>
      </c>
      <c r="C612" s="666" t="s">
        <v>558</v>
      </c>
      <c r="D612" s="667" t="s">
        <v>2486</v>
      </c>
      <c r="E612" s="666" t="s">
        <v>5499</v>
      </c>
      <c r="F612" s="667" t="s">
        <v>5500</v>
      </c>
      <c r="G612" s="666" t="s">
        <v>5189</v>
      </c>
      <c r="H612" s="666" t="s">
        <v>5190</v>
      </c>
      <c r="I612" s="668">
        <v>1899.7</v>
      </c>
      <c r="J612" s="668">
        <v>1</v>
      </c>
      <c r="K612" s="669">
        <v>1899.7</v>
      </c>
    </row>
    <row r="613" spans="1:11" ht="14.4" customHeight="1" x14ac:dyDescent="0.3">
      <c r="A613" s="664" t="s">
        <v>542</v>
      </c>
      <c r="B613" s="665" t="s">
        <v>543</v>
      </c>
      <c r="C613" s="666" t="s">
        <v>558</v>
      </c>
      <c r="D613" s="667" t="s">
        <v>2486</v>
      </c>
      <c r="E613" s="666" t="s">
        <v>5499</v>
      </c>
      <c r="F613" s="667" t="s">
        <v>5500</v>
      </c>
      <c r="G613" s="666" t="s">
        <v>5191</v>
      </c>
      <c r="H613" s="666" t="s">
        <v>5192</v>
      </c>
      <c r="I613" s="668">
        <v>80.06</v>
      </c>
      <c r="J613" s="668">
        <v>48</v>
      </c>
      <c r="K613" s="669">
        <v>3842.75</v>
      </c>
    </row>
    <row r="614" spans="1:11" ht="14.4" customHeight="1" x14ac:dyDescent="0.3">
      <c r="A614" s="664" t="s">
        <v>542</v>
      </c>
      <c r="B614" s="665" t="s">
        <v>543</v>
      </c>
      <c r="C614" s="666" t="s">
        <v>558</v>
      </c>
      <c r="D614" s="667" t="s">
        <v>2486</v>
      </c>
      <c r="E614" s="666" t="s">
        <v>5499</v>
      </c>
      <c r="F614" s="667" t="s">
        <v>5500</v>
      </c>
      <c r="G614" s="666" t="s">
        <v>5193</v>
      </c>
      <c r="H614" s="666" t="s">
        <v>5194</v>
      </c>
      <c r="I614" s="668">
        <v>2576.09</v>
      </c>
      <c r="J614" s="668">
        <v>10</v>
      </c>
      <c r="K614" s="669">
        <v>25760.9</v>
      </c>
    </row>
    <row r="615" spans="1:11" ht="14.4" customHeight="1" x14ac:dyDescent="0.3">
      <c r="A615" s="664" t="s">
        <v>542</v>
      </c>
      <c r="B615" s="665" t="s">
        <v>543</v>
      </c>
      <c r="C615" s="666" t="s">
        <v>558</v>
      </c>
      <c r="D615" s="667" t="s">
        <v>2486</v>
      </c>
      <c r="E615" s="666" t="s">
        <v>5499</v>
      </c>
      <c r="F615" s="667" t="s">
        <v>5500</v>
      </c>
      <c r="G615" s="666" t="s">
        <v>5195</v>
      </c>
      <c r="H615" s="666" t="s">
        <v>5196</v>
      </c>
      <c r="I615" s="668">
        <v>1863.4</v>
      </c>
      <c r="J615" s="668">
        <v>2</v>
      </c>
      <c r="K615" s="669">
        <v>3726.8</v>
      </c>
    </row>
    <row r="616" spans="1:11" ht="14.4" customHeight="1" x14ac:dyDescent="0.3">
      <c r="A616" s="664" t="s">
        <v>542</v>
      </c>
      <c r="B616" s="665" t="s">
        <v>543</v>
      </c>
      <c r="C616" s="666" t="s">
        <v>558</v>
      </c>
      <c r="D616" s="667" t="s">
        <v>2486</v>
      </c>
      <c r="E616" s="666" t="s">
        <v>5499</v>
      </c>
      <c r="F616" s="667" t="s">
        <v>5500</v>
      </c>
      <c r="G616" s="666" t="s">
        <v>5197</v>
      </c>
      <c r="H616" s="666" t="s">
        <v>5198</v>
      </c>
      <c r="I616" s="668">
        <v>1839.2</v>
      </c>
      <c r="J616" s="668">
        <v>2</v>
      </c>
      <c r="K616" s="669">
        <v>3678.4</v>
      </c>
    </row>
    <row r="617" spans="1:11" ht="14.4" customHeight="1" x14ac:dyDescent="0.3">
      <c r="A617" s="664" t="s">
        <v>542</v>
      </c>
      <c r="B617" s="665" t="s">
        <v>543</v>
      </c>
      <c r="C617" s="666" t="s">
        <v>558</v>
      </c>
      <c r="D617" s="667" t="s">
        <v>2486</v>
      </c>
      <c r="E617" s="666" t="s">
        <v>5499</v>
      </c>
      <c r="F617" s="667" t="s">
        <v>5500</v>
      </c>
      <c r="G617" s="666" t="s">
        <v>5199</v>
      </c>
      <c r="H617" s="666" t="s">
        <v>5200</v>
      </c>
      <c r="I617" s="668">
        <v>14290.1</v>
      </c>
      <c r="J617" s="668">
        <v>1</v>
      </c>
      <c r="K617" s="669">
        <v>14290.1</v>
      </c>
    </row>
    <row r="618" spans="1:11" ht="14.4" customHeight="1" x14ac:dyDescent="0.3">
      <c r="A618" s="664" t="s">
        <v>542</v>
      </c>
      <c r="B618" s="665" t="s">
        <v>543</v>
      </c>
      <c r="C618" s="666" t="s">
        <v>558</v>
      </c>
      <c r="D618" s="667" t="s">
        <v>2486</v>
      </c>
      <c r="E618" s="666" t="s">
        <v>5499</v>
      </c>
      <c r="F618" s="667" t="s">
        <v>5500</v>
      </c>
      <c r="G618" s="666" t="s">
        <v>5201</v>
      </c>
      <c r="H618" s="666" t="s">
        <v>5202</v>
      </c>
      <c r="I618" s="668">
        <v>477.95</v>
      </c>
      <c r="J618" s="668">
        <v>2</v>
      </c>
      <c r="K618" s="669">
        <v>955.9</v>
      </c>
    </row>
    <row r="619" spans="1:11" ht="14.4" customHeight="1" x14ac:dyDescent="0.3">
      <c r="A619" s="664" t="s">
        <v>542</v>
      </c>
      <c r="B619" s="665" t="s">
        <v>543</v>
      </c>
      <c r="C619" s="666" t="s">
        <v>558</v>
      </c>
      <c r="D619" s="667" t="s">
        <v>2486</v>
      </c>
      <c r="E619" s="666" t="s">
        <v>5499</v>
      </c>
      <c r="F619" s="667" t="s">
        <v>5500</v>
      </c>
      <c r="G619" s="666" t="s">
        <v>5203</v>
      </c>
      <c r="H619" s="666" t="s">
        <v>5204</v>
      </c>
      <c r="I619" s="668">
        <v>171.91</v>
      </c>
      <c r="J619" s="668">
        <v>12</v>
      </c>
      <c r="K619" s="669">
        <v>2062.9</v>
      </c>
    </row>
    <row r="620" spans="1:11" ht="14.4" customHeight="1" x14ac:dyDescent="0.3">
      <c r="A620" s="664" t="s">
        <v>542</v>
      </c>
      <c r="B620" s="665" t="s">
        <v>543</v>
      </c>
      <c r="C620" s="666" t="s">
        <v>558</v>
      </c>
      <c r="D620" s="667" t="s">
        <v>2486</v>
      </c>
      <c r="E620" s="666" t="s">
        <v>5499</v>
      </c>
      <c r="F620" s="667" t="s">
        <v>5500</v>
      </c>
      <c r="G620" s="666" t="s">
        <v>5205</v>
      </c>
      <c r="H620" s="666" t="s">
        <v>5206</v>
      </c>
      <c r="I620" s="668">
        <v>169.4</v>
      </c>
      <c r="J620" s="668">
        <v>4</v>
      </c>
      <c r="K620" s="669">
        <v>677.6</v>
      </c>
    </row>
    <row r="621" spans="1:11" ht="14.4" customHeight="1" x14ac:dyDescent="0.3">
      <c r="A621" s="664" t="s">
        <v>542</v>
      </c>
      <c r="B621" s="665" t="s">
        <v>543</v>
      </c>
      <c r="C621" s="666" t="s">
        <v>558</v>
      </c>
      <c r="D621" s="667" t="s">
        <v>2486</v>
      </c>
      <c r="E621" s="666" t="s">
        <v>5499</v>
      </c>
      <c r="F621" s="667" t="s">
        <v>5500</v>
      </c>
      <c r="G621" s="666" t="s">
        <v>5207</v>
      </c>
      <c r="H621" s="666" t="s">
        <v>5208</v>
      </c>
      <c r="I621" s="668">
        <v>554.17999999999995</v>
      </c>
      <c r="J621" s="668">
        <v>2</v>
      </c>
      <c r="K621" s="669">
        <v>1108.3599999999999</v>
      </c>
    </row>
    <row r="622" spans="1:11" ht="14.4" customHeight="1" x14ac:dyDescent="0.3">
      <c r="A622" s="664" t="s">
        <v>542</v>
      </c>
      <c r="B622" s="665" t="s">
        <v>543</v>
      </c>
      <c r="C622" s="666" t="s">
        <v>558</v>
      </c>
      <c r="D622" s="667" t="s">
        <v>2486</v>
      </c>
      <c r="E622" s="666" t="s">
        <v>5499</v>
      </c>
      <c r="F622" s="667" t="s">
        <v>5500</v>
      </c>
      <c r="G622" s="666" t="s">
        <v>5209</v>
      </c>
      <c r="H622" s="666" t="s">
        <v>5210</v>
      </c>
      <c r="I622" s="668">
        <v>908.71</v>
      </c>
      <c r="J622" s="668">
        <v>10</v>
      </c>
      <c r="K622" s="669">
        <v>9087.1</v>
      </c>
    </row>
    <row r="623" spans="1:11" ht="14.4" customHeight="1" x14ac:dyDescent="0.3">
      <c r="A623" s="664" t="s">
        <v>542</v>
      </c>
      <c r="B623" s="665" t="s">
        <v>543</v>
      </c>
      <c r="C623" s="666" t="s">
        <v>558</v>
      </c>
      <c r="D623" s="667" t="s">
        <v>2486</v>
      </c>
      <c r="E623" s="666" t="s">
        <v>5499</v>
      </c>
      <c r="F623" s="667" t="s">
        <v>5500</v>
      </c>
      <c r="G623" s="666" t="s">
        <v>5211</v>
      </c>
      <c r="H623" s="666" t="s">
        <v>5212</v>
      </c>
      <c r="I623" s="668">
        <v>1997.72</v>
      </c>
      <c r="J623" s="668">
        <v>4</v>
      </c>
      <c r="K623" s="669">
        <v>7990.9</v>
      </c>
    </row>
    <row r="624" spans="1:11" ht="14.4" customHeight="1" x14ac:dyDescent="0.3">
      <c r="A624" s="664" t="s">
        <v>542</v>
      </c>
      <c r="B624" s="665" t="s">
        <v>543</v>
      </c>
      <c r="C624" s="666" t="s">
        <v>558</v>
      </c>
      <c r="D624" s="667" t="s">
        <v>2486</v>
      </c>
      <c r="E624" s="666" t="s">
        <v>5499</v>
      </c>
      <c r="F624" s="667" t="s">
        <v>5500</v>
      </c>
      <c r="G624" s="666" t="s">
        <v>5213</v>
      </c>
      <c r="H624" s="666" t="s">
        <v>5214</v>
      </c>
      <c r="I624" s="668">
        <v>730.84</v>
      </c>
      <c r="J624" s="668">
        <v>10</v>
      </c>
      <c r="K624" s="669">
        <v>7308.4</v>
      </c>
    </row>
    <row r="625" spans="1:11" ht="14.4" customHeight="1" x14ac:dyDescent="0.3">
      <c r="A625" s="664" t="s">
        <v>542</v>
      </c>
      <c r="B625" s="665" t="s">
        <v>543</v>
      </c>
      <c r="C625" s="666" t="s">
        <v>558</v>
      </c>
      <c r="D625" s="667" t="s">
        <v>2486</v>
      </c>
      <c r="E625" s="666" t="s">
        <v>5511</v>
      </c>
      <c r="F625" s="667" t="s">
        <v>5512</v>
      </c>
      <c r="G625" s="666" t="s">
        <v>5215</v>
      </c>
      <c r="H625" s="666" t="s">
        <v>5216</v>
      </c>
      <c r="I625" s="668">
        <v>30.25</v>
      </c>
      <c r="J625" s="668">
        <v>4</v>
      </c>
      <c r="K625" s="669">
        <v>121</v>
      </c>
    </row>
    <row r="626" spans="1:11" ht="14.4" customHeight="1" x14ac:dyDescent="0.3">
      <c r="A626" s="664" t="s">
        <v>542</v>
      </c>
      <c r="B626" s="665" t="s">
        <v>543</v>
      </c>
      <c r="C626" s="666" t="s">
        <v>558</v>
      </c>
      <c r="D626" s="667" t="s">
        <v>2486</v>
      </c>
      <c r="E626" s="666" t="s">
        <v>5517</v>
      </c>
      <c r="F626" s="667" t="s">
        <v>5518</v>
      </c>
      <c r="G626" s="666" t="s">
        <v>5217</v>
      </c>
      <c r="H626" s="666" t="s">
        <v>5218</v>
      </c>
      <c r="I626" s="668">
        <v>38100</v>
      </c>
      <c r="J626" s="668">
        <v>2</v>
      </c>
      <c r="K626" s="669">
        <v>76200</v>
      </c>
    </row>
    <row r="627" spans="1:11" ht="14.4" customHeight="1" x14ac:dyDescent="0.3">
      <c r="A627" s="664" t="s">
        <v>542</v>
      </c>
      <c r="B627" s="665" t="s">
        <v>543</v>
      </c>
      <c r="C627" s="666" t="s">
        <v>558</v>
      </c>
      <c r="D627" s="667" t="s">
        <v>2486</v>
      </c>
      <c r="E627" s="666" t="s">
        <v>5517</v>
      </c>
      <c r="F627" s="667" t="s">
        <v>5518</v>
      </c>
      <c r="G627" s="666" t="s">
        <v>5219</v>
      </c>
      <c r="H627" s="666" t="s">
        <v>5220</v>
      </c>
      <c r="I627" s="668">
        <v>1065.67</v>
      </c>
      <c r="J627" s="668">
        <v>15</v>
      </c>
      <c r="K627" s="669">
        <v>15985.050000000001</v>
      </c>
    </row>
    <row r="628" spans="1:11" ht="14.4" customHeight="1" x14ac:dyDescent="0.3">
      <c r="A628" s="664" t="s">
        <v>542</v>
      </c>
      <c r="B628" s="665" t="s">
        <v>543</v>
      </c>
      <c r="C628" s="666" t="s">
        <v>558</v>
      </c>
      <c r="D628" s="667" t="s">
        <v>2486</v>
      </c>
      <c r="E628" s="666" t="s">
        <v>5517</v>
      </c>
      <c r="F628" s="667" t="s">
        <v>5518</v>
      </c>
      <c r="G628" s="666" t="s">
        <v>5221</v>
      </c>
      <c r="H628" s="666" t="s">
        <v>5222</v>
      </c>
      <c r="I628" s="668">
        <v>1065.67</v>
      </c>
      <c r="J628" s="668">
        <v>36</v>
      </c>
      <c r="K628" s="669">
        <v>38364.129999999997</v>
      </c>
    </row>
    <row r="629" spans="1:11" ht="14.4" customHeight="1" x14ac:dyDescent="0.3">
      <c r="A629" s="664" t="s">
        <v>542</v>
      </c>
      <c r="B629" s="665" t="s">
        <v>543</v>
      </c>
      <c r="C629" s="666" t="s">
        <v>558</v>
      </c>
      <c r="D629" s="667" t="s">
        <v>2486</v>
      </c>
      <c r="E629" s="666" t="s">
        <v>5517</v>
      </c>
      <c r="F629" s="667" t="s">
        <v>5518</v>
      </c>
      <c r="G629" s="666" t="s">
        <v>5223</v>
      </c>
      <c r="H629" s="666" t="s">
        <v>5224</v>
      </c>
      <c r="I629" s="668">
        <v>8700.83</v>
      </c>
      <c r="J629" s="668">
        <v>10</v>
      </c>
      <c r="K629" s="669">
        <v>87008.3</v>
      </c>
    </row>
    <row r="630" spans="1:11" ht="14.4" customHeight="1" x14ac:dyDescent="0.3">
      <c r="A630" s="664" t="s">
        <v>542</v>
      </c>
      <c r="B630" s="665" t="s">
        <v>543</v>
      </c>
      <c r="C630" s="666" t="s">
        <v>558</v>
      </c>
      <c r="D630" s="667" t="s">
        <v>2486</v>
      </c>
      <c r="E630" s="666" t="s">
        <v>5517</v>
      </c>
      <c r="F630" s="667" t="s">
        <v>5518</v>
      </c>
      <c r="G630" s="666" t="s">
        <v>5225</v>
      </c>
      <c r="H630" s="666" t="s">
        <v>5226</v>
      </c>
      <c r="I630" s="668">
        <v>1065.6685714285716</v>
      </c>
      <c r="J630" s="668">
        <v>64</v>
      </c>
      <c r="K630" s="669">
        <v>68202.930000000008</v>
      </c>
    </row>
    <row r="631" spans="1:11" ht="14.4" customHeight="1" x14ac:dyDescent="0.3">
      <c r="A631" s="664" t="s">
        <v>542</v>
      </c>
      <c r="B631" s="665" t="s">
        <v>543</v>
      </c>
      <c r="C631" s="666" t="s">
        <v>558</v>
      </c>
      <c r="D631" s="667" t="s">
        <v>2486</v>
      </c>
      <c r="E631" s="666" t="s">
        <v>5517</v>
      </c>
      <c r="F631" s="667" t="s">
        <v>5518</v>
      </c>
      <c r="G631" s="666" t="s">
        <v>5227</v>
      </c>
      <c r="H631" s="666" t="s">
        <v>5228</v>
      </c>
      <c r="I631" s="668">
        <v>8026.0660000000007</v>
      </c>
      <c r="J631" s="668">
        <v>7</v>
      </c>
      <c r="K631" s="669">
        <v>56182.45</v>
      </c>
    </row>
    <row r="632" spans="1:11" ht="14.4" customHeight="1" x14ac:dyDescent="0.3">
      <c r="A632" s="664" t="s">
        <v>542</v>
      </c>
      <c r="B632" s="665" t="s">
        <v>543</v>
      </c>
      <c r="C632" s="666" t="s">
        <v>558</v>
      </c>
      <c r="D632" s="667" t="s">
        <v>2486</v>
      </c>
      <c r="E632" s="666" t="s">
        <v>5517</v>
      </c>
      <c r="F632" s="667" t="s">
        <v>5518</v>
      </c>
      <c r="G632" s="666" t="s">
        <v>5229</v>
      </c>
      <c r="H632" s="666" t="s">
        <v>5230</v>
      </c>
      <c r="I632" s="668">
        <v>1065.67</v>
      </c>
      <c r="J632" s="668">
        <v>51</v>
      </c>
      <c r="K632" s="669">
        <v>54349.25</v>
      </c>
    </row>
    <row r="633" spans="1:11" ht="14.4" customHeight="1" x14ac:dyDescent="0.3">
      <c r="A633" s="664" t="s">
        <v>542</v>
      </c>
      <c r="B633" s="665" t="s">
        <v>543</v>
      </c>
      <c r="C633" s="666" t="s">
        <v>558</v>
      </c>
      <c r="D633" s="667" t="s">
        <v>2486</v>
      </c>
      <c r="E633" s="666" t="s">
        <v>5517</v>
      </c>
      <c r="F633" s="667" t="s">
        <v>5518</v>
      </c>
      <c r="G633" s="666" t="s">
        <v>5231</v>
      </c>
      <c r="H633" s="666" t="s">
        <v>5232</v>
      </c>
      <c r="I633" s="668">
        <v>38530</v>
      </c>
      <c r="J633" s="668">
        <v>4</v>
      </c>
      <c r="K633" s="669">
        <v>154120</v>
      </c>
    </row>
    <row r="634" spans="1:11" ht="14.4" customHeight="1" x14ac:dyDescent="0.3">
      <c r="A634" s="664" t="s">
        <v>542</v>
      </c>
      <c r="B634" s="665" t="s">
        <v>543</v>
      </c>
      <c r="C634" s="666" t="s">
        <v>558</v>
      </c>
      <c r="D634" s="667" t="s">
        <v>2486</v>
      </c>
      <c r="E634" s="666" t="s">
        <v>5517</v>
      </c>
      <c r="F634" s="667" t="s">
        <v>5518</v>
      </c>
      <c r="G634" s="666" t="s">
        <v>5233</v>
      </c>
      <c r="H634" s="666" t="s">
        <v>5234</v>
      </c>
      <c r="I634" s="668">
        <v>15620.22</v>
      </c>
      <c r="J634" s="668">
        <v>4</v>
      </c>
      <c r="K634" s="669">
        <v>62480.88</v>
      </c>
    </row>
    <row r="635" spans="1:11" ht="14.4" customHeight="1" x14ac:dyDescent="0.3">
      <c r="A635" s="664" t="s">
        <v>542</v>
      </c>
      <c r="B635" s="665" t="s">
        <v>543</v>
      </c>
      <c r="C635" s="666" t="s">
        <v>558</v>
      </c>
      <c r="D635" s="667" t="s">
        <v>2486</v>
      </c>
      <c r="E635" s="666" t="s">
        <v>5517</v>
      </c>
      <c r="F635" s="667" t="s">
        <v>5518</v>
      </c>
      <c r="G635" s="666" t="s">
        <v>5235</v>
      </c>
      <c r="H635" s="666" t="s">
        <v>5236</v>
      </c>
      <c r="I635" s="668">
        <v>38530</v>
      </c>
      <c r="J635" s="668">
        <v>2</v>
      </c>
      <c r="K635" s="669">
        <v>77060</v>
      </c>
    </row>
    <row r="636" spans="1:11" ht="14.4" customHeight="1" x14ac:dyDescent="0.3">
      <c r="A636" s="664" t="s">
        <v>542</v>
      </c>
      <c r="B636" s="665" t="s">
        <v>543</v>
      </c>
      <c r="C636" s="666" t="s">
        <v>558</v>
      </c>
      <c r="D636" s="667" t="s">
        <v>2486</v>
      </c>
      <c r="E636" s="666" t="s">
        <v>5517</v>
      </c>
      <c r="F636" s="667" t="s">
        <v>5518</v>
      </c>
      <c r="G636" s="666" t="s">
        <v>5237</v>
      </c>
      <c r="H636" s="666" t="s">
        <v>5238</v>
      </c>
      <c r="I636" s="668">
        <v>51300</v>
      </c>
      <c r="J636" s="668">
        <v>2</v>
      </c>
      <c r="K636" s="669">
        <v>102600</v>
      </c>
    </row>
    <row r="637" spans="1:11" ht="14.4" customHeight="1" x14ac:dyDescent="0.3">
      <c r="A637" s="664" t="s">
        <v>542</v>
      </c>
      <c r="B637" s="665" t="s">
        <v>543</v>
      </c>
      <c r="C637" s="666" t="s">
        <v>558</v>
      </c>
      <c r="D637" s="667" t="s">
        <v>2486</v>
      </c>
      <c r="E637" s="666" t="s">
        <v>5517</v>
      </c>
      <c r="F637" s="667" t="s">
        <v>5518</v>
      </c>
      <c r="G637" s="666" t="s">
        <v>5239</v>
      </c>
      <c r="H637" s="666" t="s">
        <v>5240</v>
      </c>
      <c r="I637" s="668">
        <v>38530</v>
      </c>
      <c r="J637" s="668">
        <v>1</v>
      </c>
      <c r="K637" s="669">
        <v>38530</v>
      </c>
    </row>
    <row r="638" spans="1:11" ht="14.4" customHeight="1" x14ac:dyDescent="0.3">
      <c r="A638" s="664" t="s">
        <v>542</v>
      </c>
      <c r="B638" s="665" t="s">
        <v>543</v>
      </c>
      <c r="C638" s="666" t="s">
        <v>558</v>
      </c>
      <c r="D638" s="667" t="s">
        <v>2486</v>
      </c>
      <c r="E638" s="666" t="s">
        <v>5517</v>
      </c>
      <c r="F638" s="667" t="s">
        <v>5518</v>
      </c>
      <c r="G638" s="666" t="s">
        <v>5241</v>
      </c>
      <c r="H638" s="666" t="s">
        <v>5242</v>
      </c>
      <c r="I638" s="668">
        <v>1065.6742857142858</v>
      </c>
      <c r="J638" s="668">
        <v>53</v>
      </c>
      <c r="K638" s="669">
        <v>56480.83</v>
      </c>
    </row>
    <row r="639" spans="1:11" ht="14.4" customHeight="1" x14ac:dyDescent="0.3">
      <c r="A639" s="664" t="s">
        <v>542</v>
      </c>
      <c r="B639" s="665" t="s">
        <v>543</v>
      </c>
      <c r="C639" s="666" t="s">
        <v>558</v>
      </c>
      <c r="D639" s="667" t="s">
        <v>2486</v>
      </c>
      <c r="E639" s="666" t="s">
        <v>5517</v>
      </c>
      <c r="F639" s="667" t="s">
        <v>5518</v>
      </c>
      <c r="G639" s="666" t="s">
        <v>5243</v>
      </c>
      <c r="H639" s="666" t="s">
        <v>5244</v>
      </c>
      <c r="I639" s="668">
        <v>7624.32</v>
      </c>
      <c r="J639" s="668">
        <v>3</v>
      </c>
      <c r="K639" s="669">
        <v>22872.959999999999</v>
      </c>
    </row>
    <row r="640" spans="1:11" ht="14.4" customHeight="1" x14ac:dyDescent="0.3">
      <c r="A640" s="664" t="s">
        <v>542</v>
      </c>
      <c r="B640" s="665" t="s">
        <v>543</v>
      </c>
      <c r="C640" s="666" t="s">
        <v>558</v>
      </c>
      <c r="D640" s="667" t="s">
        <v>2486</v>
      </c>
      <c r="E640" s="666" t="s">
        <v>5517</v>
      </c>
      <c r="F640" s="667" t="s">
        <v>5518</v>
      </c>
      <c r="G640" s="666" t="s">
        <v>5245</v>
      </c>
      <c r="H640" s="666" t="s">
        <v>5246</v>
      </c>
      <c r="I640" s="668">
        <v>1365.6300000000006</v>
      </c>
      <c r="J640" s="668">
        <v>360</v>
      </c>
      <c r="K640" s="669">
        <v>491625</v>
      </c>
    </row>
    <row r="641" spans="1:11" ht="14.4" customHeight="1" x14ac:dyDescent="0.3">
      <c r="A641" s="664" t="s">
        <v>542</v>
      </c>
      <c r="B641" s="665" t="s">
        <v>543</v>
      </c>
      <c r="C641" s="666" t="s">
        <v>558</v>
      </c>
      <c r="D641" s="667" t="s">
        <v>2486</v>
      </c>
      <c r="E641" s="666" t="s">
        <v>5517</v>
      </c>
      <c r="F641" s="667" t="s">
        <v>5518</v>
      </c>
      <c r="G641" s="666" t="s">
        <v>5247</v>
      </c>
      <c r="H641" s="666" t="s">
        <v>5248</v>
      </c>
      <c r="I641" s="668">
        <v>7624.33</v>
      </c>
      <c r="J641" s="668">
        <v>1</v>
      </c>
      <c r="K641" s="669">
        <v>7624.33</v>
      </c>
    </row>
    <row r="642" spans="1:11" ht="14.4" customHeight="1" x14ac:dyDescent="0.3">
      <c r="A642" s="664" t="s">
        <v>542</v>
      </c>
      <c r="B642" s="665" t="s">
        <v>543</v>
      </c>
      <c r="C642" s="666" t="s">
        <v>558</v>
      </c>
      <c r="D642" s="667" t="s">
        <v>2486</v>
      </c>
      <c r="E642" s="666" t="s">
        <v>5517</v>
      </c>
      <c r="F642" s="667" t="s">
        <v>5518</v>
      </c>
      <c r="G642" s="666" t="s">
        <v>5249</v>
      </c>
      <c r="H642" s="666" t="s">
        <v>5250</v>
      </c>
      <c r="I642" s="668">
        <v>51300</v>
      </c>
      <c r="J642" s="668">
        <v>1</v>
      </c>
      <c r="K642" s="669">
        <v>51300</v>
      </c>
    </row>
    <row r="643" spans="1:11" ht="14.4" customHeight="1" x14ac:dyDescent="0.3">
      <c r="A643" s="664" t="s">
        <v>542</v>
      </c>
      <c r="B643" s="665" t="s">
        <v>543</v>
      </c>
      <c r="C643" s="666" t="s">
        <v>558</v>
      </c>
      <c r="D643" s="667" t="s">
        <v>2486</v>
      </c>
      <c r="E643" s="666" t="s">
        <v>5517</v>
      </c>
      <c r="F643" s="667" t="s">
        <v>5518</v>
      </c>
      <c r="G643" s="666" t="s">
        <v>5251</v>
      </c>
      <c r="H643" s="666" t="s">
        <v>5252</v>
      </c>
      <c r="I643" s="668">
        <v>13077.23</v>
      </c>
      <c r="J643" s="668">
        <v>4</v>
      </c>
      <c r="K643" s="669">
        <v>52308.91</v>
      </c>
    </row>
    <row r="644" spans="1:11" ht="14.4" customHeight="1" x14ac:dyDescent="0.3">
      <c r="A644" s="664" t="s">
        <v>542</v>
      </c>
      <c r="B644" s="665" t="s">
        <v>543</v>
      </c>
      <c r="C644" s="666" t="s">
        <v>558</v>
      </c>
      <c r="D644" s="667" t="s">
        <v>2486</v>
      </c>
      <c r="E644" s="666" t="s">
        <v>5517</v>
      </c>
      <c r="F644" s="667" t="s">
        <v>5518</v>
      </c>
      <c r="G644" s="666" t="s">
        <v>5253</v>
      </c>
      <c r="H644" s="666" t="s">
        <v>5254</v>
      </c>
      <c r="I644" s="668">
        <v>38530</v>
      </c>
      <c r="J644" s="668">
        <v>2</v>
      </c>
      <c r="K644" s="669">
        <v>77060</v>
      </c>
    </row>
    <row r="645" spans="1:11" ht="14.4" customHeight="1" x14ac:dyDescent="0.3">
      <c r="A645" s="664" t="s">
        <v>542</v>
      </c>
      <c r="B645" s="665" t="s">
        <v>543</v>
      </c>
      <c r="C645" s="666" t="s">
        <v>558</v>
      </c>
      <c r="D645" s="667" t="s">
        <v>2486</v>
      </c>
      <c r="E645" s="666" t="s">
        <v>5517</v>
      </c>
      <c r="F645" s="667" t="s">
        <v>5518</v>
      </c>
      <c r="G645" s="666" t="s">
        <v>5255</v>
      </c>
      <c r="H645" s="666" t="s">
        <v>5256</v>
      </c>
      <c r="I645" s="668">
        <v>38100</v>
      </c>
      <c r="J645" s="668">
        <v>1</v>
      </c>
      <c r="K645" s="669">
        <v>38100</v>
      </c>
    </row>
    <row r="646" spans="1:11" ht="14.4" customHeight="1" x14ac:dyDescent="0.3">
      <c r="A646" s="664" t="s">
        <v>542</v>
      </c>
      <c r="B646" s="665" t="s">
        <v>543</v>
      </c>
      <c r="C646" s="666" t="s">
        <v>558</v>
      </c>
      <c r="D646" s="667" t="s">
        <v>2486</v>
      </c>
      <c r="E646" s="666" t="s">
        <v>5517</v>
      </c>
      <c r="F646" s="667" t="s">
        <v>5518</v>
      </c>
      <c r="G646" s="666" t="s">
        <v>5257</v>
      </c>
      <c r="H646" s="666" t="s">
        <v>5258</v>
      </c>
      <c r="I646" s="668">
        <v>15620.22</v>
      </c>
      <c r="J646" s="668">
        <v>4</v>
      </c>
      <c r="K646" s="669">
        <v>62480.88</v>
      </c>
    </row>
    <row r="647" spans="1:11" ht="14.4" customHeight="1" x14ac:dyDescent="0.3">
      <c r="A647" s="664" t="s">
        <v>542</v>
      </c>
      <c r="B647" s="665" t="s">
        <v>543</v>
      </c>
      <c r="C647" s="666" t="s">
        <v>558</v>
      </c>
      <c r="D647" s="667" t="s">
        <v>2486</v>
      </c>
      <c r="E647" s="666" t="s">
        <v>5517</v>
      </c>
      <c r="F647" s="667" t="s">
        <v>5518</v>
      </c>
      <c r="G647" s="666" t="s">
        <v>5259</v>
      </c>
      <c r="H647" s="666" t="s">
        <v>5260</v>
      </c>
      <c r="I647" s="668">
        <v>8700.83</v>
      </c>
      <c r="J647" s="668">
        <v>2</v>
      </c>
      <c r="K647" s="669">
        <v>17401.66</v>
      </c>
    </row>
    <row r="648" spans="1:11" ht="14.4" customHeight="1" x14ac:dyDescent="0.3">
      <c r="A648" s="664" t="s">
        <v>542</v>
      </c>
      <c r="B648" s="665" t="s">
        <v>543</v>
      </c>
      <c r="C648" s="666" t="s">
        <v>558</v>
      </c>
      <c r="D648" s="667" t="s">
        <v>2486</v>
      </c>
      <c r="E648" s="666" t="s">
        <v>5517</v>
      </c>
      <c r="F648" s="667" t="s">
        <v>5518</v>
      </c>
      <c r="G648" s="666" t="s">
        <v>5261</v>
      </c>
      <c r="H648" s="666" t="s">
        <v>5262</v>
      </c>
      <c r="I648" s="668">
        <v>51300</v>
      </c>
      <c r="J648" s="668">
        <v>1</v>
      </c>
      <c r="K648" s="669">
        <v>51300</v>
      </c>
    </row>
    <row r="649" spans="1:11" ht="14.4" customHeight="1" x14ac:dyDescent="0.3">
      <c r="A649" s="664" t="s">
        <v>542</v>
      </c>
      <c r="B649" s="665" t="s">
        <v>543</v>
      </c>
      <c r="C649" s="666" t="s">
        <v>558</v>
      </c>
      <c r="D649" s="667" t="s">
        <v>2486</v>
      </c>
      <c r="E649" s="666" t="s">
        <v>5517</v>
      </c>
      <c r="F649" s="667" t="s">
        <v>5518</v>
      </c>
      <c r="G649" s="666" t="s">
        <v>5263</v>
      </c>
      <c r="H649" s="666" t="s">
        <v>5264</v>
      </c>
      <c r="I649" s="668">
        <v>1353.75</v>
      </c>
      <c r="J649" s="668">
        <v>10</v>
      </c>
      <c r="K649" s="669">
        <v>13537.5</v>
      </c>
    </row>
    <row r="650" spans="1:11" ht="14.4" customHeight="1" x14ac:dyDescent="0.3">
      <c r="A650" s="664" t="s">
        <v>542</v>
      </c>
      <c r="B650" s="665" t="s">
        <v>543</v>
      </c>
      <c r="C650" s="666" t="s">
        <v>558</v>
      </c>
      <c r="D650" s="667" t="s">
        <v>2486</v>
      </c>
      <c r="E650" s="666" t="s">
        <v>5513</v>
      </c>
      <c r="F650" s="667" t="s">
        <v>5514</v>
      </c>
      <c r="G650" s="666" t="s">
        <v>5265</v>
      </c>
      <c r="H650" s="666" t="s">
        <v>5266</v>
      </c>
      <c r="I650" s="668">
        <v>9.32</v>
      </c>
      <c r="J650" s="668">
        <v>5</v>
      </c>
      <c r="K650" s="669">
        <v>46.58</v>
      </c>
    </row>
    <row r="651" spans="1:11" ht="14.4" customHeight="1" x14ac:dyDescent="0.3">
      <c r="A651" s="664" t="s">
        <v>542</v>
      </c>
      <c r="B651" s="665" t="s">
        <v>543</v>
      </c>
      <c r="C651" s="666" t="s">
        <v>558</v>
      </c>
      <c r="D651" s="667" t="s">
        <v>2486</v>
      </c>
      <c r="E651" s="666" t="s">
        <v>5513</v>
      </c>
      <c r="F651" s="667" t="s">
        <v>5514</v>
      </c>
      <c r="G651" s="666" t="s">
        <v>5267</v>
      </c>
      <c r="H651" s="666" t="s">
        <v>5268</v>
      </c>
      <c r="I651" s="668">
        <v>1169.2999999999997</v>
      </c>
      <c r="J651" s="668">
        <v>90</v>
      </c>
      <c r="K651" s="669">
        <v>105236.61999999997</v>
      </c>
    </row>
    <row r="652" spans="1:11" ht="14.4" customHeight="1" x14ac:dyDescent="0.3">
      <c r="A652" s="664" t="s">
        <v>542</v>
      </c>
      <c r="B652" s="665" t="s">
        <v>543</v>
      </c>
      <c r="C652" s="666" t="s">
        <v>558</v>
      </c>
      <c r="D652" s="667" t="s">
        <v>2486</v>
      </c>
      <c r="E652" s="666" t="s">
        <v>5513</v>
      </c>
      <c r="F652" s="667" t="s">
        <v>5514</v>
      </c>
      <c r="G652" s="666" t="s">
        <v>5269</v>
      </c>
      <c r="H652" s="666" t="s">
        <v>5270</v>
      </c>
      <c r="I652" s="668">
        <v>1186.6500000000001</v>
      </c>
      <c r="J652" s="668">
        <v>30</v>
      </c>
      <c r="K652" s="669">
        <v>35599.47</v>
      </c>
    </row>
    <row r="653" spans="1:11" ht="14.4" customHeight="1" x14ac:dyDescent="0.3">
      <c r="A653" s="664" t="s">
        <v>542</v>
      </c>
      <c r="B653" s="665" t="s">
        <v>543</v>
      </c>
      <c r="C653" s="666" t="s">
        <v>558</v>
      </c>
      <c r="D653" s="667" t="s">
        <v>2486</v>
      </c>
      <c r="E653" s="666" t="s">
        <v>5513</v>
      </c>
      <c r="F653" s="667" t="s">
        <v>5514</v>
      </c>
      <c r="G653" s="666" t="s">
        <v>5271</v>
      </c>
      <c r="H653" s="666" t="s">
        <v>5272</v>
      </c>
      <c r="I653" s="668">
        <v>25300</v>
      </c>
      <c r="J653" s="668">
        <v>4</v>
      </c>
      <c r="K653" s="669">
        <v>101200</v>
      </c>
    </row>
    <row r="654" spans="1:11" ht="14.4" customHeight="1" x14ac:dyDescent="0.3">
      <c r="A654" s="664" t="s">
        <v>542</v>
      </c>
      <c r="B654" s="665" t="s">
        <v>543</v>
      </c>
      <c r="C654" s="666" t="s">
        <v>558</v>
      </c>
      <c r="D654" s="667" t="s">
        <v>2486</v>
      </c>
      <c r="E654" s="666" t="s">
        <v>5513</v>
      </c>
      <c r="F654" s="667" t="s">
        <v>5514</v>
      </c>
      <c r="G654" s="666" t="s">
        <v>5273</v>
      </c>
      <c r="H654" s="666" t="s">
        <v>5274</v>
      </c>
      <c r="I654" s="668">
        <v>1188</v>
      </c>
      <c r="J654" s="668">
        <v>215</v>
      </c>
      <c r="K654" s="669">
        <v>255420.47999999998</v>
      </c>
    </row>
    <row r="655" spans="1:11" ht="14.4" customHeight="1" x14ac:dyDescent="0.3">
      <c r="A655" s="664" t="s">
        <v>542</v>
      </c>
      <c r="B655" s="665" t="s">
        <v>543</v>
      </c>
      <c r="C655" s="666" t="s">
        <v>558</v>
      </c>
      <c r="D655" s="667" t="s">
        <v>2486</v>
      </c>
      <c r="E655" s="666" t="s">
        <v>5513</v>
      </c>
      <c r="F655" s="667" t="s">
        <v>5514</v>
      </c>
      <c r="G655" s="666" t="s">
        <v>4817</v>
      </c>
      <c r="H655" s="666" t="s">
        <v>4818</v>
      </c>
      <c r="I655" s="668">
        <v>319.91000000000003</v>
      </c>
      <c r="J655" s="668">
        <v>80</v>
      </c>
      <c r="K655" s="669">
        <v>25592.839999999997</v>
      </c>
    </row>
    <row r="656" spans="1:11" ht="14.4" customHeight="1" x14ac:dyDescent="0.3">
      <c r="A656" s="664" t="s">
        <v>542</v>
      </c>
      <c r="B656" s="665" t="s">
        <v>543</v>
      </c>
      <c r="C656" s="666" t="s">
        <v>558</v>
      </c>
      <c r="D656" s="667" t="s">
        <v>2486</v>
      </c>
      <c r="E656" s="666" t="s">
        <v>5513</v>
      </c>
      <c r="F656" s="667" t="s">
        <v>5514</v>
      </c>
      <c r="G656" s="666" t="s">
        <v>5275</v>
      </c>
      <c r="H656" s="666" t="s">
        <v>5276</v>
      </c>
      <c r="I656" s="668">
        <v>18952.882499999996</v>
      </c>
      <c r="J656" s="668">
        <v>11</v>
      </c>
      <c r="K656" s="669">
        <v>208481.91999999998</v>
      </c>
    </row>
    <row r="657" spans="1:11" ht="14.4" customHeight="1" x14ac:dyDescent="0.3">
      <c r="A657" s="664" t="s">
        <v>542</v>
      </c>
      <c r="B657" s="665" t="s">
        <v>543</v>
      </c>
      <c r="C657" s="666" t="s">
        <v>558</v>
      </c>
      <c r="D657" s="667" t="s">
        <v>2486</v>
      </c>
      <c r="E657" s="666" t="s">
        <v>5513</v>
      </c>
      <c r="F657" s="667" t="s">
        <v>5514</v>
      </c>
      <c r="G657" s="666" t="s">
        <v>5277</v>
      </c>
      <c r="H657" s="666" t="s">
        <v>5278</v>
      </c>
      <c r="I657" s="668">
        <v>1169.2989999999998</v>
      </c>
      <c r="J657" s="668">
        <v>50</v>
      </c>
      <c r="K657" s="669">
        <v>58464.789999999979</v>
      </c>
    </row>
    <row r="658" spans="1:11" ht="14.4" customHeight="1" x14ac:dyDescent="0.3">
      <c r="A658" s="664" t="s">
        <v>542</v>
      </c>
      <c r="B658" s="665" t="s">
        <v>543</v>
      </c>
      <c r="C658" s="666" t="s">
        <v>558</v>
      </c>
      <c r="D658" s="667" t="s">
        <v>2486</v>
      </c>
      <c r="E658" s="666" t="s">
        <v>5513</v>
      </c>
      <c r="F658" s="667" t="s">
        <v>5514</v>
      </c>
      <c r="G658" s="666" t="s">
        <v>5279</v>
      </c>
      <c r="H658" s="666" t="s">
        <v>5280</v>
      </c>
      <c r="I658" s="668">
        <v>1285.0200000000002</v>
      </c>
      <c r="J658" s="668">
        <v>140</v>
      </c>
      <c r="K658" s="669">
        <v>179902.80000000002</v>
      </c>
    </row>
    <row r="659" spans="1:11" ht="14.4" customHeight="1" x14ac:dyDescent="0.3">
      <c r="A659" s="664" t="s">
        <v>542</v>
      </c>
      <c r="B659" s="665" t="s">
        <v>543</v>
      </c>
      <c r="C659" s="666" t="s">
        <v>558</v>
      </c>
      <c r="D659" s="667" t="s">
        <v>2486</v>
      </c>
      <c r="E659" s="666" t="s">
        <v>5513</v>
      </c>
      <c r="F659" s="667" t="s">
        <v>5514</v>
      </c>
      <c r="G659" s="666" t="s">
        <v>5281</v>
      </c>
      <c r="H659" s="666" t="s">
        <v>5282</v>
      </c>
      <c r="I659" s="668">
        <v>17.829999999999998</v>
      </c>
      <c r="J659" s="668">
        <v>5</v>
      </c>
      <c r="K659" s="669">
        <v>89.13</v>
      </c>
    </row>
    <row r="660" spans="1:11" ht="14.4" customHeight="1" x14ac:dyDescent="0.3">
      <c r="A660" s="664" t="s">
        <v>542</v>
      </c>
      <c r="B660" s="665" t="s">
        <v>543</v>
      </c>
      <c r="C660" s="666" t="s">
        <v>558</v>
      </c>
      <c r="D660" s="667" t="s">
        <v>2486</v>
      </c>
      <c r="E660" s="666" t="s">
        <v>5513</v>
      </c>
      <c r="F660" s="667" t="s">
        <v>5514</v>
      </c>
      <c r="G660" s="666" t="s">
        <v>5283</v>
      </c>
      <c r="H660" s="666" t="s">
        <v>5284</v>
      </c>
      <c r="I660" s="668">
        <v>39726.955000000016</v>
      </c>
      <c r="J660" s="668">
        <v>13</v>
      </c>
      <c r="K660" s="669">
        <v>516421.37000000023</v>
      </c>
    </row>
    <row r="661" spans="1:11" ht="14.4" customHeight="1" x14ac:dyDescent="0.3">
      <c r="A661" s="664" t="s">
        <v>542</v>
      </c>
      <c r="B661" s="665" t="s">
        <v>543</v>
      </c>
      <c r="C661" s="666" t="s">
        <v>558</v>
      </c>
      <c r="D661" s="667" t="s">
        <v>2486</v>
      </c>
      <c r="E661" s="666" t="s">
        <v>5513</v>
      </c>
      <c r="F661" s="667" t="s">
        <v>5514</v>
      </c>
      <c r="G661" s="666" t="s">
        <v>4821</v>
      </c>
      <c r="H661" s="666" t="s">
        <v>4822</v>
      </c>
      <c r="I661" s="668">
        <v>414.55</v>
      </c>
      <c r="J661" s="668">
        <v>35</v>
      </c>
      <c r="K661" s="669">
        <v>14509.15</v>
      </c>
    </row>
    <row r="662" spans="1:11" ht="14.4" customHeight="1" x14ac:dyDescent="0.3">
      <c r="A662" s="664" t="s">
        <v>542</v>
      </c>
      <c r="B662" s="665" t="s">
        <v>543</v>
      </c>
      <c r="C662" s="666" t="s">
        <v>558</v>
      </c>
      <c r="D662" s="667" t="s">
        <v>2486</v>
      </c>
      <c r="E662" s="666" t="s">
        <v>5513</v>
      </c>
      <c r="F662" s="667" t="s">
        <v>5514</v>
      </c>
      <c r="G662" s="666" t="s">
        <v>5285</v>
      </c>
      <c r="H662" s="666" t="s">
        <v>5286</v>
      </c>
      <c r="I662" s="668">
        <v>435.6</v>
      </c>
      <c r="J662" s="668">
        <v>10</v>
      </c>
      <c r="K662" s="669">
        <v>4356</v>
      </c>
    </row>
    <row r="663" spans="1:11" ht="14.4" customHeight="1" x14ac:dyDescent="0.3">
      <c r="A663" s="664" t="s">
        <v>542</v>
      </c>
      <c r="B663" s="665" t="s">
        <v>543</v>
      </c>
      <c r="C663" s="666" t="s">
        <v>558</v>
      </c>
      <c r="D663" s="667" t="s">
        <v>2486</v>
      </c>
      <c r="E663" s="666" t="s">
        <v>5513</v>
      </c>
      <c r="F663" s="667" t="s">
        <v>5514</v>
      </c>
      <c r="G663" s="666" t="s">
        <v>5287</v>
      </c>
      <c r="H663" s="666" t="s">
        <v>5288</v>
      </c>
      <c r="I663" s="668">
        <v>106.48</v>
      </c>
      <c r="J663" s="668">
        <v>25</v>
      </c>
      <c r="K663" s="669">
        <v>2662</v>
      </c>
    </row>
    <row r="664" spans="1:11" ht="14.4" customHeight="1" x14ac:dyDescent="0.3">
      <c r="A664" s="664" t="s">
        <v>542</v>
      </c>
      <c r="B664" s="665" t="s">
        <v>543</v>
      </c>
      <c r="C664" s="666" t="s">
        <v>558</v>
      </c>
      <c r="D664" s="667" t="s">
        <v>2486</v>
      </c>
      <c r="E664" s="666" t="s">
        <v>5513</v>
      </c>
      <c r="F664" s="667" t="s">
        <v>5514</v>
      </c>
      <c r="G664" s="666" t="s">
        <v>5289</v>
      </c>
      <c r="H664" s="666" t="s">
        <v>5290</v>
      </c>
      <c r="I664" s="668">
        <v>350.26</v>
      </c>
      <c r="J664" s="668">
        <v>40</v>
      </c>
      <c r="K664" s="669">
        <v>14010.33</v>
      </c>
    </row>
    <row r="665" spans="1:11" ht="14.4" customHeight="1" x14ac:dyDescent="0.3">
      <c r="A665" s="664" t="s">
        <v>542</v>
      </c>
      <c r="B665" s="665" t="s">
        <v>543</v>
      </c>
      <c r="C665" s="666" t="s">
        <v>558</v>
      </c>
      <c r="D665" s="667" t="s">
        <v>2486</v>
      </c>
      <c r="E665" s="666" t="s">
        <v>5513</v>
      </c>
      <c r="F665" s="667" t="s">
        <v>5514</v>
      </c>
      <c r="G665" s="666" t="s">
        <v>5291</v>
      </c>
      <c r="H665" s="666" t="s">
        <v>5292</v>
      </c>
      <c r="I665" s="668">
        <v>1633.5</v>
      </c>
      <c r="J665" s="668">
        <v>24</v>
      </c>
      <c r="K665" s="669">
        <v>39204</v>
      </c>
    </row>
    <row r="666" spans="1:11" ht="14.4" customHeight="1" x14ac:dyDescent="0.3">
      <c r="A666" s="664" t="s">
        <v>542</v>
      </c>
      <c r="B666" s="665" t="s">
        <v>543</v>
      </c>
      <c r="C666" s="666" t="s">
        <v>558</v>
      </c>
      <c r="D666" s="667" t="s">
        <v>2486</v>
      </c>
      <c r="E666" s="666" t="s">
        <v>5513</v>
      </c>
      <c r="F666" s="667" t="s">
        <v>5514</v>
      </c>
      <c r="G666" s="666" t="s">
        <v>5293</v>
      </c>
      <c r="H666" s="666" t="s">
        <v>5294</v>
      </c>
      <c r="I666" s="668">
        <v>106.48</v>
      </c>
      <c r="J666" s="668">
        <v>50</v>
      </c>
      <c r="K666" s="669">
        <v>5324</v>
      </c>
    </row>
    <row r="667" spans="1:11" ht="14.4" customHeight="1" x14ac:dyDescent="0.3">
      <c r="A667" s="664" t="s">
        <v>542</v>
      </c>
      <c r="B667" s="665" t="s">
        <v>543</v>
      </c>
      <c r="C667" s="666" t="s">
        <v>558</v>
      </c>
      <c r="D667" s="667" t="s">
        <v>2486</v>
      </c>
      <c r="E667" s="666" t="s">
        <v>5513</v>
      </c>
      <c r="F667" s="667" t="s">
        <v>5514</v>
      </c>
      <c r="G667" s="666" t="s">
        <v>5295</v>
      </c>
      <c r="H667" s="666" t="s">
        <v>5296</v>
      </c>
      <c r="I667" s="668">
        <v>106.48</v>
      </c>
      <c r="J667" s="668">
        <v>25</v>
      </c>
      <c r="K667" s="669">
        <v>2662</v>
      </c>
    </row>
    <row r="668" spans="1:11" ht="14.4" customHeight="1" x14ac:dyDescent="0.3">
      <c r="A668" s="664" t="s">
        <v>542</v>
      </c>
      <c r="B668" s="665" t="s">
        <v>543</v>
      </c>
      <c r="C668" s="666" t="s">
        <v>558</v>
      </c>
      <c r="D668" s="667" t="s">
        <v>2486</v>
      </c>
      <c r="E668" s="666" t="s">
        <v>5513</v>
      </c>
      <c r="F668" s="667" t="s">
        <v>5514</v>
      </c>
      <c r="G668" s="666" t="s">
        <v>5297</v>
      </c>
      <c r="H668" s="666" t="s">
        <v>5298</v>
      </c>
      <c r="I668" s="668">
        <v>12.77</v>
      </c>
      <c r="J668" s="668">
        <v>5</v>
      </c>
      <c r="K668" s="669">
        <v>63.83</v>
      </c>
    </row>
    <row r="669" spans="1:11" ht="14.4" customHeight="1" x14ac:dyDescent="0.3">
      <c r="A669" s="664" t="s">
        <v>542</v>
      </c>
      <c r="B669" s="665" t="s">
        <v>543</v>
      </c>
      <c r="C669" s="666" t="s">
        <v>558</v>
      </c>
      <c r="D669" s="667" t="s">
        <v>2486</v>
      </c>
      <c r="E669" s="666" t="s">
        <v>5513</v>
      </c>
      <c r="F669" s="667" t="s">
        <v>5514</v>
      </c>
      <c r="G669" s="666" t="s">
        <v>5299</v>
      </c>
      <c r="H669" s="666" t="s">
        <v>5300</v>
      </c>
      <c r="I669" s="668">
        <v>9.32</v>
      </c>
      <c r="J669" s="668">
        <v>5</v>
      </c>
      <c r="K669" s="669">
        <v>46.58</v>
      </c>
    </row>
    <row r="670" spans="1:11" ht="14.4" customHeight="1" x14ac:dyDescent="0.3">
      <c r="A670" s="664" t="s">
        <v>542</v>
      </c>
      <c r="B670" s="665" t="s">
        <v>543</v>
      </c>
      <c r="C670" s="666" t="s">
        <v>558</v>
      </c>
      <c r="D670" s="667" t="s">
        <v>2486</v>
      </c>
      <c r="E670" s="666" t="s">
        <v>5513</v>
      </c>
      <c r="F670" s="667" t="s">
        <v>5514</v>
      </c>
      <c r="G670" s="666" t="s">
        <v>5301</v>
      </c>
      <c r="H670" s="666" t="s">
        <v>5302</v>
      </c>
      <c r="I670" s="668">
        <v>9.32</v>
      </c>
      <c r="J670" s="668">
        <v>5</v>
      </c>
      <c r="K670" s="669">
        <v>46.58</v>
      </c>
    </row>
    <row r="671" spans="1:11" ht="14.4" customHeight="1" x14ac:dyDescent="0.3">
      <c r="A671" s="664" t="s">
        <v>542</v>
      </c>
      <c r="B671" s="665" t="s">
        <v>543</v>
      </c>
      <c r="C671" s="666" t="s">
        <v>558</v>
      </c>
      <c r="D671" s="667" t="s">
        <v>2486</v>
      </c>
      <c r="E671" s="666" t="s">
        <v>5513</v>
      </c>
      <c r="F671" s="667" t="s">
        <v>5514</v>
      </c>
      <c r="G671" s="666" t="s">
        <v>5303</v>
      </c>
      <c r="H671" s="666" t="s">
        <v>5304</v>
      </c>
      <c r="I671" s="668">
        <v>9.32</v>
      </c>
      <c r="J671" s="668">
        <v>5</v>
      </c>
      <c r="K671" s="669">
        <v>46.58</v>
      </c>
    </row>
    <row r="672" spans="1:11" ht="14.4" customHeight="1" x14ac:dyDescent="0.3">
      <c r="A672" s="664" t="s">
        <v>542</v>
      </c>
      <c r="B672" s="665" t="s">
        <v>543</v>
      </c>
      <c r="C672" s="666" t="s">
        <v>558</v>
      </c>
      <c r="D672" s="667" t="s">
        <v>2486</v>
      </c>
      <c r="E672" s="666" t="s">
        <v>5513</v>
      </c>
      <c r="F672" s="667" t="s">
        <v>5514</v>
      </c>
      <c r="G672" s="666" t="s">
        <v>5305</v>
      </c>
      <c r="H672" s="666" t="s">
        <v>5306</v>
      </c>
      <c r="I672" s="668">
        <v>14.38</v>
      </c>
      <c r="J672" s="668">
        <v>5</v>
      </c>
      <c r="K672" s="669">
        <v>71.88</v>
      </c>
    </row>
    <row r="673" spans="1:11" ht="14.4" customHeight="1" x14ac:dyDescent="0.3">
      <c r="A673" s="664" t="s">
        <v>542</v>
      </c>
      <c r="B673" s="665" t="s">
        <v>543</v>
      </c>
      <c r="C673" s="666" t="s">
        <v>558</v>
      </c>
      <c r="D673" s="667" t="s">
        <v>2486</v>
      </c>
      <c r="E673" s="666" t="s">
        <v>5513</v>
      </c>
      <c r="F673" s="667" t="s">
        <v>5514</v>
      </c>
      <c r="G673" s="666" t="s">
        <v>5307</v>
      </c>
      <c r="H673" s="666" t="s">
        <v>5308</v>
      </c>
      <c r="I673" s="668">
        <v>9.32</v>
      </c>
      <c r="J673" s="668">
        <v>5</v>
      </c>
      <c r="K673" s="669">
        <v>46.58</v>
      </c>
    </row>
    <row r="674" spans="1:11" ht="14.4" customHeight="1" x14ac:dyDescent="0.3">
      <c r="A674" s="664" t="s">
        <v>542</v>
      </c>
      <c r="B674" s="665" t="s">
        <v>543</v>
      </c>
      <c r="C674" s="666" t="s">
        <v>558</v>
      </c>
      <c r="D674" s="667" t="s">
        <v>2486</v>
      </c>
      <c r="E674" s="666" t="s">
        <v>5513</v>
      </c>
      <c r="F674" s="667" t="s">
        <v>5514</v>
      </c>
      <c r="G674" s="666" t="s">
        <v>5309</v>
      </c>
      <c r="H674" s="666" t="s">
        <v>5310</v>
      </c>
      <c r="I674" s="668">
        <v>25300</v>
      </c>
      <c r="J674" s="668">
        <v>1</v>
      </c>
      <c r="K674" s="669">
        <v>25300</v>
      </c>
    </row>
    <row r="675" spans="1:11" ht="14.4" customHeight="1" x14ac:dyDescent="0.3">
      <c r="A675" s="664" t="s">
        <v>542</v>
      </c>
      <c r="B675" s="665" t="s">
        <v>543</v>
      </c>
      <c r="C675" s="666" t="s">
        <v>558</v>
      </c>
      <c r="D675" s="667" t="s">
        <v>2486</v>
      </c>
      <c r="E675" s="666" t="s">
        <v>5513</v>
      </c>
      <c r="F675" s="667" t="s">
        <v>5514</v>
      </c>
      <c r="G675" s="666" t="s">
        <v>5311</v>
      </c>
      <c r="H675" s="666" t="s">
        <v>5312</v>
      </c>
      <c r="I675" s="668">
        <v>435.6</v>
      </c>
      <c r="J675" s="668">
        <v>10</v>
      </c>
      <c r="K675" s="669">
        <v>4356</v>
      </c>
    </row>
    <row r="676" spans="1:11" ht="14.4" customHeight="1" x14ac:dyDescent="0.3">
      <c r="A676" s="664" t="s">
        <v>542</v>
      </c>
      <c r="B676" s="665" t="s">
        <v>543</v>
      </c>
      <c r="C676" s="666" t="s">
        <v>558</v>
      </c>
      <c r="D676" s="667" t="s">
        <v>2486</v>
      </c>
      <c r="E676" s="666" t="s">
        <v>5513</v>
      </c>
      <c r="F676" s="667" t="s">
        <v>5514</v>
      </c>
      <c r="G676" s="666" t="s">
        <v>5313</v>
      </c>
      <c r="H676" s="666" t="s">
        <v>5314</v>
      </c>
      <c r="I676" s="668">
        <v>4600</v>
      </c>
      <c r="J676" s="668">
        <v>20</v>
      </c>
      <c r="K676" s="669">
        <v>92000</v>
      </c>
    </row>
    <row r="677" spans="1:11" ht="14.4" customHeight="1" x14ac:dyDescent="0.3">
      <c r="A677" s="664" t="s">
        <v>542</v>
      </c>
      <c r="B677" s="665" t="s">
        <v>543</v>
      </c>
      <c r="C677" s="666" t="s">
        <v>558</v>
      </c>
      <c r="D677" s="667" t="s">
        <v>2486</v>
      </c>
      <c r="E677" s="666" t="s">
        <v>5519</v>
      </c>
      <c r="F677" s="667" t="s">
        <v>5520</v>
      </c>
      <c r="G677" s="666" t="s">
        <v>5315</v>
      </c>
      <c r="H677" s="666" t="s">
        <v>5316</v>
      </c>
      <c r="I677" s="668">
        <v>287.5</v>
      </c>
      <c r="J677" s="668">
        <v>1</v>
      </c>
      <c r="K677" s="669">
        <v>287.5</v>
      </c>
    </row>
    <row r="678" spans="1:11" ht="14.4" customHeight="1" x14ac:dyDescent="0.3">
      <c r="A678" s="664" t="s">
        <v>542</v>
      </c>
      <c r="B678" s="665" t="s">
        <v>543</v>
      </c>
      <c r="C678" s="666" t="s">
        <v>558</v>
      </c>
      <c r="D678" s="667" t="s">
        <v>2486</v>
      </c>
      <c r="E678" s="666" t="s">
        <v>5519</v>
      </c>
      <c r="F678" s="667" t="s">
        <v>5520</v>
      </c>
      <c r="G678" s="666" t="s">
        <v>5317</v>
      </c>
      <c r="H678" s="666" t="s">
        <v>5318</v>
      </c>
      <c r="I678" s="668">
        <v>2776.95</v>
      </c>
      <c r="J678" s="668">
        <v>3</v>
      </c>
      <c r="K678" s="669">
        <v>8330.85</v>
      </c>
    </row>
    <row r="679" spans="1:11" ht="14.4" customHeight="1" x14ac:dyDescent="0.3">
      <c r="A679" s="664" t="s">
        <v>542</v>
      </c>
      <c r="B679" s="665" t="s">
        <v>543</v>
      </c>
      <c r="C679" s="666" t="s">
        <v>558</v>
      </c>
      <c r="D679" s="667" t="s">
        <v>2486</v>
      </c>
      <c r="E679" s="666" t="s">
        <v>5501</v>
      </c>
      <c r="F679" s="667" t="s">
        <v>5502</v>
      </c>
      <c r="G679" s="666" t="s">
        <v>4555</v>
      </c>
      <c r="H679" s="666" t="s">
        <v>4556</v>
      </c>
      <c r="I679" s="668">
        <v>8.1683333333333348</v>
      </c>
      <c r="J679" s="668">
        <v>800</v>
      </c>
      <c r="K679" s="669">
        <v>6534</v>
      </c>
    </row>
    <row r="680" spans="1:11" ht="14.4" customHeight="1" x14ac:dyDescent="0.3">
      <c r="A680" s="664" t="s">
        <v>542</v>
      </c>
      <c r="B680" s="665" t="s">
        <v>543</v>
      </c>
      <c r="C680" s="666" t="s">
        <v>558</v>
      </c>
      <c r="D680" s="667" t="s">
        <v>2486</v>
      </c>
      <c r="E680" s="666" t="s">
        <v>5501</v>
      </c>
      <c r="F680" s="667" t="s">
        <v>5502</v>
      </c>
      <c r="G680" s="666" t="s">
        <v>4557</v>
      </c>
      <c r="H680" s="666" t="s">
        <v>4558</v>
      </c>
      <c r="I680" s="668">
        <v>150</v>
      </c>
      <c r="J680" s="668">
        <v>390</v>
      </c>
      <c r="K680" s="669">
        <v>58500.639999999999</v>
      </c>
    </row>
    <row r="681" spans="1:11" ht="14.4" customHeight="1" x14ac:dyDescent="0.3">
      <c r="A681" s="664" t="s">
        <v>542</v>
      </c>
      <c r="B681" s="665" t="s">
        <v>543</v>
      </c>
      <c r="C681" s="666" t="s">
        <v>558</v>
      </c>
      <c r="D681" s="667" t="s">
        <v>2486</v>
      </c>
      <c r="E681" s="666" t="s">
        <v>5501</v>
      </c>
      <c r="F681" s="667" t="s">
        <v>5502</v>
      </c>
      <c r="G681" s="666" t="s">
        <v>5319</v>
      </c>
      <c r="H681" s="666" t="s">
        <v>5320</v>
      </c>
      <c r="I681" s="668">
        <v>15.707999999999998</v>
      </c>
      <c r="J681" s="668">
        <v>425</v>
      </c>
      <c r="K681" s="669">
        <v>6900.05</v>
      </c>
    </row>
    <row r="682" spans="1:11" ht="14.4" customHeight="1" x14ac:dyDescent="0.3">
      <c r="A682" s="664" t="s">
        <v>542</v>
      </c>
      <c r="B682" s="665" t="s">
        <v>543</v>
      </c>
      <c r="C682" s="666" t="s">
        <v>558</v>
      </c>
      <c r="D682" s="667" t="s">
        <v>2486</v>
      </c>
      <c r="E682" s="666" t="s">
        <v>5501</v>
      </c>
      <c r="F682" s="667" t="s">
        <v>5502</v>
      </c>
      <c r="G682" s="666" t="s">
        <v>5321</v>
      </c>
      <c r="H682" s="666" t="s">
        <v>5322</v>
      </c>
      <c r="I682" s="668">
        <v>60.5</v>
      </c>
      <c r="J682" s="668">
        <v>200</v>
      </c>
      <c r="K682" s="669">
        <v>12100</v>
      </c>
    </row>
    <row r="683" spans="1:11" ht="14.4" customHeight="1" x14ac:dyDescent="0.3">
      <c r="A683" s="664" t="s">
        <v>542</v>
      </c>
      <c r="B683" s="665" t="s">
        <v>543</v>
      </c>
      <c r="C683" s="666" t="s">
        <v>558</v>
      </c>
      <c r="D683" s="667" t="s">
        <v>2486</v>
      </c>
      <c r="E683" s="666" t="s">
        <v>5501</v>
      </c>
      <c r="F683" s="667" t="s">
        <v>5502</v>
      </c>
      <c r="G683" s="666" t="s">
        <v>5323</v>
      </c>
      <c r="H683" s="666" t="s">
        <v>5324</v>
      </c>
      <c r="I683" s="668">
        <v>1010.35</v>
      </c>
      <c r="J683" s="668">
        <v>15</v>
      </c>
      <c r="K683" s="669">
        <v>15155.25</v>
      </c>
    </row>
    <row r="684" spans="1:11" ht="14.4" customHeight="1" x14ac:dyDescent="0.3">
      <c r="A684" s="664" t="s">
        <v>542</v>
      </c>
      <c r="B684" s="665" t="s">
        <v>543</v>
      </c>
      <c r="C684" s="666" t="s">
        <v>558</v>
      </c>
      <c r="D684" s="667" t="s">
        <v>2486</v>
      </c>
      <c r="E684" s="666" t="s">
        <v>5501</v>
      </c>
      <c r="F684" s="667" t="s">
        <v>5502</v>
      </c>
      <c r="G684" s="666" t="s">
        <v>5325</v>
      </c>
      <c r="H684" s="666" t="s">
        <v>5326</v>
      </c>
      <c r="I684" s="668">
        <v>5770.4971428571425</v>
      </c>
      <c r="J684" s="668">
        <v>27</v>
      </c>
      <c r="K684" s="669">
        <v>155803.44999999998</v>
      </c>
    </row>
    <row r="685" spans="1:11" ht="14.4" customHeight="1" x14ac:dyDescent="0.3">
      <c r="A685" s="664" t="s">
        <v>542</v>
      </c>
      <c r="B685" s="665" t="s">
        <v>543</v>
      </c>
      <c r="C685" s="666" t="s">
        <v>558</v>
      </c>
      <c r="D685" s="667" t="s">
        <v>2486</v>
      </c>
      <c r="E685" s="666" t="s">
        <v>5501</v>
      </c>
      <c r="F685" s="667" t="s">
        <v>5502</v>
      </c>
      <c r="G685" s="666" t="s">
        <v>5327</v>
      </c>
      <c r="H685" s="666" t="s">
        <v>5328</v>
      </c>
      <c r="I685" s="668">
        <v>1652.8600000000001</v>
      </c>
      <c r="J685" s="668">
        <v>11</v>
      </c>
      <c r="K685" s="669">
        <v>18181.46</v>
      </c>
    </row>
    <row r="686" spans="1:11" ht="14.4" customHeight="1" x14ac:dyDescent="0.3">
      <c r="A686" s="664" t="s">
        <v>542</v>
      </c>
      <c r="B686" s="665" t="s">
        <v>543</v>
      </c>
      <c r="C686" s="666" t="s">
        <v>558</v>
      </c>
      <c r="D686" s="667" t="s">
        <v>2486</v>
      </c>
      <c r="E686" s="666" t="s">
        <v>5501</v>
      </c>
      <c r="F686" s="667" t="s">
        <v>5502</v>
      </c>
      <c r="G686" s="666" t="s">
        <v>5329</v>
      </c>
      <c r="H686" s="666" t="s">
        <v>5330</v>
      </c>
      <c r="I686" s="668">
        <v>2407.96</v>
      </c>
      <c r="J686" s="668">
        <v>7</v>
      </c>
      <c r="K686" s="669">
        <v>16855.5</v>
      </c>
    </row>
    <row r="687" spans="1:11" ht="14.4" customHeight="1" x14ac:dyDescent="0.3">
      <c r="A687" s="664" t="s">
        <v>542</v>
      </c>
      <c r="B687" s="665" t="s">
        <v>543</v>
      </c>
      <c r="C687" s="666" t="s">
        <v>558</v>
      </c>
      <c r="D687" s="667" t="s">
        <v>2486</v>
      </c>
      <c r="E687" s="666" t="s">
        <v>5501</v>
      </c>
      <c r="F687" s="667" t="s">
        <v>5502</v>
      </c>
      <c r="G687" s="666" t="s">
        <v>5331</v>
      </c>
      <c r="H687" s="666" t="s">
        <v>5332</v>
      </c>
      <c r="I687" s="668">
        <v>4800.68</v>
      </c>
      <c r="J687" s="668">
        <v>20</v>
      </c>
      <c r="K687" s="669">
        <v>96013.5</v>
      </c>
    </row>
    <row r="688" spans="1:11" ht="14.4" customHeight="1" x14ac:dyDescent="0.3">
      <c r="A688" s="664" t="s">
        <v>542</v>
      </c>
      <c r="B688" s="665" t="s">
        <v>543</v>
      </c>
      <c r="C688" s="666" t="s">
        <v>558</v>
      </c>
      <c r="D688" s="667" t="s">
        <v>2486</v>
      </c>
      <c r="E688" s="666" t="s">
        <v>5501</v>
      </c>
      <c r="F688" s="667" t="s">
        <v>5502</v>
      </c>
      <c r="G688" s="666" t="s">
        <v>5333</v>
      </c>
      <c r="H688" s="666" t="s">
        <v>5334</v>
      </c>
      <c r="I688" s="668">
        <v>1884.8499999999995</v>
      </c>
      <c r="J688" s="668">
        <v>240</v>
      </c>
      <c r="K688" s="669">
        <v>452364</v>
      </c>
    </row>
    <row r="689" spans="1:11" ht="14.4" customHeight="1" x14ac:dyDescent="0.3">
      <c r="A689" s="664" t="s">
        <v>542</v>
      </c>
      <c r="B689" s="665" t="s">
        <v>543</v>
      </c>
      <c r="C689" s="666" t="s">
        <v>558</v>
      </c>
      <c r="D689" s="667" t="s">
        <v>2486</v>
      </c>
      <c r="E689" s="666" t="s">
        <v>5501</v>
      </c>
      <c r="F689" s="667" t="s">
        <v>5502</v>
      </c>
      <c r="G689" s="666" t="s">
        <v>5335</v>
      </c>
      <c r="H689" s="666" t="s">
        <v>5336</v>
      </c>
      <c r="I689" s="668">
        <v>1403</v>
      </c>
      <c r="J689" s="668">
        <v>110</v>
      </c>
      <c r="K689" s="669">
        <v>154330</v>
      </c>
    </row>
    <row r="690" spans="1:11" ht="14.4" customHeight="1" x14ac:dyDescent="0.3">
      <c r="A690" s="664" t="s">
        <v>542</v>
      </c>
      <c r="B690" s="665" t="s">
        <v>543</v>
      </c>
      <c r="C690" s="666" t="s">
        <v>558</v>
      </c>
      <c r="D690" s="667" t="s">
        <v>2486</v>
      </c>
      <c r="E690" s="666" t="s">
        <v>5501</v>
      </c>
      <c r="F690" s="667" t="s">
        <v>5502</v>
      </c>
      <c r="G690" s="666" t="s">
        <v>5337</v>
      </c>
      <c r="H690" s="666" t="s">
        <v>5338</v>
      </c>
      <c r="I690" s="668">
        <v>1896.048</v>
      </c>
      <c r="J690" s="668">
        <v>19</v>
      </c>
      <c r="K690" s="669">
        <v>36024.85</v>
      </c>
    </row>
    <row r="691" spans="1:11" ht="14.4" customHeight="1" x14ac:dyDescent="0.3">
      <c r="A691" s="664" t="s">
        <v>542</v>
      </c>
      <c r="B691" s="665" t="s">
        <v>543</v>
      </c>
      <c r="C691" s="666" t="s">
        <v>558</v>
      </c>
      <c r="D691" s="667" t="s">
        <v>2486</v>
      </c>
      <c r="E691" s="666" t="s">
        <v>5501</v>
      </c>
      <c r="F691" s="667" t="s">
        <v>5502</v>
      </c>
      <c r="G691" s="666" t="s">
        <v>5339</v>
      </c>
      <c r="H691" s="666" t="s">
        <v>5340</v>
      </c>
      <c r="I691" s="668">
        <v>1010.35</v>
      </c>
      <c r="J691" s="668">
        <v>5</v>
      </c>
      <c r="K691" s="669">
        <v>5051.75</v>
      </c>
    </row>
    <row r="692" spans="1:11" ht="14.4" customHeight="1" x14ac:dyDescent="0.3">
      <c r="A692" s="664" t="s">
        <v>542</v>
      </c>
      <c r="B692" s="665" t="s">
        <v>543</v>
      </c>
      <c r="C692" s="666" t="s">
        <v>558</v>
      </c>
      <c r="D692" s="667" t="s">
        <v>2486</v>
      </c>
      <c r="E692" s="666" t="s">
        <v>5501</v>
      </c>
      <c r="F692" s="667" t="s">
        <v>5502</v>
      </c>
      <c r="G692" s="666" t="s">
        <v>5341</v>
      </c>
      <c r="H692" s="666" t="s">
        <v>5342</v>
      </c>
      <c r="I692" s="668">
        <v>9576</v>
      </c>
      <c r="J692" s="668">
        <v>2</v>
      </c>
      <c r="K692" s="669">
        <v>19152</v>
      </c>
    </row>
    <row r="693" spans="1:11" ht="14.4" customHeight="1" x14ac:dyDescent="0.3">
      <c r="A693" s="664" t="s">
        <v>542</v>
      </c>
      <c r="B693" s="665" t="s">
        <v>543</v>
      </c>
      <c r="C693" s="666" t="s">
        <v>558</v>
      </c>
      <c r="D693" s="667" t="s">
        <v>2486</v>
      </c>
      <c r="E693" s="666" t="s">
        <v>5521</v>
      </c>
      <c r="F693" s="667" t="s">
        <v>5522</v>
      </c>
      <c r="G693" s="666" t="s">
        <v>5343</v>
      </c>
      <c r="H693" s="666" t="s">
        <v>5344</v>
      </c>
      <c r="I693" s="668">
        <v>28.06</v>
      </c>
      <c r="J693" s="668">
        <v>36</v>
      </c>
      <c r="K693" s="669">
        <v>1010.16</v>
      </c>
    </row>
    <row r="694" spans="1:11" ht="14.4" customHeight="1" x14ac:dyDescent="0.3">
      <c r="A694" s="664" t="s">
        <v>542</v>
      </c>
      <c r="B694" s="665" t="s">
        <v>543</v>
      </c>
      <c r="C694" s="666" t="s">
        <v>558</v>
      </c>
      <c r="D694" s="667" t="s">
        <v>2486</v>
      </c>
      <c r="E694" s="666" t="s">
        <v>5521</v>
      </c>
      <c r="F694" s="667" t="s">
        <v>5522</v>
      </c>
      <c r="G694" s="666" t="s">
        <v>5345</v>
      </c>
      <c r="H694" s="666" t="s">
        <v>5346</v>
      </c>
      <c r="I694" s="668">
        <v>56.029999999999987</v>
      </c>
      <c r="J694" s="668">
        <v>684</v>
      </c>
      <c r="K694" s="669">
        <v>38327.11</v>
      </c>
    </row>
    <row r="695" spans="1:11" ht="14.4" customHeight="1" x14ac:dyDescent="0.3">
      <c r="A695" s="664" t="s">
        <v>542</v>
      </c>
      <c r="B695" s="665" t="s">
        <v>543</v>
      </c>
      <c r="C695" s="666" t="s">
        <v>558</v>
      </c>
      <c r="D695" s="667" t="s">
        <v>2486</v>
      </c>
      <c r="E695" s="666" t="s">
        <v>5521</v>
      </c>
      <c r="F695" s="667" t="s">
        <v>5522</v>
      </c>
      <c r="G695" s="666" t="s">
        <v>5347</v>
      </c>
      <c r="H695" s="666" t="s">
        <v>5348</v>
      </c>
      <c r="I695" s="668">
        <v>191.51</v>
      </c>
      <c r="J695" s="668">
        <v>540</v>
      </c>
      <c r="K695" s="669">
        <v>103413.73</v>
      </c>
    </row>
    <row r="696" spans="1:11" ht="14.4" customHeight="1" x14ac:dyDescent="0.3">
      <c r="A696" s="664" t="s">
        <v>542</v>
      </c>
      <c r="B696" s="665" t="s">
        <v>543</v>
      </c>
      <c r="C696" s="666" t="s">
        <v>558</v>
      </c>
      <c r="D696" s="667" t="s">
        <v>2486</v>
      </c>
      <c r="E696" s="666" t="s">
        <v>5521</v>
      </c>
      <c r="F696" s="667" t="s">
        <v>5522</v>
      </c>
      <c r="G696" s="666" t="s">
        <v>5349</v>
      </c>
      <c r="H696" s="666" t="s">
        <v>5350</v>
      </c>
      <c r="I696" s="668">
        <v>153.47</v>
      </c>
      <c r="J696" s="668">
        <v>468</v>
      </c>
      <c r="K696" s="669">
        <v>71822.790000000008</v>
      </c>
    </row>
    <row r="697" spans="1:11" ht="14.4" customHeight="1" x14ac:dyDescent="0.3">
      <c r="A697" s="664" t="s">
        <v>542</v>
      </c>
      <c r="B697" s="665" t="s">
        <v>543</v>
      </c>
      <c r="C697" s="666" t="s">
        <v>558</v>
      </c>
      <c r="D697" s="667" t="s">
        <v>2486</v>
      </c>
      <c r="E697" s="666" t="s">
        <v>5521</v>
      </c>
      <c r="F697" s="667" t="s">
        <v>5522</v>
      </c>
      <c r="G697" s="666" t="s">
        <v>5351</v>
      </c>
      <c r="H697" s="666" t="s">
        <v>5352</v>
      </c>
      <c r="I697" s="668">
        <v>297.16000000000003</v>
      </c>
      <c r="J697" s="668">
        <v>900</v>
      </c>
      <c r="K697" s="669">
        <v>267444</v>
      </c>
    </row>
    <row r="698" spans="1:11" ht="14.4" customHeight="1" x14ac:dyDescent="0.3">
      <c r="A698" s="664" t="s">
        <v>542</v>
      </c>
      <c r="B698" s="665" t="s">
        <v>543</v>
      </c>
      <c r="C698" s="666" t="s">
        <v>558</v>
      </c>
      <c r="D698" s="667" t="s">
        <v>2486</v>
      </c>
      <c r="E698" s="666" t="s">
        <v>5521</v>
      </c>
      <c r="F698" s="667" t="s">
        <v>5522</v>
      </c>
      <c r="G698" s="666" t="s">
        <v>5353</v>
      </c>
      <c r="H698" s="666" t="s">
        <v>5354</v>
      </c>
      <c r="I698" s="668">
        <v>133.91999999999999</v>
      </c>
      <c r="J698" s="668">
        <v>396</v>
      </c>
      <c r="K698" s="669">
        <v>53031.329999999994</v>
      </c>
    </row>
    <row r="699" spans="1:11" ht="14.4" customHeight="1" x14ac:dyDescent="0.3">
      <c r="A699" s="664" t="s">
        <v>542</v>
      </c>
      <c r="B699" s="665" t="s">
        <v>543</v>
      </c>
      <c r="C699" s="666" t="s">
        <v>558</v>
      </c>
      <c r="D699" s="667" t="s">
        <v>2486</v>
      </c>
      <c r="E699" s="666" t="s">
        <v>5521</v>
      </c>
      <c r="F699" s="667" t="s">
        <v>5522</v>
      </c>
      <c r="G699" s="666" t="s">
        <v>5355</v>
      </c>
      <c r="H699" s="666" t="s">
        <v>5356</v>
      </c>
      <c r="I699" s="668">
        <v>28.86</v>
      </c>
      <c r="J699" s="668">
        <v>108</v>
      </c>
      <c r="K699" s="669">
        <v>3117.09</v>
      </c>
    </row>
    <row r="700" spans="1:11" ht="14.4" customHeight="1" x14ac:dyDescent="0.3">
      <c r="A700" s="664" t="s">
        <v>542</v>
      </c>
      <c r="B700" s="665" t="s">
        <v>543</v>
      </c>
      <c r="C700" s="666" t="s">
        <v>558</v>
      </c>
      <c r="D700" s="667" t="s">
        <v>2486</v>
      </c>
      <c r="E700" s="666" t="s">
        <v>5521</v>
      </c>
      <c r="F700" s="667" t="s">
        <v>5522</v>
      </c>
      <c r="G700" s="666" t="s">
        <v>5357</v>
      </c>
      <c r="H700" s="666" t="s">
        <v>5358</v>
      </c>
      <c r="I700" s="668">
        <v>39.74</v>
      </c>
      <c r="J700" s="668">
        <v>468</v>
      </c>
      <c r="K700" s="669">
        <v>18597.8</v>
      </c>
    </row>
    <row r="701" spans="1:11" ht="14.4" customHeight="1" x14ac:dyDescent="0.3">
      <c r="A701" s="664" t="s">
        <v>542</v>
      </c>
      <c r="B701" s="665" t="s">
        <v>543</v>
      </c>
      <c r="C701" s="666" t="s">
        <v>558</v>
      </c>
      <c r="D701" s="667" t="s">
        <v>2486</v>
      </c>
      <c r="E701" s="666" t="s">
        <v>5521</v>
      </c>
      <c r="F701" s="667" t="s">
        <v>5522</v>
      </c>
      <c r="G701" s="666" t="s">
        <v>5359</v>
      </c>
      <c r="H701" s="666" t="s">
        <v>5360</v>
      </c>
      <c r="I701" s="668">
        <v>42.51</v>
      </c>
      <c r="J701" s="668">
        <v>144</v>
      </c>
      <c r="K701" s="669">
        <v>6121.24</v>
      </c>
    </row>
    <row r="702" spans="1:11" ht="14.4" customHeight="1" x14ac:dyDescent="0.3">
      <c r="A702" s="664" t="s">
        <v>542</v>
      </c>
      <c r="B702" s="665" t="s">
        <v>543</v>
      </c>
      <c r="C702" s="666" t="s">
        <v>558</v>
      </c>
      <c r="D702" s="667" t="s">
        <v>2486</v>
      </c>
      <c r="E702" s="666" t="s">
        <v>5521</v>
      </c>
      <c r="F702" s="667" t="s">
        <v>5522</v>
      </c>
      <c r="G702" s="666" t="s">
        <v>5361</v>
      </c>
      <c r="H702" s="666" t="s">
        <v>5362</v>
      </c>
      <c r="I702" s="668">
        <v>33.35</v>
      </c>
      <c r="J702" s="668">
        <v>816</v>
      </c>
      <c r="K702" s="669">
        <v>27213.599999999999</v>
      </c>
    </row>
    <row r="703" spans="1:11" ht="14.4" customHeight="1" x14ac:dyDescent="0.3">
      <c r="A703" s="664" t="s">
        <v>542</v>
      </c>
      <c r="B703" s="665" t="s">
        <v>543</v>
      </c>
      <c r="C703" s="666" t="s">
        <v>558</v>
      </c>
      <c r="D703" s="667" t="s">
        <v>2486</v>
      </c>
      <c r="E703" s="666" t="s">
        <v>5521</v>
      </c>
      <c r="F703" s="667" t="s">
        <v>5522</v>
      </c>
      <c r="G703" s="666" t="s">
        <v>5363</v>
      </c>
      <c r="H703" s="666" t="s">
        <v>5364</v>
      </c>
      <c r="I703" s="668">
        <v>67.850000000000009</v>
      </c>
      <c r="J703" s="668">
        <v>720</v>
      </c>
      <c r="K703" s="669">
        <v>48852.000000000007</v>
      </c>
    </row>
    <row r="704" spans="1:11" ht="14.4" customHeight="1" x14ac:dyDescent="0.3">
      <c r="A704" s="664" t="s">
        <v>542</v>
      </c>
      <c r="B704" s="665" t="s">
        <v>543</v>
      </c>
      <c r="C704" s="666" t="s">
        <v>558</v>
      </c>
      <c r="D704" s="667" t="s">
        <v>2486</v>
      </c>
      <c r="E704" s="666" t="s">
        <v>5521</v>
      </c>
      <c r="F704" s="667" t="s">
        <v>5522</v>
      </c>
      <c r="G704" s="666" t="s">
        <v>5365</v>
      </c>
      <c r="H704" s="666" t="s">
        <v>5366</v>
      </c>
      <c r="I704" s="668">
        <v>69</v>
      </c>
      <c r="J704" s="668">
        <v>360</v>
      </c>
      <c r="K704" s="669">
        <v>24840</v>
      </c>
    </row>
    <row r="705" spans="1:11" ht="14.4" customHeight="1" x14ac:dyDescent="0.3">
      <c r="A705" s="664" t="s">
        <v>542</v>
      </c>
      <c r="B705" s="665" t="s">
        <v>543</v>
      </c>
      <c r="C705" s="666" t="s">
        <v>558</v>
      </c>
      <c r="D705" s="667" t="s">
        <v>2486</v>
      </c>
      <c r="E705" s="666" t="s">
        <v>5521</v>
      </c>
      <c r="F705" s="667" t="s">
        <v>5522</v>
      </c>
      <c r="G705" s="666" t="s">
        <v>5367</v>
      </c>
      <c r="H705" s="666" t="s">
        <v>5368</v>
      </c>
      <c r="I705" s="668">
        <v>134.9</v>
      </c>
      <c r="J705" s="668">
        <v>276</v>
      </c>
      <c r="K705" s="669">
        <v>37231.019999999997</v>
      </c>
    </row>
    <row r="706" spans="1:11" ht="14.4" customHeight="1" x14ac:dyDescent="0.3">
      <c r="A706" s="664" t="s">
        <v>542</v>
      </c>
      <c r="B706" s="665" t="s">
        <v>543</v>
      </c>
      <c r="C706" s="666" t="s">
        <v>558</v>
      </c>
      <c r="D706" s="667" t="s">
        <v>2486</v>
      </c>
      <c r="E706" s="666" t="s">
        <v>5521</v>
      </c>
      <c r="F706" s="667" t="s">
        <v>5522</v>
      </c>
      <c r="G706" s="666" t="s">
        <v>5369</v>
      </c>
      <c r="H706" s="666" t="s">
        <v>5370</v>
      </c>
      <c r="I706" s="668">
        <v>376.48</v>
      </c>
      <c r="J706" s="668">
        <v>264</v>
      </c>
      <c r="K706" s="669">
        <v>99391.01</v>
      </c>
    </row>
    <row r="707" spans="1:11" ht="14.4" customHeight="1" x14ac:dyDescent="0.3">
      <c r="A707" s="664" t="s">
        <v>542</v>
      </c>
      <c r="B707" s="665" t="s">
        <v>543</v>
      </c>
      <c r="C707" s="666" t="s">
        <v>558</v>
      </c>
      <c r="D707" s="667" t="s">
        <v>2486</v>
      </c>
      <c r="E707" s="666" t="s">
        <v>5521</v>
      </c>
      <c r="F707" s="667" t="s">
        <v>5522</v>
      </c>
      <c r="G707" s="666" t="s">
        <v>5371</v>
      </c>
      <c r="H707" s="666" t="s">
        <v>5372</v>
      </c>
      <c r="I707" s="668">
        <v>337.24</v>
      </c>
      <c r="J707" s="668">
        <v>12</v>
      </c>
      <c r="K707" s="669">
        <v>4046.85</v>
      </c>
    </row>
    <row r="708" spans="1:11" ht="14.4" customHeight="1" x14ac:dyDescent="0.3">
      <c r="A708" s="664" t="s">
        <v>542</v>
      </c>
      <c r="B708" s="665" t="s">
        <v>543</v>
      </c>
      <c r="C708" s="666" t="s">
        <v>558</v>
      </c>
      <c r="D708" s="667" t="s">
        <v>2486</v>
      </c>
      <c r="E708" s="666" t="s">
        <v>5521</v>
      </c>
      <c r="F708" s="667" t="s">
        <v>5522</v>
      </c>
      <c r="G708" s="666" t="s">
        <v>5373</v>
      </c>
      <c r="H708" s="666" t="s">
        <v>5374</v>
      </c>
      <c r="I708" s="668">
        <v>131.96</v>
      </c>
      <c r="J708" s="668">
        <v>324</v>
      </c>
      <c r="K708" s="669">
        <v>42755.85</v>
      </c>
    </row>
    <row r="709" spans="1:11" ht="14.4" customHeight="1" x14ac:dyDescent="0.3">
      <c r="A709" s="664" t="s">
        <v>542</v>
      </c>
      <c r="B709" s="665" t="s">
        <v>543</v>
      </c>
      <c r="C709" s="666" t="s">
        <v>558</v>
      </c>
      <c r="D709" s="667" t="s">
        <v>2486</v>
      </c>
      <c r="E709" s="666" t="s">
        <v>5521</v>
      </c>
      <c r="F709" s="667" t="s">
        <v>5522</v>
      </c>
      <c r="G709" s="666" t="s">
        <v>5375</v>
      </c>
      <c r="H709" s="666" t="s">
        <v>5376</v>
      </c>
      <c r="I709" s="668">
        <v>108.21</v>
      </c>
      <c r="J709" s="668">
        <v>48</v>
      </c>
      <c r="K709" s="669">
        <v>5194.32</v>
      </c>
    </row>
    <row r="710" spans="1:11" ht="14.4" customHeight="1" x14ac:dyDescent="0.3">
      <c r="A710" s="664" t="s">
        <v>542</v>
      </c>
      <c r="B710" s="665" t="s">
        <v>543</v>
      </c>
      <c r="C710" s="666" t="s">
        <v>558</v>
      </c>
      <c r="D710" s="667" t="s">
        <v>2486</v>
      </c>
      <c r="E710" s="666" t="s">
        <v>5521</v>
      </c>
      <c r="F710" s="667" t="s">
        <v>5522</v>
      </c>
      <c r="G710" s="666" t="s">
        <v>5377</v>
      </c>
      <c r="H710" s="666" t="s">
        <v>5378</v>
      </c>
      <c r="I710" s="668">
        <v>52.899999999999991</v>
      </c>
      <c r="J710" s="668">
        <v>744</v>
      </c>
      <c r="K710" s="669">
        <v>39357.599999999999</v>
      </c>
    </row>
    <row r="711" spans="1:11" ht="14.4" customHeight="1" x14ac:dyDescent="0.3">
      <c r="A711" s="664" t="s">
        <v>542</v>
      </c>
      <c r="B711" s="665" t="s">
        <v>543</v>
      </c>
      <c r="C711" s="666" t="s">
        <v>558</v>
      </c>
      <c r="D711" s="667" t="s">
        <v>2486</v>
      </c>
      <c r="E711" s="666" t="s">
        <v>5521</v>
      </c>
      <c r="F711" s="667" t="s">
        <v>5522</v>
      </c>
      <c r="G711" s="666" t="s">
        <v>5379</v>
      </c>
      <c r="H711" s="666" t="s">
        <v>5380</v>
      </c>
      <c r="I711" s="668">
        <v>65.55</v>
      </c>
      <c r="J711" s="668">
        <v>180</v>
      </c>
      <c r="K711" s="669">
        <v>11799</v>
      </c>
    </row>
    <row r="712" spans="1:11" ht="14.4" customHeight="1" x14ac:dyDescent="0.3">
      <c r="A712" s="664" t="s">
        <v>542</v>
      </c>
      <c r="B712" s="665" t="s">
        <v>543</v>
      </c>
      <c r="C712" s="666" t="s">
        <v>558</v>
      </c>
      <c r="D712" s="667" t="s">
        <v>2486</v>
      </c>
      <c r="E712" s="666" t="s">
        <v>5521</v>
      </c>
      <c r="F712" s="667" t="s">
        <v>5522</v>
      </c>
      <c r="G712" s="666" t="s">
        <v>5381</v>
      </c>
      <c r="H712" s="666" t="s">
        <v>5382</v>
      </c>
      <c r="I712" s="668">
        <v>47.74</v>
      </c>
      <c r="J712" s="668">
        <v>36</v>
      </c>
      <c r="K712" s="669">
        <v>1718.79</v>
      </c>
    </row>
    <row r="713" spans="1:11" ht="14.4" customHeight="1" x14ac:dyDescent="0.3">
      <c r="A713" s="664" t="s">
        <v>542</v>
      </c>
      <c r="B713" s="665" t="s">
        <v>543</v>
      </c>
      <c r="C713" s="666" t="s">
        <v>558</v>
      </c>
      <c r="D713" s="667" t="s">
        <v>2486</v>
      </c>
      <c r="E713" s="666" t="s">
        <v>5521</v>
      </c>
      <c r="F713" s="667" t="s">
        <v>5522</v>
      </c>
      <c r="G713" s="666" t="s">
        <v>5383</v>
      </c>
      <c r="H713" s="666" t="s">
        <v>5384</v>
      </c>
      <c r="I713" s="668">
        <v>52.9</v>
      </c>
      <c r="J713" s="668">
        <v>720</v>
      </c>
      <c r="K713" s="669">
        <v>38088</v>
      </c>
    </row>
    <row r="714" spans="1:11" ht="14.4" customHeight="1" x14ac:dyDescent="0.3">
      <c r="A714" s="664" t="s">
        <v>542</v>
      </c>
      <c r="B714" s="665" t="s">
        <v>543</v>
      </c>
      <c r="C714" s="666" t="s">
        <v>558</v>
      </c>
      <c r="D714" s="667" t="s">
        <v>2486</v>
      </c>
      <c r="E714" s="666" t="s">
        <v>5521</v>
      </c>
      <c r="F714" s="667" t="s">
        <v>5522</v>
      </c>
      <c r="G714" s="666" t="s">
        <v>5385</v>
      </c>
      <c r="H714" s="666" t="s">
        <v>5386</v>
      </c>
      <c r="I714" s="668">
        <v>125.12</v>
      </c>
      <c r="J714" s="668">
        <v>24</v>
      </c>
      <c r="K714" s="669">
        <v>3002.88</v>
      </c>
    </row>
    <row r="715" spans="1:11" ht="14.4" customHeight="1" x14ac:dyDescent="0.3">
      <c r="A715" s="664" t="s">
        <v>542</v>
      </c>
      <c r="B715" s="665" t="s">
        <v>543</v>
      </c>
      <c r="C715" s="666" t="s">
        <v>558</v>
      </c>
      <c r="D715" s="667" t="s">
        <v>2486</v>
      </c>
      <c r="E715" s="666" t="s">
        <v>5521</v>
      </c>
      <c r="F715" s="667" t="s">
        <v>5522</v>
      </c>
      <c r="G715" s="666" t="s">
        <v>5387</v>
      </c>
      <c r="H715" s="666" t="s">
        <v>5388</v>
      </c>
      <c r="I715" s="668">
        <v>639.28</v>
      </c>
      <c r="J715" s="668">
        <v>36</v>
      </c>
      <c r="K715" s="669">
        <v>23014.260000000002</v>
      </c>
    </row>
    <row r="716" spans="1:11" ht="14.4" customHeight="1" x14ac:dyDescent="0.3">
      <c r="A716" s="664" t="s">
        <v>542</v>
      </c>
      <c r="B716" s="665" t="s">
        <v>543</v>
      </c>
      <c r="C716" s="666" t="s">
        <v>558</v>
      </c>
      <c r="D716" s="667" t="s">
        <v>2486</v>
      </c>
      <c r="E716" s="666" t="s">
        <v>5521</v>
      </c>
      <c r="F716" s="667" t="s">
        <v>5522</v>
      </c>
      <c r="G716" s="666" t="s">
        <v>5389</v>
      </c>
      <c r="H716" s="666" t="s">
        <v>5390</v>
      </c>
      <c r="I716" s="668">
        <v>330.47</v>
      </c>
      <c r="J716" s="668">
        <v>96</v>
      </c>
      <c r="K716" s="669">
        <v>31724.84</v>
      </c>
    </row>
    <row r="717" spans="1:11" ht="14.4" customHeight="1" x14ac:dyDescent="0.3">
      <c r="A717" s="664" t="s">
        <v>542</v>
      </c>
      <c r="B717" s="665" t="s">
        <v>543</v>
      </c>
      <c r="C717" s="666" t="s">
        <v>558</v>
      </c>
      <c r="D717" s="667" t="s">
        <v>2486</v>
      </c>
      <c r="E717" s="666" t="s">
        <v>5521</v>
      </c>
      <c r="F717" s="667" t="s">
        <v>5522</v>
      </c>
      <c r="G717" s="666" t="s">
        <v>5391</v>
      </c>
      <c r="H717" s="666" t="s">
        <v>5392</v>
      </c>
      <c r="I717" s="668">
        <v>157.38</v>
      </c>
      <c r="J717" s="668">
        <v>132</v>
      </c>
      <c r="K717" s="669">
        <v>20773.830000000002</v>
      </c>
    </row>
    <row r="718" spans="1:11" ht="14.4" customHeight="1" x14ac:dyDescent="0.3">
      <c r="A718" s="664" t="s">
        <v>542</v>
      </c>
      <c r="B718" s="665" t="s">
        <v>543</v>
      </c>
      <c r="C718" s="666" t="s">
        <v>558</v>
      </c>
      <c r="D718" s="667" t="s">
        <v>2486</v>
      </c>
      <c r="E718" s="666" t="s">
        <v>5521</v>
      </c>
      <c r="F718" s="667" t="s">
        <v>5522</v>
      </c>
      <c r="G718" s="666" t="s">
        <v>5393</v>
      </c>
      <c r="H718" s="666" t="s">
        <v>5394</v>
      </c>
      <c r="I718" s="668">
        <v>164.22</v>
      </c>
      <c r="J718" s="668">
        <v>204</v>
      </c>
      <c r="K718" s="669">
        <v>33500.880000000005</v>
      </c>
    </row>
    <row r="719" spans="1:11" ht="14.4" customHeight="1" x14ac:dyDescent="0.3">
      <c r="A719" s="664" t="s">
        <v>542</v>
      </c>
      <c r="B719" s="665" t="s">
        <v>543</v>
      </c>
      <c r="C719" s="666" t="s">
        <v>558</v>
      </c>
      <c r="D719" s="667" t="s">
        <v>2486</v>
      </c>
      <c r="E719" s="666" t="s">
        <v>5521</v>
      </c>
      <c r="F719" s="667" t="s">
        <v>5522</v>
      </c>
      <c r="G719" s="666" t="s">
        <v>5395</v>
      </c>
      <c r="H719" s="666" t="s">
        <v>5396</v>
      </c>
      <c r="I719" s="668">
        <v>167.15</v>
      </c>
      <c r="J719" s="668">
        <v>36</v>
      </c>
      <c r="K719" s="669">
        <v>6017.49</v>
      </c>
    </row>
    <row r="720" spans="1:11" ht="14.4" customHeight="1" x14ac:dyDescent="0.3">
      <c r="A720" s="664" t="s">
        <v>542</v>
      </c>
      <c r="B720" s="665" t="s">
        <v>543</v>
      </c>
      <c r="C720" s="666" t="s">
        <v>558</v>
      </c>
      <c r="D720" s="667" t="s">
        <v>2486</v>
      </c>
      <c r="E720" s="666" t="s">
        <v>5521</v>
      </c>
      <c r="F720" s="667" t="s">
        <v>5522</v>
      </c>
      <c r="G720" s="666" t="s">
        <v>5397</v>
      </c>
      <c r="H720" s="666" t="s">
        <v>5398</v>
      </c>
      <c r="I720" s="668">
        <v>378.29</v>
      </c>
      <c r="J720" s="668">
        <v>36</v>
      </c>
      <c r="K720" s="669">
        <v>13618.53</v>
      </c>
    </row>
    <row r="721" spans="1:11" ht="14.4" customHeight="1" x14ac:dyDescent="0.3">
      <c r="A721" s="664" t="s">
        <v>542</v>
      </c>
      <c r="B721" s="665" t="s">
        <v>543</v>
      </c>
      <c r="C721" s="666" t="s">
        <v>558</v>
      </c>
      <c r="D721" s="667" t="s">
        <v>2486</v>
      </c>
      <c r="E721" s="666" t="s">
        <v>5521</v>
      </c>
      <c r="F721" s="667" t="s">
        <v>5522</v>
      </c>
      <c r="G721" s="666" t="s">
        <v>5399</v>
      </c>
      <c r="H721" s="666" t="s">
        <v>5400</v>
      </c>
      <c r="I721" s="668">
        <v>78.48</v>
      </c>
      <c r="J721" s="668">
        <v>72</v>
      </c>
      <c r="K721" s="669">
        <v>5650.64</v>
      </c>
    </row>
    <row r="722" spans="1:11" ht="14.4" customHeight="1" x14ac:dyDescent="0.3">
      <c r="A722" s="664" t="s">
        <v>542</v>
      </c>
      <c r="B722" s="665" t="s">
        <v>543</v>
      </c>
      <c r="C722" s="666" t="s">
        <v>558</v>
      </c>
      <c r="D722" s="667" t="s">
        <v>2486</v>
      </c>
      <c r="E722" s="666" t="s">
        <v>5521</v>
      </c>
      <c r="F722" s="667" t="s">
        <v>5522</v>
      </c>
      <c r="G722" s="666" t="s">
        <v>5401</v>
      </c>
      <c r="H722" s="666" t="s">
        <v>5402</v>
      </c>
      <c r="I722" s="668">
        <v>76.44</v>
      </c>
      <c r="J722" s="668">
        <v>36</v>
      </c>
      <c r="K722" s="669">
        <v>2751.72</v>
      </c>
    </row>
    <row r="723" spans="1:11" ht="14.4" customHeight="1" x14ac:dyDescent="0.3">
      <c r="A723" s="664" t="s">
        <v>542</v>
      </c>
      <c r="B723" s="665" t="s">
        <v>543</v>
      </c>
      <c r="C723" s="666" t="s">
        <v>558</v>
      </c>
      <c r="D723" s="667" t="s">
        <v>2486</v>
      </c>
      <c r="E723" s="666" t="s">
        <v>5521</v>
      </c>
      <c r="F723" s="667" t="s">
        <v>5522</v>
      </c>
      <c r="G723" s="666" t="s">
        <v>5403</v>
      </c>
      <c r="H723" s="666" t="s">
        <v>5404</v>
      </c>
      <c r="I723" s="668">
        <v>210.16</v>
      </c>
      <c r="J723" s="668">
        <v>36</v>
      </c>
      <c r="K723" s="669">
        <v>7565.85</v>
      </c>
    </row>
    <row r="724" spans="1:11" ht="14.4" customHeight="1" x14ac:dyDescent="0.3">
      <c r="A724" s="664" t="s">
        <v>542</v>
      </c>
      <c r="B724" s="665" t="s">
        <v>543</v>
      </c>
      <c r="C724" s="666" t="s">
        <v>558</v>
      </c>
      <c r="D724" s="667" t="s">
        <v>2486</v>
      </c>
      <c r="E724" s="666" t="s">
        <v>5521</v>
      </c>
      <c r="F724" s="667" t="s">
        <v>5522</v>
      </c>
      <c r="G724" s="666" t="s">
        <v>5405</v>
      </c>
      <c r="H724" s="666" t="s">
        <v>5406</v>
      </c>
      <c r="I724" s="668">
        <v>39.729999999999997</v>
      </c>
      <c r="J724" s="668">
        <v>72</v>
      </c>
      <c r="K724" s="669">
        <v>2860.28</v>
      </c>
    </row>
    <row r="725" spans="1:11" ht="14.4" customHeight="1" x14ac:dyDescent="0.3">
      <c r="A725" s="664" t="s">
        <v>542</v>
      </c>
      <c r="B725" s="665" t="s">
        <v>543</v>
      </c>
      <c r="C725" s="666" t="s">
        <v>558</v>
      </c>
      <c r="D725" s="667" t="s">
        <v>2486</v>
      </c>
      <c r="E725" s="666" t="s">
        <v>5521</v>
      </c>
      <c r="F725" s="667" t="s">
        <v>5522</v>
      </c>
      <c r="G725" s="666" t="s">
        <v>5407</v>
      </c>
      <c r="H725" s="666" t="s">
        <v>5408</v>
      </c>
      <c r="I725" s="668">
        <v>40.130000000000003</v>
      </c>
      <c r="J725" s="668">
        <v>36</v>
      </c>
      <c r="K725" s="669">
        <v>1444.86</v>
      </c>
    </row>
    <row r="726" spans="1:11" ht="14.4" customHeight="1" x14ac:dyDescent="0.3">
      <c r="A726" s="664" t="s">
        <v>542</v>
      </c>
      <c r="B726" s="665" t="s">
        <v>543</v>
      </c>
      <c r="C726" s="666" t="s">
        <v>558</v>
      </c>
      <c r="D726" s="667" t="s">
        <v>2486</v>
      </c>
      <c r="E726" s="666" t="s">
        <v>5521</v>
      </c>
      <c r="F726" s="667" t="s">
        <v>5522</v>
      </c>
      <c r="G726" s="666" t="s">
        <v>5409</v>
      </c>
      <c r="H726" s="666" t="s">
        <v>5410</v>
      </c>
      <c r="I726" s="668">
        <v>67.849999999999994</v>
      </c>
      <c r="J726" s="668">
        <v>36</v>
      </c>
      <c r="K726" s="669">
        <v>2442.6</v>
      </c>
    </row>
    <row r="727" spans="1:11" ht="14.4" customHeight="1" x14ac:dyDescent="0.3">
      <c r="A727" s="664" t="s">
        <v>542</v>
      </c>
      <c r="B727" s="665" t="s">
        <v>543</v>
      </c>
      <c r="C727" s="666" t="s">
        <v>558</v>
      </c>
      <c r="D727" s="667" t="s">
        <v>2486</v>
      </c>
      <c r="E727" s="666" t="s">
        <v>5521</v>
      </c>
      <c r="F727" s="667" t="s">
        <v>5522</v>
      </c>
      <c r="G727" s="666" t="s">
        <v>5411</v>
      </c>
      <c r="H727" s="666" t="s">
        <v>5412</v>
      </c>
      <c r="I727" s="668">
        <v>65.55</v>
      </c>
      <c r="J727" s="668">
        <v>108</v>
      </c>
      <c r="K727" s="669">
        <v>7079.4000000000005</v>
      </c>
    </row>
    <row r="728" spans="1:11" ht="14.4" customHeight="1" x14ac:dyDescent="0.3">
      <c r="A728" s="664" t="s">
        <v>542</v>
      </c>
      <c r="B728" s="665" t="s">
        <v>543</v>
      </c>
      <c r="C728" s="666" t="s">
        <v>558</v>
      </c>
      <c r="D728" s="667" t="s">
        <v>2486</v>
      </c>
      <c r="E728" s="666" t="s">
        <v>5521</v>
      </c>
      <c r="F728" s="667" t="s">
        <v>5522</v>
      </c>
      <c r="G728" s="666" t="s">
        <v>5413</v>
      </c>
      <c r="H728" s="666" t="s">
        <v>5414</v>
      </c>
      <c r="I728" s="668">
        <v>130.97999999999999</v>
      </c>
      <c r="J728" s="668">
        <v>24</v>
      </c>
      <c r="K728" s="669">
        <v>3143.64</v>
      </c>
    </row>
    <row r="729" spans="1:11" ht="14.4" customHeight="1" x14ac:dyDescent="0.3">
      <c r="A729" s="664" t="s">
        <v>542</v>
      </c>
      <c r="B729" s="665" t="s">
        <v>543</v>
      </c>
      <c r="C729" s="666" t="s">
        <v>558</v>
      </c>
      <c r="D729" s="667" t="s">
        <v>2486</v>
      </c>
      <c r="E729" s="666" t="s">
        <v>5521</v>
      </c>
      <c r="F729" s="667" t="s">
        <v>5522</v>
      </c>
      <c r="G729" s="666" t="s">
        <v>5415</v>
      </c>
      <c r="H729" s="666" t="s">
        <v>5416</v>
      </c>
      <c r="I729" s="668">
        <v>52.9</v>
      </c>
      <c r="J729" s="668">
        <v>120</v>
      </c>
      <c r="K729" s="669">
        <v>6348</v>
      </c>
    </row>
    <row r="730" spans="1:11" ht="14.4" customHeight="1" x14ac:dyDescent="0.3">
      <c r="A730" s="664" t="s">
        <v>542</v>
      </c>
      <c r="B730" s="665" t="s">
        <v>543</v>
      </c>
      <c r="C730" s="666" t="s">
        <v>558</v>
      </c>
      <c r="D730" s="667" t="s">
        <v>2486</v>
      </c>
      <c r="E730" s="666" t="s">
        <v>5521</v>
      </c>
      <c r="F730" s="667" t="s">
        <v>5522</v>
      </c>
      <c r="G730" s="666" t="s">
        <v>5417</v>
      </c>
      <c r="H730" s="666" t="s">
        <v>5418</v>
      </c>
      <c r="I730" s="668">
        <v>139.78</v>
      </c>
      <c r="J730" s="668">
        <v>36</v>
      </c>
      <c r="K730" s="669">
        <v>5032.17</v>
      </c>
    </row>
    <row r="731" spans="1:11" ht="14.4" customHeight="1" x14ac:dyDescent="0.3">
      <c r="A731" s="664" t="s">
        <v>542</v>
      </c>
      <c r="B731" s="665" t="s">
        <v>543</v>
      </c>
      <c r="C731" s="666" t="s">
        <v>558</v>
      </c>
      <c r="D731" s="667" t="s">
        <v>2486</v>
      </c>
      <c r="E731" s="666" t="s">
        <v>5521</v>
      </c>
      <c r="F731" s="667" t="s">
        <v>5522</v>
      </c>
      <c r="G731" s="666" t="s">
        <v>5419</v>
      </c>
      <c r="H731" s="666" t="s">
        <v>5420</v>
      </c>
      <c r="I731" s="668">
        <v>171.23</v>
      </c>
      <c r="J731" s="668">
        <v>12</v>
      </c>
      <c r="K731" s="669">
        <v>2054.71</v>
      </c>
    </row>
    <row r="732" spans="1:11" ht="14.4" customHeight="1" x14ac:dyDescent="0.3">
      <c r="A732" s="664" t="s">
        <v>542</v>
      </c>
      <c r="B732" s="665" t="s">
        <v>543</v>
      </c>
      <c r="C732" s="666" t="s">
        <v>558</v>
      </c>
      <c r="D732" s="667" t="s">
        <v>2486</v>
      </c>
      <c r="E732" s="666" t="s">
        <v>5503</v>
      </c>
      <c r="F732" s="667" t="s">
        <v>5504</v>
      </c>
      <c r="G732" s="666" t="s">
        <v>5421</v>
      </c>
      <c r="H732" s="666" t="s">
        <v>5422</v>
      </c>
      <c r="I732" s="668">
        <v>0.3</v>
      </c>
      <c r="J732" s="668">
        <v>200</v>
      </c>
      <c r="K732" s="669">
        <v>60</v>
      </c>
    </row>
    <row r="733" spans="1:11" ht="14.4" customHeight="1" x14ac:dyDescent="0.3">
      <c r="A733" s="664" t="s">
        <v>542</v>
      </c>
      <c r="B733" s="665" t="s">
        <v>543</v>
      </c>
      <c r="C733" s="666" t="s">
        <v>558</v>
      </c>
      <c r="D733" s="667" t="s">
        <v>2486</v>
      </c>
      <c r="E733" s="666" t="s">
        <v>5503</v>
      </c>
      <c r="F733" s="667" t="s">
        <v>5504</v>
      </c>
      <c r="G733" s="666" t="s">
        <v>5423</v>
      </c>
      <c r="H733" s="666" t="s">
        <v>5424</v>
      </c>
      <c r="I733" s="668">
        <v>11.54</v>
      </c>
      <c r="J733" s="668">
        <v>50</v>
      </c>
      <c r="K733" s="669">
        <v>577.16999999999996</v>
      </c>
    </row>
    <row r="734" spans="1:11" ht="14.4" customHeight="1" x14ac:dyDescent="0.3">
      <c r="A734" s="664" t="s">
        <v>542</v>
      </c>
      <c r="B734" s="665" t="s">
        <v>543</v>
      </c>
      <c r="C734" s="666" t="s">
        <v>558</v>
      </c>
      <c r="D734" s="667" t="s">
        <v>2486</v>
      </c>
      <c r="E734" s="666" t="s">
        <v>5503</v>
      </c>
      <c r="F734" s="667" t="s">
        <v>5504</v>
      </c>
      <c r="G734" s="666" t="s">
        <v>5425</v>
      </c>
      <c r="H734" s="666" t="s">
        <v>5426</v>
      </c>
      <c r="I734" s="668">
        <v>11.54</v>
      </c>
      <c r="J734" s="668">
        <v>50</v>
      </c>
      <c r="K734" s="669">
        <v>577.16999999999996</v>
      </c>
    </row>
    <row r="735" spans="1:11" ht="14.4" customHeight="1" x14ac:dyDescent="0.3">
      <c r="A735" s="664" t="s">
        <v>542</v>
      </c>
      <c r="B735" s="665" t="s">
        <v>543</v>
      </c>
      <c r="C735" s="666" t="s">
        <v>558</v>
      </c>
      <c r="D735" s="667" t="s">
        <v>2486</v>
      </c>
      <c r="E735" s="666" t="s">
        <v>5503</v>
      </c>
      <c r="F735" s="667" t="s">
        <v>5504</v>
      </c>
      <c r="G735" s="666" t="s">
        <v>4569</v>
      </c>
      <c r="H735" s="666" t="s">
        <v>4570</v>
      </c>
      <c r="I735" s="668">
        <v>0.48090909090909101</v>
      </c>
      <c r="J735" s="668">
        <v>7000</v>
      </c>
      <c r="K735" s="669">
        <v>3370</v>
      </c>
    </row>
    <row r="736" spans="1:11" ht="14.4" customHeight="1" x14ac:dyDescent="0.3">
      <c r="A736" s="664" t="s">
        <v>542</v>
      </c>
      <c r="B736" s="665" t="s">
        <v>543</v>
      </c>
      <c r="C736" s="666" t="s">
        <v>558</v>
      </c>
      <c r="D736" s="667" t="s">
        <v>2486</v>
      </c>
      <c r="E736" s="666" t="s">
        <v>5503</v>
      </c>
      <c r="F736" s="667" t="s">
        <v>5504</v>
      </c>
      <c r="G736" s="666" t="s">
        <v>5427</v>
      </c>
      <c r="H736" s="666" t="s">
        <v>5428</v>
      </c>
      <c r="I736" s="668">
        <v>11.54</v>
      </c>
      <c r="J736" s="668">
        <v>50</v>
      </c>
      <c r="K736" s="669">
        <v>577.16999999999996</v>
      </c>
    </row>
    <row r="737" spans="1:11" ht="14.4" customHeight="1" x14ac:dyDescent="0.3">
      <c r="A737" s="664" t="s">
        <v>542</v>
      </c>
      <c r="B737" s="665" t="s">
        <v>543</v>
      </c>
      <c r="C737" s="666" t="s">
        <v>558</v>
      </c>
      <c r="D737" s="667" t="s">
        <v>2486</v>
      </c>
      <c r="E737" s="666" t="s">
        <v>5503</v>
      </c>
      <c r="F737" s="667" t="s">
        <v>5504</v>
      </c>
      <c r="G737" s="666" t="s">
        <v>5429</v>
      </c>
      <c r="H737" s="666" t="s">
        <v>5430</v>
      </c>
      <c r="I737" s="668">
        <v>51.38</v>
      </c>
      <c r="J737" s="668">
        <v>20</v>
      </c>
      <c r="K737" s="669">
        <v>1027.53</v>
      </c>
    </row>
    <row r="738" spans="1:11" ht="14.4" customHeight="1" x14ac:dyDescent="0.3">
      <c r="A738" s="664" t="s">
        <v>542</v>
      </c>
      <c r="B738" s="665" t="s">
        <v>543</v>
      </c>
      <c r="C738" s="666" t="s">
        <v>558</v>
      </c>
      <c r="D738" s="667" t="s">
        <v>2486</v>
      </c>
      <c r="E738" s="666" t="s">
        <v>5503</v>
      </c>
      <c r="F738" s="667" t="s">
        <v>5504</v>
      </c>
      <c r="G738" s="666" t="s">
        <v>5431</v>
      </c>
      <c r="H738" s="666" t="s">
        <v>5432</v>
      </c>
      <c r="I738" s="668">
        <v>372.26</v>
      </c>
      <c r="J738" s="668">
        <v>4</v>
      </c>
      <c r="K738" s="669">
        <v>1489.03</v>
      </c>
    </row>
    <row r="739" spans="1:11" ht="14.4" customHeight="1" x14ac:dyDescent="0.3">
      <c r="A739" s="664" t="s">
        <v>542</v>
      </c>
      <c r="B739" s="665" t="s">
        <v>543</v>
      </c>
      <c r="C739" s="666" t="s">
        <v>558</v>
      </c>
      <c r="D739" s="667" t="s">
        <v>2486</v>
      </c>
      <c r="E739" s="666" t="s">
        <v>5505</v>
      </c>
      <c r="F739" s="667" t="s">
        <v>5506</v>
      </c>
      <c r="G739" s="666" t="s">
        <v>4837</v>
      </c>
      <c r="H739" s="666" t="s">
        <v>4838</v>
      </c>
      <c r="I739" s="668">
        <v>16.212857142857143</v>
      </c>
      <c r="J739" s="668">
        <v>650</v>
      </c>
      <c r="K739" s="669">
        <v>10538.699999999999</v>
      </c>
    </row>
    <row r="740" spans="1:11" ht="14.4" customHeight="1" x14ac:dyDescent="0.3">
      <c r="A740" s="664" t="s">
        <v>542</v>
      </c>
      <c r="B740" s="665" t="s">
        <v>543</v>
      </c>
      <c r="C740" s="666" t="s">
        <v>558</v>
      </c>
      <c r="D740" s="667" t="s">
        <v>2486</v>
      </c>
      <c r="E740" s="666" t="s">
        <v>5505</v>
      </c>
      <c r="F740" s="667" t="s">
        <v>5506</v>
      </c>
      <c r="G740" s="666" t="s">
        <v>5433</v>
      </c>
      <c r="H740" s="666" t="s">
        <v>5434</v>
      </c>
      <c r="I740" s="668">
        <v>16.21</v>
      </c>
      <c r="J740" s="668">
        <v>100</v>
      </c>
      <c r="K740" s="669">
        <v>1621.2</v>
      </c>
    </row>
    <row r="741" spans="1:11" ht="14.4" customHeight="1" x14ac:dyDescent="0.3">
      <c r="A741" s="664" t="s">
        <v>542</v>
      </c>
      <c r="B741" s="665" t="s">
        <v>543</v>
      </c>
      <c r="C741" s="666" t="s">
        <v>558</v>
      </c>
      <c r="D741" s="667" t="s">
        <v>2486</v>
      </c>
      <c r="E741" s="666" t="s">
        <v>5505</v>
      </c>
      <c r="F741" s="667" t="s">
        <v>5506</v>
      </c>
      <c r="G741" s="666" t="s">
        <v>5435</v>
      </c>
      <c r="H741" s="666" t="s">
        <v>5436</v>
      </c>
      <c r="I741" s="668">
        <v>10.55</v>
      </c>
      <c r="J741" s="668">
        <v>80</v>
      </c>
      <c r="K741" s="669">
        <v>844</v>
      </c>
    </row>
    <row r="742" spans="1:11" ht="14.4" customHeight="1" x14ac:dyDescent="0.3">
      <c r="A742" s="664" t="s">
        <v>542</v>
      </c>
      <c r="B742" s="665" t="s">
        <v>543</v>
      </c>
      <c r="C742" s="666" t="s">
        <v>558</v>
      </c>
      <c r="D742" s="667" t="s">
        <v>2486</v>
      </c>
      <c r="E742" s="666" t="s">
        <v>5505</v>
      </c>
      <c r="F742" s="667" t="s">
        <v>5506</v>
      </c>
      <c r="G742" s="666" t="s">
        <v>5437</v>
      </c>
      <c r="H742" s="666" t="s">
        <v>5438</v>
      </c>
      <c r="I742" s="668">
        <v>16.215</v>
      </c>
      <c r="J742" s="668">
        <v>150</v>
      </c>
      <c r="K742" s="669">
        <v>2432.1000000000004</v>
      </c>
    </row>
    <row r="743" spans="1:11" ht="14.4" customHeight="1" x14ac:dyDescent="0.3">
      <c r="A743" s="664" t="s">
        <v>542</v>
      </c>
      <c r="B743" s="665" t="s">
        <v>543</v>
      </c>
      <c r="C743" s="666" t="s">
        <v>558</v>
      </c>
      <c r="D743" s="667" t="s">
        <v>2486</v>
      </c>
      <c r="E743" s="666" t="s">
        <v>5505</v>
      </c>
      <c r="F743" s="667" t="s">
        <v>5506</v>
      </c>
      <c r="G743" s="666" t="s">
        <v>4581</v>
      </c>
      <c r="H743" s="666" t="s">
        <v>4582</v>
      </c>
      <c r="I743" s="668">
        <v>0.71</v>
      </c>
      <c r="J743" s="668">
        <v>8800</v>
      </c>
      <c r="K743" s="669">
        <v>6248</v>
      </c>
    </row>
    <row r="744" spans="1:11" ht="14.4" customHeight="1" x14ac:dyDescent="0.3">
      <c r="A744" s="664" t="s">
        <v>542</v>
      </c>
      <c r="B744" s="665" t="s">
        <v>543</v>
      </c>
      <c r="C744" s="666" t="s">
        <v>558</v>
      </c>
      <c r="D744" s="667" t="s">
        <v>2486</v>
      </c>
      <c r="E744" s="666" t="s">
        <v>5505</v>
      </c>
      <c r="F744" s="667" t="s">
        <v>5506</v>
      </c>
      <c r="G744" s="666" t="s">
        <v>4583</v>
      </c>
      <c r="H744" s="666" t="s">
        <v>4584</v>
      </c>
      <c r="I744" s="668">
        <v>0.71</v>
      </c>
      <c r="J744" s="668">
        <v>3000</v>
      </c>
      <c r="K744" s="669">
        <v>2130</v>
      </c>
    </row>
    <row r="745" spans="1:11" ht="14.4" customHeight="1" x14ac:dyDescent="0.3">
      <c r="A745" s="664" t="s">
        <v>542</v>
      </c>
      <c r="B745" s="665" t="s">
        <v>543</v>
      </c>
      <c r="C745" s="666" t="s">
        <v>558</v>
      </c>
      <c r="D745" s="667" t="s">
        <v>2486</v>
      </c>
      <c r="E745" s="666" t="s">
        <v>5505</v>
      </c>
      <c r="F745" s="667" t="s">
        <v>5506</v>
      </c>
      <c r="G745" s="666" t="s">
        <v>4585</v>
      </c>
      <c r="H745" s="666" t="s">
        <v>4586</v>
      </c>
      <c r="I745" s="668">
        <v>0.71</v>
      </c>
      <c r="J745" s="668">
        <v>2400</v>
      </c>
      <c r="K745" s="669">
        <v>1704</v>
      </c>
    </row>
    <row r="746" spans="1:11" ht="14.4" customHeight="1" x14ac:dyDescent="0.3">
      <c r="A746" s="664" t="s">
        <v>542</v>
      </c>
      <c r="B746" s="665" t="s">
        <v>543</v>
      </c>
      <c r="C746" s="666" t="s">
        <v>558</v>
      </c>
      <c r="D746" s="667" t="s">
        <v>2486</v>
      </c>
      <c r="E746" s="666" t="s">
        <v>5505</v>
      </c>
      <c r="F746" s="667" t="s">
        <v>5506</v>
      </c>
      <c r="G746" s="666" t="s">
        <v>5439</v>
      </c>
      <c r="H746" s="666" t="s">
        <v>5440</v>
      </c>
      <c r="I746" s="668">
        <v>12.5825</v>
      </c>
      <c r="J746" s="668">
        <v>300</v>
      </c>
      <c r="K746" s="669">
        <v>3775</v>
      </c>
    </row>
    <row r="747" spans="1:11" ht="14.4" customHeight="1" x14ac:dyDescent="0.3">
      <c r="A747" s="664" t="s">
        <v>542</v>
      </c>
      <c r="B747" s="665" t="s">
        <v>543</v>
      </c>
      <c r="C747" s="666" t="s">
        <v>558</v>
      </c>
      <c r="D747" s="667" t="s">
        <v>2486</v>
      </c>
      <c r="E747" s="666" t="s">
        <v>5505</v>
      </c>
      <c r="F747" s="667" t="s">
        <v>5506</v>
      </c>
      <c r="G747" s="666" t="s">
        <v>4841</v>
      </c>
      <c r="H747" s="666" t="s">
        <v>4842</v>
      </c>
      <c r="I747" s="668">
        <v>12.582857142857142</v>
      </c>
      <c r="J747" s="668">
        <v>350</v>
      </c>
      <c r="K747" s="669">
        <v>4403.8</v>
      </c>
    </row>
    <row r="748" spans="1:11" ht="14.4" customHeight="1" x14ac:dyDescent="0.3">
      <c r="A748" s="664" t="s">
        <v>542</v>
      </c>
      <c r="B748" s="665" t="s">
        <v>543</v>
      </c>
      <c r="C748" s="666" t="s">
        <v>558</v>
      </c>
      <c r="D748" s="667" t="s">
        <v>2486</v>
      </c>
      <c r="E748" s="666" t="s">
        <v>5505</v>
      </c>
      <c r="F748" s="667" t="s">
        <v>5506</v>
      </c>
      <c r="G748" s="666" t="s">
        <v>5441</v>
      </c>
      <c r="H748" s="666" t="s">
        <v>5442</v>
      </c>
      <c r="I748" s="668">
        <v>12.58</v>
      </c>
      <c r="J748" s="668">
        <v>100</v>
      </c>
      <c r="K748" s="669">
        <v>1258</v>
      </c>
    </row>
    <row r="749" spans="1:11" ht="14.4" customHeight="1" x14ac:dyDescent="0.3">
      <c r="A749" s="664" t="s">
        <v>542</v>
      </c>
      <c r="B749" s="665" t="s">
        <v>543</v>
      </c>
      <c r="C749" s="666" t="s">
        <v>558</v>
      </c>
      <c r="D749" s="667" t="s">
        <v>2486</v>
      </c>
      <c r="E749" s="666" t="s">
        <v>5505</v>
      </c>
      <c r="F749" s="667" t="s">
        <v>5506</v>
      </c>
      <c r="G749" s="666" t="s">
        <v>5443</v>
      </c>
      <c r="H749" s="666" t="s">
        <v>5444</v>
      </c>
      <c r="I749" s="668">
        <v>12.577999999999999</v>
      </c>
      <c r="J749" s="668">
        <v>240</v>
      </c>
      <c r="K749" s="669">
        <v>3018.84</v>
      </c>
    </row>
    <row r="750" spans="1:11" ht="14.4" customHeight="1" x14ac:dyDescent="0.3">
      <c r="A750" s="664" t="s">
        <v>542</v>
      </c>
      <c r="B750" s="665" t="s">
        <v>543</v>
      </c>
      <c r="C750" s="666" t="s">
        <v>558</v>
      </c>
      <c r="D750" s="667" t="s">
        <v>2486</v>
      </c>
      <c r="E750" s="666" t="s">
        <v>5505</v>
      </c>
      <c r="F750" s="667" t="s">
        <v>5506</v>
      </c>
      <c r="G750" s="666" t="s">
        <v>5445</v>
      </c>
      <c r="H750" s="666" t="s">
        <v>5446</v>
      </c>
      <c r="I750" s="668">
        <v>12.585714285714287</v>
      </c>
      <c r="J750" s="668">
        <v>550</v>
      </c>
      <c r="K750" s="669">
        <v>6922.3</v>
      </c>
    </row>
    <row r="751" spans="1:11" ht="14.4" customHeight="1" x14ac:dyDescent="0.3">
      <c r="A751" s="664" t="s">
        <v>542</v>
      </c>
      <c r="B751" s="665" t="s">
        <v>543</v>
      </c>
      <c r="C751" s="666" t="s">
        <v>558</v>
      </c>
      <c r="D751" s="667" t="s">
        <v>2486</v>
      </c>
      <c r="E751" s="666" t="s">
        <v>5505</v>
      </c>
      <c r="F751" s="667" t="s">
        <v>5506</v>
      </c>
      <c r="G751" s="666" t="s">
        <v>4843</v>
      </c>
      <c r="H751" s="666" t="s">
        <v>4844</v>
      </c>
      <c r="I751" s="668">
        <v>16.21</v>
      </c>
      <c r="J751" s="668">
        <v>125</v>
      </c>
      <c r="K751" s="669">
        <v>2026.25</v>
      </c>
    </row>
    <row r="752" spans="1:11" ht="14.4" customHeight="1" x14ac:dyDescent="0.3">
      <c r="A752" s="664" t="s">
        <v>542</v>
      </c>
      <c r="B752" s="665" t="s">
        <v>543</v>
      </c>
      <c r="C752" s="666" t="s">
        <v>558</v>
      </c>
      <c r="D752" s="667" t="s">
        <v>2486</v>
      </c>
      <c r="E752" s="666" t="s">
        <v>5505</v>
      </c>
      <c r="F752" s="667" t="s">
        <v>5506</v>
      </c>
      <c r="G752" s="666" t="s">
        <v>5447</v>
      </c>
      <c r="H752" s="666" t="s">
        <v>5448</v>
      </c>
      <c r="I752" s="668">
        <v>16.215</v>
      </c>
      <c r="J752" s="668">
        <v>100</v>
      </c>
      <c r="K752" s="669">
        <v>1621.8000000000002</v>
      </c>
    </row>
    <row r="753" spans="1:11" ht="14.4" customHeight="1" x14ac:dyDescent="0.3">
      <c r="A753" s="664" t="s">
        <v>542</v>
      </c>
      <c r="B753" s="665" t="s">
        <v>543</v>
      </c>
      <c r="C753" s="666" t="s">
        <v>558</v>
      </c>
      <c r="D753" s="667" t="s">
        <v>2486</v>
      </c>
      <c r="E753" s="666" t="s">
        <v>5507</v>
      </c>
      <c r="F753" s="667" t="s">
        <v>5508</v>
      </c>
      <c r="G753" s="666" t="s">
        <v>4593</v>
      </c>
      <c r="H753" s="666" t="s">
        <v>4594</v>
      </c>
      <c r="I753" s="668">
        <v>142.78</v>
      </c>
      <c r="J753" s="668">
        <v>10</v>
      </c>
      <c r="K753" s="669">
        <v>1427.8000000000002</v>
      </c>
    </row>
    <row r="754" spans="1:11" ht="14.4" customHeight="1" x14ac:dyDescent="0.3">
      <c r="A754" s="664" t="s">
        <v>542</v>
      </c>
      <c r="B754" s="665" t="s">
        <v>543</v>
      </c>
      <c r="C754" s="666" t="s">
        <v>558</v>
      </c>
      <c r="D754" s="667" t="s">
        <v>2486</v>
      </c>
      <c r="E754" s="666" t="s">
        <v>5507</v>
      </c>
      <c r="F754" s="667" t="s">
        <v>5508</v>
      </c>
      <c r="G754" s="666" t="s">
        <v>4851</v>
      </c>
      <c r="H754" s="666" t="s">
        <v>4852</v>
      </c>
      <c r="I754" s="668">
        <v>5445</v>
      </c>
      <c r="J754" s="668">
        <v>3</v>
      </c>
      <c r="K754" s="669">
        <v>16335</v>
      </c>
    </row>
    <row r="755" spans="1:11" ht="14.4" customHeight="1" x14ac:dyDescent="0.3">
      <c r="A755" s="664" t="s">
        <v>542</v>
      </c>
      <c r="B755" s="665" t="s">
        <v>543</v>
      </c>
      <c r="C755" s="666" t="s">
        <v>558</v>
      </c>
      <c r="D755" s="667" t="s">
        <v>2486</v>
      </c>
      <c r="E755" s="666" t="s">
        <v>5507</v>
      </c>
      <c r="F755" s="667" t="s">
        <v>5508</v>
      </c>
      <c r="G755" s="666" t="s">
        <v>4853</v>
      </c>
      <c r="H755" s="666" t="s">
        <v>4854</v>
      </c>
      <c r="I755" s="668">
        <v>3035.31</v>
      </c>
      <c r="J755" s="668">
        <v>4</v>
      </c>
      <c r="K755" s="669">
        <v>12141.24</v>
      </c>
    </row>
    <row r="756" spans="1:11" ht="14.4" customHeight="1" x14ac:dyDescent="0.3">
      <c r="A756" s="664" t="s">
        <v>542</v>
      </c>
      <c r="B756" s="665" t="s">
        <v>543</v>
      </c>
      <c r="C756" s="666" t="s">
        <v>558</v>
      </c>
      <c r="D756" s="667" t="s">
        <v>2486</v>
      </c>
      <c r="E756" s="666" t="s">
        <v>5507</v>
      </c>
      <c r="F756" s="667" t="s">
        <v>5508</v>
      </c>
      <c r="G756" s="666" t="s">
        <v>4857</v>
      </c>
      <c r="H756" s="666" t="s">
        <v>4858</v>
      </c>
      <c r="I756" s="668">
        <v>2722.5</v>
      </c>
      <c r="J756" s="668">
        <v>13</v>
      </c>
      <c r="K756" s="669">
        <v>35392.5</v>
      </c>
    </row>
    <row r="757" spans="1:11" ht="14.4" customHeight="1" x14ac:dyDescent="0.3">
      <c r="A757" s="664" t="s">
        <v>542</v>
      </c>
      <c r="B757" s="665" t="s">
        <v>543</v>
      </c>
      <c r="C757" s="666" t="s">
        <v>558</v>
      </c>
      <c r="D757" s="667" t="s">
        <v>2486</v>
      </c>
      <c r="E757" s="666" t="s">
        <v>5507</v>
      </c>
      <c r="F757" s="667" t="s">
        <v>5508</v>
      </c>
      <c r="G757" s="666" t="s">
        <v>4859</v>
      </c>
      <c r="H757" s="666" t="s">
        <v>4860</v>
      </c>
      <c r="I757" s="668">
        <v>5445</v>
      </c>
      <c r="J757" s="668">
        <v>2</v>
      </c>
      <c r="K757" s="669">
        <v>10890</v>
      </c>
    </row>
    <row r="758" spans="1:11" ht="14.4" customHeight="1" x14ac:dyDescent="0.3">
      <c r="A758" s="664" t="s">
        <v>542</v>
      </c>
      <c r="B758" s="665" t="s">
        <v>543</v>
      </c>
      <c r="C758" s="666" t="s">
        <v>558</v>
      </c>
      <c r="D758" s="667" t="s">
        <v>2486</v>
      </c>
      <c r="E758" s="666" t="s">
        <v>5507</v>
      </c>
      <c r="F758" s="667" t="s">
        <v>5508</v>
      </c>
      <c r="G758" s="666" t="s">
        <v>4861</v>
      </c>
      <c r="H758" s="666" t="s">
        <v>4862</v>
      </c>
      <c r="I758" s="668">
        <v>5445</v>
      </c>
      <c r="J758" s="668">
        <v>2</v>
      </c>
      <c r="K758" s="669">
        <v>10890</v>
      </c>
    </row>
    <row r="759" spans="1:11" ht="14.4" customHeight="1" x14ac:dyDescent="0.3">
      <c r="A759" s="664" t="s">
        <v>542</v>
      </c>
      <c r="B759" s="665" t="s">
        <v>543</v>
      </c>
      <c r="C759" s="666" t="s">
        <v>558</v>
      </c>
      <c r="D759" s="667" t="s">
        <v>2486</v>
      </c>
      <c r="E759" s="666" t="s">
        <v>5507</v>
      </c>
      <c r="F759" s="667" t="s">
        <v>5508</v>
      </c>
      <c r="G759" s="666" t="s">
        <v>4865</v>
      </c>
      <c r="H759" s="666" t="s">
        <v>4866</v>
      </c>
      <c r="I759" s="668">
        <v>3130.75</v>
      </c>
      <c r="J759" s="668">
        <v>3</v>
      </c>
      <c r="K759" s="669">
        <v>9392.25</v>
      </c>
    </row>
    <row r="760" spans="1:11" ht="14.4" customHeight="1" x14ac:dyDescent="0.3">
      <c r="A760" s="664" t="s">
        <v>542</v>
      </c>
      <c r="B760" s="665" t="s">
        <v>543</v>
      </c>
      <c r="C760" s="666" t="s">
        <v>558</v>
      </c>
      <c r="D760" s="667" t="s">
        <v>2486</v>
      </c>
      <c r="E760" s="666" t="s">
        <v>5507</v>
      </c>
      <c r="F760" s="667" t="s">
        <v>5508</v>
      </c>
      <c r="G760" s="666" t="s">
        <v>4867</v>
      </c>
      <c r="H760" s="666" t="s">
        <v>4868</v>
      </c>
      <c r="I760" s="668">
        <v>3035.31</v>
      </c>
      <c r="J760" s="668">
        <v>2</v>
      </c>
      <c r="K760" s="669">
        <v>6070.62</v>
      </c>
    </row>
    <row r="761" spans="1:11" ht="14.4" customHeight="1" x14ac:dyDescent="0.3">
      <c r="A761" s="664" t="s">
        <v>542</v>
      </c>
      <c r="B761" s="665" t="s">
        <v>543</v>
      </c>
      <c r="C761" s="666" t="s">
        <v>558</v>
      </c>
      <c r="D761" s="667" t="s">
        <v>2486</v>
      </c>
      <c r="E761" s="666" t="s">
        <v>5507</v>
      </c>
      <c r="F761" s="667" t="s">
        <v>5508</v>
      </c>
      <c r="G761" s="666" t="s">
        <v>4869</v>
      </c>
      <c r="H761" s="666" t="s">
        <v>4870</v>
      </c>
      <c r="I761" s="668">
        <v>213.34666666666666</v>
      </c>
      <c r="J761" s="668">
        <v>10</v>
      </c>
      <c r="K761" s="669">
        <v>2133.4700000000003</v>
      </c>
    </row>
    <row r="762" spans="1:11" ht="14.4" customHeight="1" x14ac:dyDescent="0.3">
      <c r="A762" s="664" t="s">
        <v>542</v>
      </c>
      <c r="B762" s="665" t="s">
        <v>543</v>
      </c>
      <c r="C762" s="666" t="s">
        <v>558</v>
      </c>
      <c r="D762" s="667" t="s">
        <v>2486</v>
      </c>
      <c r="E762" s="666" t="s">
        <v>5523</v>
      </c>
      <c r="F762" s="667" t="s">
        <v>5524</v>
      </c>
      <c r="G762" s="666" t="s">
        <v>5449</v>
      </c>
      <c r="H762" s="666" t="s">
        <v>5450</v>
      </c>
      <c r="I762" s="668">
        <v>64.8</v>
      </c>
      <c r="J762" s="668">
        <v>264</v>
      </c>
      <c r="K762" s="669">
        <v>17107.86</v>
      </c>
    </row>
    <row r="763" spans="1:11" ht="14.4" customHeight="1" x14ac:dyDescent="0.3">
      <c r="A763" s="664" t="s">
        <v>542</v>
      </c>
      <c r="B763" s="665" t="s">
        <v>543</v>
      </c>
      <c r="C763" s="666" t="s">
        <v>558</v>
      </c>
      <c r="D763" s="667" t="s">
        <v>2486</v>
      </c>
      <c r="E763" s="666" t="s">
        <v>5523</v>
      </c>
      <c r="F763" s="667" t="s">
        <v>5524</v>
      </c>
      <c r="G763" s="666" t="s">
        <v>5451</v>
      </c>
      <c r="H763" s="666" t="s">
        <v>5452</v>
      </c>
      <c r="I763" s="668">
        <v>27014.5</v>
      </c>
      <c r="J763" s="668">
        <v>1</v>
      </c>
      <c r="K763" s="669">
        <v>27014.5</v>
      </c>
    </row>
    <row r="764" spans="1:11" ht="14.4" customHeight="1" x14ac:dyDescent="0.3">
      <c r="A764" s="664" t="s">
        <v>542</v>
      </c>
      <c r="B764" s="665" t="s">
        <v>543</v>
      </c>
      <c r="C764" s="666" t="s">
        <v>558</v>
      </c>
      <c r="D764" s="667" t="s">
        <v>2486</v>
      </c>
      <c r="E764" s="666" t="s">
        <v>5523</v>
      </c>
      <c r="F764" s="667" t="s">
        <v>5524</v>
      </c>
      <c r="G764" s="666" t="s">
        <v>5453</v>
      </c>
      <c r="H764" s="666" t="s">
        <v>5454</v>
      </c>
      <c r="I764" s="668">
        <v>4630</v>
      </c>
      <c r="J764" s="668">
        <v>2</v>
      </c>
      <c r="K764" s="669">
        <v>9260</v>
      </c>
    </row>
    <row r="765" spans="1:11" ht="14.4" customHeight="1" x14ac:dyDescent="0.3">
      <c r="A765" s="664" t="s">
        <v>542</v>
      </c>
      <c r="B765" s="665" t="s">
        <v>543</v>
      </c>
      <c r="C765" s="666" t="s">
        <v>558</v>
      </c>
      <c r="D765" s="667" t="s">
        <v>2486</v>
      </c>
      <c r="E765" s="666" t="s">
        <v>5523</v>
      </c>
      <c r="F765" s="667" t="s">
        <v>5524</v>
      </c>
      <c r="G765" s="666" t="s">
        <v>5455</v>
      </c>
      <c r="H765" s="666" t="s">
        <v>5456</v>
      </c>
      <c r="I765" s="668">
        <v>9708.5933333333323</v>
      </c>
      <c r="J765" s="668">
        <v>3</v>
      </c>
      <c r="K765" s="669">
        <v>29125.78</v>
      </c>
    </row>
    <row r="766" spans="1:11" ht="14.4" customHeight="1" x14ac:dyDescent="0.3">
      <c r="A766" s="664" t="s">
        <v>542</v>
      </c>
      <c r="B766" s="665" t="s">
        <v>543</v>
      </c>
      <c r="C766" s="666" t="s">
        <v>558</v>
      </c>
      <c r="D766" s="667" t="s">
        <v>2486</v>
      </c>
      <c r="E766" s="666" t="s">
        <v>5523</v>
      </c>
      <c r="F766" s="667" t="s">
        <v>5524</v>
      </c>
      <c r="G766" s="666" t="s">
        <v>5457</v>
      </c>
      <c r="H766" s="666" t="s">
        <v>5458</v>
      </c>
      <c r="I766" s="668">
        <v>9851.39</v>
      </c>
      <c r="J766" s="668">
        <v>1</v>
      </c>
      <c r="K766" s="669">
        <v>9851.39</v>
      </c>
    </row>
    <row r="767" spans="1:11" ht="14.4" customHeight="1" x14ac:dyDescent="0.3">
      <c r="A767" s="664" t="s">
        <v>542</v>
      </c>
      <c r="B767" s="665" t="s">
        <v>543</v>
      </c>
      <c r="C767" s="666" t="s">
        <v>558</v>
      </c>
      <c r="D767" s="667" t="s">
        <v>2486</v>
      </c>
      <c r="E767" s="666" t="s">
        <v>5523</v>
      </c>
      <c r="F767" s="667" t="s">
        <v>5524</v>
      </c>
      <c r="G767" s="666" t="s">
        <v>5459</v>
      </c>
      <c r="H767" s="666" t="s">
        <v>5460</v>
      </c>
      <c r="I767" s="668">
        <v>6928.98</v>
      </c>
      <c r="J767" s="668">
        <v>1</v>
      </c>
      <c r="K767" s="669">
        <v>6928.98</v>
      </c>
    </row>
    <row r="768" spans="1:11" ht="14.4" customHeight="1" x14ac:dyDescent="0.3">
      <c r="A768" s="664" t="s">
        <v>542</v>
      </c>
      <c r="B768" s="665" t="s">
        <v>543</v>
      </c>
      <c r="C768" s="666" t="s">
        <v>558</v>
      </c>
      <c r="D768" s="667" t="s">
        <v>2486</v>
      </c>
      <c r="E768" s="666" t="s">
        <v>5523</v>
      </c>
      <c r="F768" s="667" t="s">
        <v>5524</v>
      </c>
      <c r="G768" s="666" t="s">
        <v>5461</v>
      </c>
      <c r="H768" s="666" t="s">
        <v>5462</v>
      </c>
      <c r="I768" s="668">
        <v>6989.94</v>
      </c>
      <c r="J768" s="668">
        <v>4</v>
      </c>
      <c r="K768" s="669">
        <v>27959.759999999998</v>
      </c>
    </row>
    <row r="769" spans="1:11" ht="14.4" customHeight="1" x14ac:dyDescent="0.3">
      <c r="A769" s="664" t="s">
        <v>542</v>
      </c>
      <c r="B769" s="665" t="s">
        <v>543</v>
      </c>
      <c r="C769" s="666" t="s">
        <v>558</v>
      </c>
      <c r="D769" s="667" t="s">
        <v>2486</v>
      </c>
      <c r="E769" s="666" t="s">
        <v>5523</v>
      </c>
      <c r="F769" s="667" t="s">
        <v>5524</v>
      </c>
      <c r="G769" s="666" t="s">
        <v>5463</v>
      </c>
      <c r="H769" s="666" t="s">
        <v>5464</v>
      </c>
      <c r="I769" s="668">
        <v>9851.39</v>
      </c>
      <c r="J769" s="668">
        <v>4</v>
      </c>
      <c r="K769" s="669">
        <v>39405.56</v>
      </c>
    </row>
    <row r="770" spans="1:11" ht="14.4" customHeight="1" x14ac:dyDescent="0.3">
      <c r="A770" s="664" t="s">
        <v>542</v>
      </c>
      <c r="B770" s="665" t="s">
        <v>543</v>
      </c>
      <c r="C770" s="666" t="s">
        <v>558</v>
      </c>
      <c r="D770" s="667" t="s">
        <v>2486</v>
      </c>
      <c r="E770" s="666" t="s">
        <v>5523</v>
      </c>
      <c r="F770" s="667" t="s">
        <v>5524</v>
      </c>
      <c r="G770" s="666" t="s">
        <v>5465</v>
      </c>
      <c r="H770" s="666" t="s">
        <v>5466</v>
      </c>
      <c r="I770" s="668">
        <v>15180</v>
      </c>
      <c r="J770" s="668">
        <v>1</v>
      </c>
      <c r="K770" s="669">
        <v>15180</v>
      </c>
    </row>
    <row r="771" spans="1:11" ht="14.4" customHeight="1" x14ac:dyDescent="0.3">
      <c r="A771" s="664" t="s">
        <v>542</v>
      </c>
      <c r="B771" s="665" t="s">
        <v>543</v>
      </c>
      <c r="C771" s="666" t="s">
        <v>558</v>
      </c>
      <c r="D771" s="667" t="s">
        <v>2486</v>
      </c>
      <c r="E771" s="666" t="s">
        <v>5523</v>
      </c>
      <c r="F771" s="667" t="s">
        <v>5524</v>
      </c>
      <c r="G771" s="666" t="s">
        <v>5467</v>
      </c>
      <c r="H771" s="666" t="s">
        <v>5468</v>
      </c>
      <c r="I771" s="668">
        <v>1725</v>
      </c>
      <c r="J771" s="668">
        <v>10</v>
      </c>
      <c r="K771" s="669">
        <v>17250</v>
      </c>
    </row>
    <row r="772" spans="1:11" ht="14.4" customHeight="1" x14ac:dyDescent="0.3">
      <c r="A772" s="664" t="s">
        <v>542</v>
      </c>
      <c r="B772" s="665" t="s">
        <v>543</v>
      </c>
      <c r="C772" s="666" t="s">
        <v>558</v>
      </c>
      <c r="D772" s="667" t="s">
        <v>2486</v>
      </c>
      <c r="E772" s="666" t="s">
        <v>5523</v>
      </c>
      <c r="F772" s="667" t="s">
        <v>5524</v>
      </c>
      <c r="G772" s="666" t="s">
        <v>5469</v>
      </c>
      <c r="H772" s="666" t="s">
        <v>5470</v>
      </c>
      <c r="I772" s="668">
        <v>9851.3950000000004</v>
      </c>
      <c r="J772" s="668">
        <v>2</v>
      </c>
      <c r="K772" s="669">
        <v>19702.79</v>
      </c>
    </row>
    <row r="773" spans="1:11" ht="14.4" customHeight="1" x14ac:dyDescent="0.3">
      <c r="A773" s="664" t="s">
        <v>542</v>
      </c>
      <c r="B773" s="665" t="s">
        <v>543</v>
      </c>
      <c r="C773" s="666" t="s">
        <v>558</v>
      </c>
      <c r="D773" s="667" t="s">
        <v>2486</v>
      </c>
      <c r="E773" s="666" t="s">
        <v>5523</v>
      </c>
      <c r="F773" s="667" t="s">
        <v>5524</v>
      </c>
      <c r="G773" s="666" t="s">
        <v>5471</v>
      </c>
      <c r="H773" s="666" t="s">
        <v>5472</v>
      </c>
      <c r="I773" s="668">
        <v>15180</v>
      </c>
      <c r="J773" s="668">
        <v>1</v>
      </c>
      <c r="K773" s="669">
        <v>15180</v>
      </c>
    </row>
    <row r="774" spans="1:11" ht="14.4" customHeight="1" x14ac:dyDescent="0.3">
      <c r="A774" s="664" t="s">
        <v>542</v>
      </c>
      <c r="B774" s="665" t="s">
        <v>543</v>
      </c>
      <c r="C774" s="666" t="s">
        <v>558</v>
      </c>
      <c r="D774" s="667" t="s">
        <v>2486</v>
      </c>
      <c r="E774" s="666" t="s">
        <v>5523</v>
      </c>
      <c r="F774" s="667" t="s">
        <v>5524</v>
      </c>
      <c r="G774" s="666" t="s">
        <v>5473</v>
      </c>
      <c r="H774" s="666" t="s">
        <v>5474</v>
      </c>
      <c r="I774" s="668">
        <v>15180</v>
      </c>
      <c r="J774" s="668">
        <v>3</v>
      </c>
      <c r="K774" s="669">
        <v>45540</v>
      </c>
    </row>
    <row r="775" spans="1:11" ht="14.4" customHeight="1" x14ac:dyDescent="0.3">
      <c r="A775" s="664" t="s">
        <v>542</v>
      </c>
      <c r="B775" s="665" t="s">
        <v>543</v>
      </c>
      <c r="C775" s="666" t="s">
        <v>558</v>
      </c>
      <c r="D775" s="667" t="s">
        <v>2486</v>
      </c>
      <c r="E775" s="666" t="s">
        <v>5523</v>
      </c>
      <c r="F775" s="667" t="s">
        <v>5524</v>
      </c>
      <c r="G775" s="666" t="s">
        <v>5475</v>
      </c>
      <c r="H775" s="666" t="s">
        <v>5476</v>
      </c>
      <c r="I775" s="668">
        <v>27014.54</v>
      </c>
      <c r="J775" s="668">
        <v>1</v>
      </c>
      <c r="K775" s="669">
        <v>27014.54</v>
      </c>
    </row>
    <row r="776" spans="1:11" ht="14.4" customHeight="1" x14ac:dyDescent="0.3">
      <c r="A776" s="664" t="s">
        <v>542</v>
      </c>
      <c r="B776" s="665" t="s">
        <v>543</v>
      </c>
      <c r="C776" s="666" t="s">
        <v>558</v>
      </c>
      <c r="D776" s="667" t="s">
        <v>2486</v>
      </c>
      <c r="E776" s="666" t="s">
        <v>5523</v>
      </c>
      <c r="F776" s="667" t="s">
        <v>5524</v>
      </c>
      <c r="G776" s="666" t="s">
        <v>5477</v>
      </c>
      <c r="H776" s="666" t="s">
        <v>5478</v>
      </c>
      <c r="I776" s="668">
        <v>15180</v>
      </c>
      <c r="J776" s="668">
        <v>1</v>
      </c>
      <c r="K776" s="669">
        <v>15180</v>
      </c>
    </row>
    <row r="777" spans="1:11" ht="14.4" customHeight="1" x14ac:dyDescent="0.3">
      <c r="A777" s="664" t="s">
        <v>542</v>
      </c>
      <c r="B777" s="665" t="s">
        <v>543</v>
      </c>
      <c r="C777" s="666" t="s">
        <v>558</v>
      </c>
      <c r="D777" s="667" t="s">
        <v>2486</v>
      </c>
      <c r="E777" s="666" t="s">
        <v>5523</v>
      </c>
      <c r="F777" s="667" t="s">
        <v>5524</v>
      </c>
      <c r="G777" s="666" t="s">
        <v>5479</v>
      </c>
      <c r="H777" s="666" t="s">
        <v>5480</v>
      </c>
      <c r="I777" s="668">
        <v>41371.730000000003</v>
      </c>
      <c r="J777" s="668">
        <v>1</v>
      </c>
      <c r="K777" s="669">
        <v>41371.730000000003</v>
      </c>
    </row>
    <row r="778" spans="1:11" ht="14.4" customHeight="1" x14ac:dyDescent="0.3">
      <c r="A778" s="664" t="s">
        <v>542</v>
      </c>
      <c r="B778" s="665" t="s">
        <v>543</v>
      </c>
      <c r="C778" s="666" t="s">
        <v>558</v>
      </c>
      <c r="D778" s="667" t="s">
        <v>2486</v>
      </c>
      <c r="E778" s="666" t="s">
        <v>5523</v>
      </c>
      <c r="F778" s="667" t="s">
        <v>5524</v>
      </c>
      <c r="G778" s="666" t="s">
        <v>5481</v>
      </c>
      <c r="H778" s="666" t="s">
        <v>5482</v>
      </c>
      <c r="I778" s="668">
        <v>86792.8</v>
      </c>
      <c r="J778" s="668">
        <v>1</v>
      </c>
      <c r="K778" s="669">
        <v>86792.8</v>
      </c>
    </row>
    <row r="779" spans="1:11" ht="14.4" customHeight="1" x14ac:dyDescent="0.3">
      <c r="A779" s="664" t="s">
        <v>542</v>
      </c>
      <c r="B779" s="665" t="s">
        <v>543</v>
      </c>
      <c r="C779" s="666" t="s">
        <v>558</v>
      </c>
      <c r="D779" s="667" t="s">
        <v>2486</v>
      </c>
      <c r="E779" s="666" t="s">
        <v>5523</v>
      </c>
      <c r="F779" s="667" t="s">
        <v>5524</v>
      </c>
      <c r="G779" s="666" t="s">
        <v>5483</v>
      </c>
      <c r="H779" s="666" t="s">
        <v>5484</v>
      </c>
      <c r="I779" s="668">
        <v>9851.4</v>
      </c>
      <c r="J779" s="668">
        <v>2</v>
      </c>
      <c r="K779" s="669">
        <v>19702.8</v>
      </c>
    </row>
    <row r="780" spans="1:11" ht="14.4" customHeight="1" x14ac:dyDescent="0.3">
      <c r="A780" s="664" t="s">
        <v>542</v>
      </c>
      <c r="B780" s="665" t="s">
        <v>543</v>
      </c>
      <c r="C780" s="666" t="s">
        <v>558</v>
      </c>
      <c r="D780" s="667" t="s">
        <v>2486</v>
      </c>
      <c r="E780" s="666" t="s">
        <v>5509</v>
      </c>
      <c r="F780" s="667" t="s">
        <v>5510</v>
      </c>
      <c r="G780" s="666" t="s">
        <v>4595</v>
      </c>
      <c r="H780" s="666" t="s">
        <v>4596</v>
      </c>
      <c r="I780" s="668">
        <v>23.47</v>
      </c>
      <c r="J780" s="668">
        <v>30</v>
      </c>
      <c r="K780" s="669">
        <v>704.1</v>
      </c>
    </row>
    <row r="781" spans="1:11" ht="14.4" customHeight="1" x14ac:dyDescent="0.3">
      <c r="A781" s="664" t="s">
        <v>542</v>
      </c>
      <c r="B781" s="665" t="s">
        <v>543</v>
      </c>
      <c r="C781" s="666" t="s">
        <v>558</v>
      </c>
      <c r="D781" s="667" t="s">
        <v>2486</v>
      </c>
      <c r="E781" s="666" t="s">
        <v>5509</v>
      </c>
      <c r="F781" s="667" t="s">
        <v>5510</v>
      </c>
      <c r="G781" s="666" t="s">
        <v>5485</v>
      </c>
      <c r="H781" s="666" t="s">
        <v>5486</v>
      </c>
      <c r="I781" s="668">
        <v>149.99</v>
      </c>
      <c r="J781" s="668">
        <v>324</v>
      </c>
      <c r="K781" s="669">
        <v>48597.279999999992</v>
      </c>
    </row>
    <row r="782" spans="1:11" ht="14.4" customHeight="1" x14ac:dyDescent="0.3">
      <c r="A782" s="664" t="s">
        <v>542</v>
      </c>
      <c r="B782" s="665" t="s">
        <v>543</v>
      </c>
      <c r="C782" s="666" t="s">
        <v>558</v>
      </c>
      <c r="D782" s="667" t="s">
        <v>2486</v>
      </c>
      <c r="E782" s="666" t="s">
        <v>5509</v>
      </c>
      <c r="F782" s="667" t="s">
        <v>5510</v>
      </c>
      <c r="G782" s="666" t="s">
        <v>4895</v>
      </c>
      <c r="H782" s="666" t="s">
        <v>4896</v>
      </c>
      <c r="I782" s="668">
        <v>220.22</v>
      </c>
      <c r="J782" s="668">
        <v>40</v>
      </c>
      <c r="K782" s="669">
        <v>8808.7999999999993</v>
      </c>
    </row>
    <row r="783" spans="1:11" ht="14.4" customHeight="1" x14ac:dyDescent="0.3">
      <c r="A783" s="664" t="s">
        <v>542</v>
      </c>
      <c r="B783" s="665" t="s">
        <v>543</v>
      </c>
      <c r="C783" s="666" t="s">
        <v>558</v>
      </c>
      <c r="D783" s="667" t="s">
        <v>2486</v>
      </c>
      <c r="E783" s="666" t="s">
        <v>5509</v>
      </c>
      <c r="F783" s="667" t="s">
        <v>5510</v>
      </c>
      <c r="G783" s="666" t="s">
        <v>4901</v>
      </c>
      <c r="H783" s="666" t="s">
        <v>4902</v>
      </c>
      <c r="I783" s="668">
        <v>695.75</v>
      </c>
      <c r="J783" s="668">
        <v>408</v>
      </c>
      <c r="K783" s="669">
        <v>283866</v>
      </c>
    </row>
    <row r="784" spans="1:11" ht="14.4" customHeight="1" x14ac:dyDescent="0.3">
      <c r="A784" s="664" t="s">
        <v>542</v>
      </c>
      <c r="B784" s="665" t="s">
        <v>543</v>
      </c>
      <c r="C784" s="666" t="s">
        <v>558</v>
      </c>
      <c r="D784" s="667" t="s">
        <v>2486</v>
      </c>
      <c r="E784" s="666" t="s">
        <v>5509</v>
      </c>
      <c r="F784" s="667" t="s">
        <v>5510</v>
      </c>
      <c r="G784" s="666" t="s">
        <v>5487</v>
      </c>
      <c r="H784" s="666" t="s">
        <v>5488</v>
      </c>
      <c r="I784" s="668">
        <v>120</v>
      </c>
      <c r="J784" s="668">
        <v>50</v>
      </c>
      <c r="K784" s="669">
        <v>5999.78</v>
      </c>
    </row>
    <row r="785" spans="1:11" ht="14.4" customHeight="1" x14ac:dyDescent="0.3">
      <c r="A785" s="664" t="s">
        <v>542</v>
      </c>
      <c r="B785" s="665" t="s">
        <v>543</v>
      </c>
      <c r="C785" s="666" t="s">
        <v>558</v>
      </c>
      <c r="D785" s="667" t="s">
        <v>2486</v>
      </c>
      <c r="E785" s="666" t="s">
        <v>5509</v>
      </c>
      <c r="F785" s="667" t="s">
        <v>5510</v>
      </c>
      <c r="G785" s="666" t="s">
        <v>4903</v>
      </c>
      <c r="H785" s="666" t="s">
        <v>4904</v>
      </c>
      <c r="I785" s="668">
        <v>15.39</v>
      </c>
      <c r="J785" s="668">
        <v>150</v>
      </c>
      <c r="K785" s="669">
        <v>2308.5</v>
      </c>
    </row>
    <row r="786" spans="1:11" ht="14.4" customHeight="1" x14ac:dyDescent="0.3">
      <c r="A786" s="664" t="s">
        <v>542</v>
      </c>
      <c r="B786" s="665" t="s">
        <v>543</v>
      </c>
      <c r="C786" s="666" t="s">
        <v>558</v>
      </c>
      <c r="D786" s="667" t="s">
        <v>2486</v>
      </c>
      <c r="E786" s="666" t="s">
        <v>5509</v>
      </c>
      <c r="F786" s="667" t="s">
        <v>5510</v>
      </c>
      <c r="G786" s="666" t="s">
        <v>5489</v>
      </c>
      <c r="H786" s="666" t="s">
        <v>5490</v>
      </c>
      <c r="I786" s="668">
        <v>209.36999999999998</v>
      </c>
      <c r="J786" s="668">
        <v>46</v>
      </c>
      <c r="K786" s="669">
        <v>9630.8799999999992</v>
      </c>
    </row>
    <row r="787" spans="1:11" ht="14.4" customHeight="1" x14ac:dyDescent="0.3">
      <c r="A787" s="664" t="s">
        <v>542</v>
      </c>
      <c r="B787" s="665" t="s">
        <v>543</v>
      </c>
      <c r="C787" s="666" t="s">
        <v>558</v>
      </c>
      <c r="D787" s="667" t="s">
        <v>2486</v>
      </c>
      <c r="E787" s="666" t="s">
        <v>5509</v>
      </c>
      <c r="F787" s="667" t="s">
        <v>5510</v>
      </c>
      <c r="G787" s="666" t="s">
        <v>5491</v>
      </c>
      <c r="H787" s="666" t="s">
        <v>5492</v>
      </c>
      <c r="I787" s="668">
        <v>209.37</v>
      </c>
      <c r="J787" s="668">
        <v>2</v>
      </c>
      <c r="K787" s="669">
        <v>418.73</v>
      </c>
    </row>
    <row r="788" spans="1:11" ht="14.4" customHeight="1" x14ac:dyDescent="0.3">
      <c r="A788" s="664" t="s">
        <v>542</v>
      </c>
      <c r="B788" s="665" t="s">
        <v>543</v>
      </c>
      <c r="C788" s="666" t="s">
        <v>558</v>
      </c>
      <c r="D788" s="667" t="s">
        <v>2486</v>
      </c>
      <c r="E788" s="666" t="s">
        <v>5509</v>
      </c>
      <c r="F788" s="667" t="s">
        <v>5510</v>
      </c>
      <c r="G788" s="666" t="s">
        <v>5493</v>
      </c>
      <c r="H788" s="666" t="s">
        <v>5494</v>
      </c>
      <c r="I788" s="668">
        <v>209.37</v>
      </c>
      <c r="J788" s="668">
        <v>20</v>
      </c>
      <c r="K788" s="669">
        <v>4187.32</v>
      </c>
    </row>
    <row r="789" spans="1:11" ht="14.4" customHeight="1" x14ac:dyDescent="0.3">
      <c r="A789" s="664" t="s">
        <v>542</v>
      </c>
      <c r="B789" s="665" t="s">
        <v>543</v>
      </c>
      <c r="C789" s="666" t="s">
        <v>558</v>
      </c>
      <c r="D789" s="667" t="s">
        <v>2486</v>
      </c>
      <c r="E789" s="666" t="s">
        <v>5509</v>
      </c>
      <c r="F789" s="667" t="s">
        <v>5510</v>
      </c>
      <c r="G789" s="666" t="s">
        <v>4907</v>
      </c>
      <c r="H789" s="666" t="s">
        <v>4908</v>
      </c>
      <c r="I789" s="668">
        <v>41.77</v>
      </c>
      <c r="J789" s="668">
        <v>50</v>
      </c>
      <c r="K789" s="669">
        <v>2088.46</v>
      </c>
    </row>
    <row r="790" spans="1:11" ht="14.4" customHeight="1" x14ac:dyDescent="0.3">
      <c r="A790" s="664" t="s">
        <v>542</v>
      </c>
      <c r="B790" s="665" t="s">
        <v>543</v>
      </c>
      <c r="C790" s="666" t="s">
        <v>558</v>
      </c>
      <c r="D790" s="667" t="s">
        <v>2486</v>
      </c>
      <c r="E790" s="666" t="s">
        <v>5509</v>
      </c>
      <c r="F790" s="667" t="s">
        <v>5510</v>
      </c>
      <c r="G790" s="666" t="s">
        <v>5495</v>
      </c>
      <c r="H790" s="666" t="s">
        <v>5496</v>
      </c>
      <c r="I790" s="668">
        <v>11.13</v>
      </c>
      <c r="J790" s="668">
        <v>50</v>
      </c>
      <c r="K790" s="669">
        <v>556.6</v>
      </c>
    </row>
    <row r="791" spans="1:11" ht="14.4" customHeight="1" thickBot="1" x14ac:dyDescent="0.35">
      <c r="A791" s="670" t="s">
        <v>542</v>
      </c>
      <c r="B791" s="671" t="s">
        <v>543</v>
      </c>
      <c r="C791" s="672" t="s">
        <v>4308</v>
      </c>
      <c r="D791" s="673" t="s">
        <v>5525</v>
      </c>
      <c r="E791" s="672" t="s">
        <v>5499</v>
      </c>
      <c r="F791" s="673" t="s">
        <v>5500</v>
      </c>
      <c r="G791" s="672" t="s">
        <v>5081</v>
      </c>
      <c r="H791" s="672" t="s">
        <v>5082</v>
      </c>
      <c r="I791" s="674">
        <v>66799.899999999994</v>
      </c>
      <c r="J791" s="674">
        <v>5</v>
      </c>
      <c r="K791" s="675">
        <v>333999.5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P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RowHeight="14.4" outlineLevelRow="1" x14ac:dyDescent="0.3"/>
  <cols>
    <col min="1" max="1" width="37.21875" customWidth="1"/>
    <col min="2" max="15" width="13.109375" customWidth="1"/>
  </cols>
  <sheetData>
    <row r="1" spans="1:16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6" ht="15" thickBot="1" x14ac:dyDescent="0.35">
      <c r="A2" s="382" t="s">
        <v>312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6" x14ac:dyDescent="0.3">
      <c r="A3" s="401" t="s">
        <v>245</v>
      </c>
      <c r="B3" s="550" t="s">
        <v>227</v>
      </c>
      <c r="C3" s="384">
        <v>0</v>
      </c>
      <c r="D3" s="385">
        <v>99</v>
      </c>
      <c r="E3" s="404">
        <v>100</v>
      </c>
      <c r="F3" s="404">
        <v>101</v>
      </c>
      <c r="G3" s="404">
        <v>302</v>
      </c>
      <c r="H3" s="404">
        <v>303</v>
      </c>
      <c r="I3" s="404">
        <v>304</v>
      </c>
      <c r="J3" s="404">
        <v>305</v>
      </c>
      <c r="K3" s="385">
        <v>629</v>
      </c>
      <c r="L3" s="385">
        <v>636</v>
      </c>
      <c r="M3" s="385">
        <v>642</v>
      </c>
      <c r="N3" s="385">
        <v>746</v>
      </c>
      <c r="O3" s="773">
        <v>930</v>
      </c>
      <c r="P3" s="788"/>
    </row>
    <row r="4" spans="1:16" ht="36.6" outlineLevel="1" thickBot="1" x14ac:dyDescent="0.35">
      <c r="A4" s="402">
        <v>2016</v>
      </c>
      <c r="B4" s="551"/>
      <c r="C4" s="386" t="s">
        <v>228</v>
      </c>
      <c r="D4" s="387" t="s">
        <v>229</v>
      </c>
      <c r="E4" s="405" t="s">
        <v>278</v>
      </c>
      <c r="F4" s="405" t="s">
        <v>279</v>
      </c>
      <c r="G4" s="405" t="s">
        <v>280</v>
      </c>
      <c r="H4" s="405" t="s">
        <v>281</v>
      </c>
      <c r="I4" s="405" t="s">
        <v>282</v>
      </c>
      <c r="J4" s="405" t="s">
        <v>283</v>
      </c>
      <c r="K4" s="387" t="s">
        <v>254</v>
      </c>
      <c r="L4" s="387" t="s">
        <v>255</v>
      </c>
      <c r="M4" s="387" t="s">
        <v>256</v>
      </c>
      <c r="N4" s="387" t="s">
        <v>257</v>
      </c>
      <c r="O4" s="774" t="s">
        <v>247</v>
      </c>
      <c r="P4" s="788"/>
    </row>
    <row r="5" spans="1:16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775"/>
      <c r="P5" s="788"/>
    </row>
    <row r="6" spans="1:16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94.9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Data'!I:I,'ON Data'!$D:$D,$A$4,'ON Data'!$E:$E,1),SUMIFS('ON Data'!I:I,'ON Data'!$E:$E,1)/'ON Data'!$D$3),1)</f>
        <v>0.9</v>
      </c>
      <c r="E6" s="431">
        <f xml:space="preserve">
TRUNC(IF($A$4&lt;=12,SUMIFS('ON Data'!J:J,'ON Data'!$D:$D,$A$4,'ON Data'!$E:$E,1),SUMIFS('ON Data'!J:J,'ON Data'!$E:$E,1)/'ON Data'!$D$3),1)</f>
        <v>4</v>
      </c>
      <c r="F6" s="431">
        <f xml:space="preserve">
TRUNC(IF($A$4&lt;=12,SUMIFS('ON Data'!K:K,'ON Data'!$D:$D,$A$4,'ON Data'!$E:$E,1),SUMIFS('ON Data'!K:K,'ON Data'!$E:$E,1)/'ON Data'!$D$3),1)</f>
        <v>15</v>
      </c>
      <c r="G6" s="431">
        <f xml:space="preserve">
TRUNC(IF($A$4&lt;=12,SUMIFS('ON Data'!O:O,'ON Data'!$D:$D,$A$4,'ON Data'!$E:$E,1),SUMIFS('ON Data'!O:O,'ON Data'!$E:$E,1)/'ON Data'!$D$3),1)</f>
        <v>1.7</v>
      </c>
      <c r="H6" s="431">
        <f xml:space="preserve">
TRUNC(IF($A$4&lt;=12,SUMIFS('ON Data'!P:P,'ON Data'!$D:$D,$A$4,'ON Data'!$E:$E,1),SUMIFS('ON Data'!P:P,'ON Data'!$E:$E,1)/'ON Data'!$D$3),1)</f>
        <v>15.3</v>
      </c>
      <c r="I6" s="431">
        <f xml:space="preserve">
TRUNC(IF($A$4&lt;=12,SUMIFS('ON Data'!Q:Q,'ON Data'!$D:$D,$A$4,'ON Data'!$E:$E,1),SUMIFS('ON Data'!Q:Q,'ON Data'!$E:$E,1)/'ON Data'!$D$3),1)</f>
        <v>29.7</v>
      </c>
      <c r="J6" s="431">
        <f xml:space="preserve">
TRUNC(IF($A$4&lt;=12,SUMIFS('ON Data'!R:R,'ON Data'!$D:$D,$A$4,'ON Data'!$E:$E,1),SUMIFS('ON Data'!R:R,'ON Data'!$E:$E,1)/'ON Data'!$D$3),1)</f>
        <v>13.2</v>
      </c>
      <c r="K6" s="431">
        <f xml:space="preserve">
TRUNC(IF($A$4&lt;=12,SUMIFS('ON Data'!AM:AM,'ON Data'!$D:$D,$A$4,'ON Data'!$E:$E,1),SUMIFS('ON Data'!AM:AM,'ON Data'!$E:$E,1)/'ON Data'!$D$3),1)</f>
        <v>4</v>
      </c>
      <c r="L6" s="431">
        <f xml:space="preserve">
TRUNC(IF($A$4&lt;=12,SUMIFS('ON Data'!AO:AO,'ON Data'!$D:$D,$A$4,'ON Data'!$E:$E,1),SUMIFS('ON Data'!AO:AO,'ON Data'!$E:$E,1)/'ON Data'!$D$3),1)</f>
        <v>2</v>
      </c>
      <c r="M6" s="431">
        <f xml:space="preserve">
TRUNC(IF($A$4&lt;=12,SUMIFS('ON Data'!AR:AR,'ON Data'!$D:$D,$A$4,'ON Data'!$E:$E,1),SUMIFS('ON Data'!AR:AR,'ON Data'!$E:$E,1)/'ON Data'!$D$3),1)</f>
        <v>5.7</v>
      </c>
      <c r="N6" s="431">
        <f xml:space="preserve">
TRUNC(IF($A$4&lt;=12,SUMIFS('ON Data'!AU:AU,'ON Data'!$D:$D,$A$4,'ON Data'!$E:$E,1),SUMIFS('ON Data'!AU:AU,'ON Data'!$E:$E,1)/'ON Data'!$D$3),1)</f>
        <v>1</v>
      </c>
      <c r="O6" s="776">
        <f xml:space="preserve">
TRUNC(IF($A$4&lt;=12,SUMIFS('ON Data'!AW:AW,'ON Data'!$D:$D,$A$4,'ON Data'!$E:$E,1),SUMIFS('ON Data'!AW:AW,'ON Data'!$E:$E,1)/'ON Data'!$D$3),1)</f>
        <v>2</v>
      </c>
      <c r="P6" s="788"/>
    </row>
    <row r="7" spans="1:16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776"/>
      <c r="P7" s="788"/>
    </row>
    <row r="8" spans="1:16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776"/>
      <c r="P8" s="788"/>
    </row>
    <row r="9" spans="1:16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777"/>
      <c r="P9" s="788"/>
    </row>
    <row r="10" spans="1:16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778"/>
      <c r="P10" s="788"/>
    </row>
    <row r="11" spans="1:16" x14ac:dyDescent="0.3">
      <c r="A11" s="392" t="s">
        <v>232</v>
      </c>
      <c r="B11" s="409">
        <f xml:space="preserve">
IF($A$4&lt;=12,SUMIFS('ON Data'!F:F,'ON Data'!$D:$D,$A$4,'ON Data'!$E:$E,2),SUMIFS('ON Data'!F:F,'ON Data'!$E:$E,2))</f>
        <v>97139.24000000002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1096</v>
      </c>
      <c r="E11" s="411">
        <f xml:space="preserve">
IF($A$4&lt;=12,SUMIFS('ON Data'!J:J,'ON Data'!$D:$D,$A$4,'ON Data'!$E:$E,2),SUMIFS('ON Data'!J:J,'ON Data'!$E:$E,2))</f>
        <v>4464</v>
      </c>
      <c r="F11" s="411">
        <f xml:space="preserve">
IF($A$4&lt;=12,SUMIFS('ON Data'!K:K,'ON Data'!$D:$D,$A$4,'ON Data'!$E:$E,2),SUMIFS('ON Data'!K:K,'ON Data'!$E:$E,2))</f>
        <v>16344</v>
      </c>
      <c r="G11" s="411">
        <f xml:space="preserve">
IF($A$4&lt;=12,SUMIFS('ON Data'!O:O,'ON Data'!$D:$D,$A$4,'ON Data'!$E:$E,2),SUMIFS('ON Data'!O:O,'ON Data'!$E:$E,2))</f>
        <v>1850</v>
      </c>
      <c r="H11" s="411">
        <f xml:space="preserve">
IF($A$4&lt;=12,SUMIFS('ON Data'!P:P,'ON Data'!$D:$D,$A$4,'ON Data'!$E:$E,2),SUMIFS('ON Data'!P:P,'ON Data'!$E:$E,2))</f>
        <v>14760.5</v>
      </c>
      <c r="I11" s="411">
        <f xml:space="preserve">
IF($A$4&lt;=12,SUMIFS('ON Data'!Q:Q,'ON Data'!$D:$D,$A$4,'ON Data'!$E:$E,2),SUMIFS('ON Data'!Q:Q,'ON Data'!$E:$E,2))</f>
        <v>29542.16</v>
      </c>
      <c r="J11" s="411">
        <f xml:space="preserve">
IF($A$4&lt;=12,SUMIFS('ON Data'!R:R,'ON Data'!$D:$D,$A$4,'ON Data'!$E:$E,2),SUMIFS('ON Data'!R:R,'ON Data'!$E:$E,2))</f>
        <v>13811.25</v>
      </c>
      <c r="K11" s="411">
        <f xml:space="preserve">
IF($A$4&lt;=12,SUMIFS('ON Data'!AM:AM,'ON Data'!$D:$D,$A$4,'ON Data'!$E:$E,2),SUMIFS('ON Data'!AM:AM,'ON Data'!$E:$E,2))</f>
        <v>4111.5</v>
      </c>
      <c r="L11" s="411">
        <f xml:space="preserve">
IF($A$4&lt;=12,SUMIFS('ON Data'!AO:AO,'ON Data'!$D:$D,$A$4,'ON Data'!$E:$E,2),SUMIFS('ON Data'!AO:AO,'ON Data'!$E:$E,2))</f>
        <v>2099</v>
      </c>
      <c r="M11" s="411">
        <f xml:space="preserve">
IF($A$4&lt;=12,SUMIFS('ON Data'!AR:AR,'ON Data'!$D:$D,$A$4,'ON Data'!$E:$E,2),SUMIFS('ON Data'!AR:AR,'ON Data'!$E:$E,2))</f>
        <v>5808.08</v>
      </c>
      <c r="N11" s="411">
        <f xml:space="preserve">
IF($A$4&lt;=12,SUMIFS('ON Data'!AU:AU,'ON Data'!$D:$D,$A$4,'ON Data'!$E:$E,2),SUMIFS('ON Data'!AU:AU,'ON Data'!$E:$E,2))</f>
        <v>1092.75</v>
      </c>
      <c r="O11" s="779">
        <f xml:space="preserve">
IF($A$4&lt;=12,SUMIFS('ON Data'!AW:AW,'ON Data'!$D:$D,$A$4,'ON Data'!$E:$E,2),SUMIFS('ON Data'!AW:AW,'ON Data'!$E:$E,2))</f>
        <v>2160</v>
      </c>
      <c r="P11" s="788"/>
    </row>
    <row r="12" spans="1:16" x14ac:dyDescent="0.3">
      <c r="A12" s="392" t="s">
        <v>233</v>
      </c>
      <c r="B12" s="409">
        <f xml:space="preserve">
IF($A$4&lt;=12,SUMIFS('ON Data'!F:F,'ON Data'!$D:$D,$A$4,'ON Data'!$E:$E,3),SUMIFS('ON Data'!F:F,'ON Data'!$E:$E,3))</f>
        <v>296.17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5</v>
      </c>
      <c r="E12" s="411">
        <f xml:space="preserve">
IF($A$4&lt;=12,SUMIFS('ON Data'!J:J,'ON Data'!$D:$D,$A$4,'ON Data'!$E:$E,3),SUMIFS('ON Data'!J:J,'ON Data'!$E:$E,3))</f>
        <v>0</v>
      </c>
      <c r="F12" s="411">
        <f xml:space="preserve">
IF($A$4&lt;=12,SUMIFS('ON Data'!K:K,'ON Data'!$D:$D,$A$4,'ON Data'!$E:$E,3),SUMIFS('ON Data'!K:K,'ON Data'!$E:$E,3))</f>
        <v>0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190</v>
      </c>
      <c r="I12" s="411">
        <f xml:space="preserve">
IF($A$4&lt;=12,SUMIFS('ON Data'!Q:Q,'ON Data'!$D:$D,$A$4,'ON Data'!$E:$E,3),SUMIFS('ON Data'!Q:Q,'ON Data'!$E:$E,3))</f>
        <v>68</v>
      </c>
      <c r="J12" s="411">
        <f xml:space="preserve">
IF($A$4&lt;=12,SUMIFS('ON Data'!R:R,'ON Data'!$D:$D,$A$4,'ON Data'!$E:$E,3),SUMIFS('ON Data'!R:R,'ON Data'!$E:$E,3))</f>
        <v>0</v>
      </c>
      <c r="K12" s="411">
        <f xml:space="preserve">
IF($A$4&lt;=12,SUMIFS('ON Data'!AM:AM,'ON Data'!$D:$D,$A$4,'ON Data'!$E:$E,3),SUMIFS('ON Data'!AM:AM,'ON Data'!$E:$E,3))</f>
        <v>0</v>
      </c>
      <c r="L12" s="411">
        <f xml:space="preserve">
IF($A$4&lt;=12,SUMIFS('ON Data'!AO:AO,'ON Data'!$D:$D,$A$4,'ON Data'!$E:$E,3),SUMIFS('ON Data'!AO:AO,'ON Data'!$E:$E,3))</f>
        <v>0</v>
      </c>
      <c r="M12" s="411">
        <f xml:space="preserve">
IF($A$4&lt;=12,SUMIFS('ON Data'!AR:AR,'ON Data'!$D:$D,$A$4,'ON Data'!$E:$E,3),SUMIFS('ON Data'!AR:AR,'ON Data'!$E:$E,3))</f>
        <v>33.17</v>
      </c>
      <c r="N12" s="411">
        <f xml:space="preserve">
IF($A$4&lt;=12,SUMIFS('ON Data'!AU:AU,'ON Data'!$D:$D,$A$4,'ON Data'!$E:$E,3),SUMIFS('ON Data'!AU:AU,'ON Data'!$E:$E,3))</f>
        <v>0</v>
      </c>
      <c r="O12" s="779">
        <f xml:space="preserve">
IF($A$4&lt;=12,SUMIFS('ON Data'!AW:AW,'ON Data'!$D:$D,$A$4,'ON Data'!$E:$E,3),SUMIFS('ON Data'!AW:AW,'ON Data'!$E:$E,3))</f>
        <v>0</v>
      </c>
      <c r="P12" s="788"/>
    </row>
    <row r="13" spans="1:16" x14ac:dyDescent="0.3">
      <c r="A13" s="392" t="s">
        <v>240</v>
      </c>
      <c r="B13" s="409">
        <f xml:space="preserve">
IF($A$4&lt;=12,SUMIFS('ON Data'!F:F,'ON Data'!$D:$D,$A$4,'ON Data'!$E:$E,4),SUMIFS('ON Data'!F:F,'ON Data'!$E:$E,4))</f>
        <v>6953.75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34</v>
      </c>
      <c r="E13" s="411">
        <f xml:space="preserve">
IF($A$4&lt;=12,SUMIFS('ON Data'!J:J,'ON Data'!$D:$D,$A$4,'ON Data'!$E:$E,4),SUMIFS('ON Data'!J:J,'ON Data'!$E:$E,4))</f>
        <v>719</v>
      </c>
      <c r="F13" s="411">
        <f xml:space="preserve">
IF($A$4&lt;=12,SUMIFS('ON Data'!K:K,'ON Data'!$D:$D,$A$4,'ON Data'!$E:$E,4),SUMIFS('ON Data'!K:K,'ON Data'!$E:$E,4))</f>
        <v>3449</v>
      </c>
      <c r="G13" s="411">
        <f xml:space="preserve">
IF($A$4&lt;=12,SUMIFS('ON Data'!O:O,'ON Data'!$D:$D,$A$4,'ON Data'!$E:$E,4),SUMIFS('ON Data'!O:O,'ON Data'!$E:$E,4))</f>
        <v>52.5</v>
      </c>
      <c r="H13" s="411">
        <f xml:space="preserve">
IF($A$4&lt;=12,SUMIFS('ON Data'!P:P,'ON Data'!$D:$D,$A$4,'ON Data'!$E:$E,4),SUMIFS('ON Data'!P:P,'ON Data'!$E:$E,4))</f>
        <v>127</v>
      </c>
      <c r="I13" s="411">
        <f xml:space="preserve">
IF($A$4&lt;=12,SUMIFS('ON Data'!Q:Q,'ON Data'!$D:$D,$A$4,'ON Data'!$E:$E,4),SUMIFS('ON Data'!Q:Q,'ON Data'!$E:$E,4))</f>
        <v>1667.5</v>
      </c>
      <c r="J13" s="411">
        <f xml:space="preserve">
IF($A$4&lt;=12,SUMIFS('ON Data'!R:R,'ON Data'!$D:$D,$A$4,'ON Data'!$E:$E,4),SUMIFS('ON Data'!R:R,'ON Data'!$E:$E,4))</f>
        <v>532.75</v>
      </c>
      <c r="K13" s="411">
        <f xml:space="preserve">
IF($A$4&lt;=12,SUMIFS('ON Data'!AM:AM,'ON Data'!$D:$D,$A$4,'ON Data'!$E:$E,4),SUMIFS('ON Data'!AM:AM,'ON Data'!$E:$E,4))</f>
        <v>39</v>
      </c>
      <c r="L13" s="411">
        <f xml:space="preserve">
IF($A$4&lt;=12,SUMIFS('ON Data'!AO:AO,'ON Data'!$D:$D,$A$4,'ON Data'!$E:$E,4),SUMIFS('ON Data'!AO:AO,'ON Data'!$E:$E,4))</f>
        <v>0</v>
      </c>
      <c r="M13" s="411">
        <f xml:space="preserve">
IF($A$4&lt;=12,SUMIFS('ON Data'!AR:AR,'ON Data'!$D:$D,$A$4,'ON Data'!$E:$E,4),SUMIFS('ON Data'!AR:AR,'ON Data'!$E:$E,4))</f>
        <v>53</v>
      </c>
      <c r="N13" s="411">
        <f xml:space="preserve">
IF($A$4&lt;=12,SUMIFS('ON Data'!AU:AU,'ON Data'!$D:$D,$A$4,'ON Data'!$E:$E,4),SUMIFS('ON Data'!AU:AU,'ON Data'!$E:$E,4))</f>
        <v>280</v>
      </c>
      <c r="O13" s="779">
        <f xml:space="preserve">
IF($A$4&lt;=12,SUMIFS('ON Data'!AW:AW,'ON Data'!$D:$D,$A$4,'ON Data'!$E:$E,4),SUMIFS('ON Data'!AW:AW,'ON Data'!$E:$E,4))</f>
        <v>0</v>
      </c>
      <c r="P13" s="788"/>
    </row>
    <row r="14" spans="1:16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160</v>
      </c>
      <c r="C14" s="414">
        <f xml:space="preserve">
IF($A$4&lt;=12,SUMIFS('ON Data'!G:G,'ON Data'!$D:$D,$A$4,'ON Data'!$E:$E,5),SUMIFS('ON Data'!G:G,'ON Data'!$E:$E,5))</f>
        <v>160</v>
      </c>
      <c r="D14" s="415">
        <f xml:space="preserve">
IF($A$4&lt;=12,SUMIFS('ON Data'!I:I,'ON Data'!$D:$D,$A$4,'ON Data'!$E:$E,5),SUMIFS('ON Data'!I:I,'ON Data'!$E:$E,5))</f>
        <v>0</v>
      </c>
      <c r="E14" s="415">
        <f xml:space="preserve">
IF($A$4&lt;=12,SUMIFS('ON Data'!J:J,'ON Data'!$D:$D,$A$4,'ON Data'!$E:$E,5),SUMIFS('ON Data'!J:J,'ON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Data'!O:O,'ON Data'!$D:$D,$A$4,'ON Data'!$E:$E,5),SUMIFS('ON Data'!O:O,'ON Data'!$E:$E,5))</f>
        <v>0</v>
      </c>
      <c r="H14" s="415">
        <f xml:space="preserve">
IF($A$4&lt;=12,SUMIFS('ON Data'!P:P,'ON Data'!$D:$D,$A$4,'ON Data'!$E:$E,5),SUMIFS('ON Data'!P:P,'ON Data'!$E:$E,5))</f>
        <v>0</v>
      </c>
      <c r="I14" s="415">
        <f xml:space="preserve">
IF($A$4&lt;=12,SUMIFS('ON Data'!Q:Q,'ON Data'!$D:$D,$A$4,'ON Data'!$E:$E,5),SUMIFS('ON Data'!Q:Q,'ON Data'!$E:$E,5))</f>
        <v>0</v>
      </c>
      <c r="J14" s="415">
        <f xml:space="preserve">
IF($A$4&lt;=12,SUMIFS('ON Data'!R:R,'ON Data'!$D:$D,$A$4,'ON Data'!$E:$E,5),SUMIFS('ON Data'!R:R,'ON Data'!$E:$E,5))</f>
        <v>0</v>
      </c>
      <c r="K14" s="415">
        <f xml:space="preserve">
IF($A$4&lt;=12,SUMIFS('ON Data'!AM:AM,'ON Data'!$D:$D,$A$4,'ON Data'!$E:$E,5),SUMIFS('ON Data'!AM:AM,'ON Data'!$E:$E,5))</f>
        <v>0</v>
      </c>
      <c r="L14" s="415">
        <f xml:space="preserve">
IF($A$4&lt;=12,SUMIFS('ON Data'!AO:AO,'ON Data'!$D:$D,$A$4,'ON Data'!$E:$E,5),SUMIFS('ON Data'!AO:AO,'ON Data'!$E:$E,5))</f>
        <v>0</v>
      </c>
      <c r="M14" s="415">
        <f xml:space="preserve">
IF($A$4&lt;=12,SUMIFS('ON Data'!AR:AR,'ON Data'!$D:$D,$A$4,'ON Data'!$E:$E,5),SUMIFS('ON Data'!AR:AR,'ON Data'!$E:$E,5))</f>
        <v>0</v>
      </c>
      <c r="N14" s="415">
        <f xml:space="preserve">
IF($A$4&lt;=12,SUMIFS('ON Data'!AU:AU,'ON Data'!$D:$D,$A$4,'ON Data'!$E:$E,5),SUMIFS('ON Data'!AU:AU,'ON Data'!$E:$E,5))</f>
        <v>0</v>
      </c>
      <c r="O14" s="780">
        <f xml:space="preserve">
IF($A$4&lt;=12,SUMIFS('ON Data'!AW:AW,'ON Data'!$D:$D,$A$4,'ON Data'!$E:$E,5),SUMIFS('ON Data'!AW:AW,'ON Data'!$E:$E,5))</f>
        <v>0</v>
      </c>
      <c r="P14" s="788"/>
    </row>
    <row r="15" spans="1:16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781"/>
      <c r="P15" s="788"/>
    </row>
    <row r="16" spans="1:16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Data'!J:J,'ON Data'!$D:$D,$A$4,'ON Data'!$E:$E,7),SUMIFS('ON Data'!J:J,'ON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Data'!R:R,'ON Data'!$D:$D,$A$4,'ON Data'!$E:$E,7),SUMIFS('ON Data'!R:R,'ON Data'!$E:$E,7))</f>
        <v>0</v>
      </c>
      <c r="K16" s="411">
        <f xml:space="preserve">
IF($A$4&lt;=12,SUMIFS('ON Data'!AM:AM,'ON Data'!$D:$D,$A$4,'ON Data'!$E:$E,7),SUMIFS('ON Data'!AM:AM,'ON Data'!$E:$E,7))</f>
        <v>0</v>
      </c>
      <c r="L16" s="411">
        <f xml:space="preserve">
IF($A$4&lt;=12,SUMIFS('ON Data'!AO:AO,'ON Data'!$D:$D,$A$4,'ON Data'!$E:$E,7),SUMIFS('ON Data'!AO:AO,'ON Data'!$E:$E,7))</f>
        <v>0</v>
      </c>
      <c r="M16" s="411">
        <f xml:space="preserve">
IF($A$4&lt;=12,SUMIFS('ON Data'!AR:AR,'ON Data'!$D:$D,$A$4,'ON Data'!$E:$E,7),SUMIFS('ON Data'!AR:AR,'ON Data'!$E:$E,7))</f>
        <v>0</v>
      </c>
      <c r="N16" s="411">
        <f xml:space="preserve">
IF($A$4&lt;=12,SUMIFS('ON Data'!AU:AU,'ON Data'!$D:$D,$A$4,'ON Data'!$E:$E,7),SUMIFS('ON Data'!AU:AU,'ON Data'!$E:$E,7))</f>
        <v>0</v>
      </c>
      <c r="O16" s="779">
        <f xml:space="preserve">
IF($A$4&lt;=12,SUMIFS('ON Data'!AW:AW,'ON Data'!$D:$D,$A$4,'ON Data'!$E:$E,7),SUMIFS('ON Data'!AW:AW,'ON Data'!$E:$E,7))</f>
        <v>0</v>
      </c>
      <c r="P16" s="788"/>
    </row>
    <row r="17" spans="1:16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Data'!J:J,'ON Data'!$D:$D,$A$4,'ON Data'!$E:$E,8),SUMIFS('ON Data'!J:J,'ON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Data'!R:R,'ON Data'!$D:$D,$A$4,'ON Data'!$E:$E,8),SUMIFS('ON Data'!R:R,'ON Data'!$E:$E,8))</f>
        <v>0</v>
      </c>
      <c r="K17" s="411">
        <f xml:space="preserve">
IF($A$4&lt;=12,SUMIFS('ON Data'!AM:AM,'ON Data'!$D:$D,$A$4,'ON Data'!$E:$E,8),SUMIFS('ON Data'!AM:AM,'ON Data'!$E:$E,8))</f>
        <v>0</v>
      </c>
      <c r="L17" s="411">
        <f xml:space="preserve">
IF($A$4&lt;=12,SUMIFS('ON Data'!AO:AO,'ON Data'!$D:$D,$A$4,'ON Data'!$E:$E,8),SUMIFS('ON Data'!AO:AO,'ON Data'!$E:$E,8))</f>
        <v>0</v>
      </c>
      <c r="M17" s="411">
        <f xml:space="preserve">
IF($A$4&lt;=12,SUMIFS('ON Data'!AR:AR,'ON Data'!$D:$D,$A$4,'ON Data'!$E:$E,8),SUMIFS('ON Data'!AR:AR,'ON Data'!$E:$E,8))</f>
        <v>0</v>
      </c>
      <c r="N17" s="411">
        <f xml:space="preserve">
IF($A$4&lt;=12,SUMIFS('ON Data'!AU:AU,'ON Data'!$D:$D,$A$4,'ON Data'!$E:$E,8),SUMIFS('ON Data'!AU:AU,'ON Data'!$E:$E,8))</f>
        <v>0</v>
      </c>
      <c r="O17" s="779">
        <f xml:space="preserve">
IF($A$4&lt;=12,SUMIFS('ON Data'!AW:AW,'ON Data'!$D:$D,$A$4,'ON Data'!$E:$E,8),SUMIFS('ON Data'!AW:AW,'ON Data'!$E:$E,8))</f>
        <v>0</v>
      </c>
      <c r="P17" s="788"/>
    </row>
    <row r="18" spans="1:16" x14ac:dyDescent="0.3">
      <c r="A18" s="394" t="s">
        <v>237</v>
      </c>
      <c r="B18" s="409">
        <f xml:space="preserve">
B19-B16-B17</f>
        <v>1267591</v>
      </c>
      <c r="C18" s="410">
        <f t="shared" ref="C18:F18" si="0" xml:space="preserve">
C19-C16-C17</f>
        <v>0</v>
      </c>
      <c r="D18" s="411">
        <f t="shared" si="0"/>
        <v>8766</v>
      </c>
      <c r="E18" s="411">
        <f t="shared" si="0"/>
        <v>88234</v>
      </c>
      <c r="F18" s="411">
        <f t="shared" si="0"/>
        <v>440256</v>
      </c>
      <c r="G18" s="411">
        <f t="shared" ref="G18:K18" si="1" xml:space="preserve">
G19-G16-G17</f>
        <v>0</v>
      </c>
      <c r="H18" s="411">
        <f t="shared" si="1"/>
        <v>113159</v>
      </c>
      <c r="I18" s="411">
        <f t="shared" si="1"/>
        <v>347199</v>
      </c>
      <c r="J18" s="411">
        <f t="shared" si="1"/>
        <v>153918</v>
      </c>
      <c r="K18" s="411">
        <f t="shared" si="1"/>
        <v>27249</v>
      </c>
      <c r="L18" s="411">
        <f t="shared" ref="L18:O18" si="2" xml:space="preserve">
L19-L16-L17</f>
        <v>15874</v>
      </c>
      <c r="M18" s="411">
        <f t="shared" si="2"/>
        <v>48489</v>
      </c>
      <c r="N18" s="411">
        <f t="shared" si="2"/>
        <v>9978</v>
      </c>
      <c r="O18" s="779">
        <f t="shared" si="2"/>
        <v>14469</v>
      </c>
      <c r="P18" s="788"/>
    </row>
    <row r="19" spans="1:16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1267591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Data'!I:I,'ON Data'!$D:$D,$A$4,'ON Data'!$E:$E,9),SUMIFS('ON Data'!I:I,'ON Data'!$E:$E,9))</f>
        <v>8766</v>
      </c>
      <c r="E19" s="422">
        <f xml:space="preserve">
IF($A$4&lt;=12,SUMIFS('ON Data'!J:J,'ON Data'!$D:$D,$A$4,'ON Data'!$E:$E,9),SUMIFS('ON Data'!J:J,'ON Data'!$E:$E,9))</f>
        <v>88234</v>
      </c>
      <c r="F19" s="422">
        <f xml:space="preserve">
IF($A$4&lt;=12,SUMIFS('ON Data'!K:K,'ON Data'!$D:$D,$A$4,'ON Data'!$E:$E,9),SUMIFS('ON Data'!K:K,'ON Data'!$E:$E,9))</f>
        <v>440256</v>
      </c>
      <c r="G19" s="422">
        <f xml:space="preserve">
IF($A$4&lt;=12,SUMIFS('ON Data'!O:O,'ON Data'!$D:$D,$A$4,'ON Data'!$E:$E,9),SUMIFS('ON Data'!O:O,'ON Data'!$E:$E,9))</f>
        <v>0</v>
      </c>
      <c r="H19" s="422">
        <f xml:space="preserve">
IF($A$4&lt;=12,SUMIFS('ON Data'!P:P,'ON Data'!$D:$D,$A$4,'ON Data'!$E:$E,9),SUMIFS('ON Data'!P:P,'ON Data'!$E:$E,9))</f>
        <v>113159</v>
      </c>
      <c r="I19" s="422">
        <f xml:space="preserve">
IF($A$4&lt;=12,SUMIFS('ON Data'!Q:Q,'ON Data'!$D:$D,$A$4,'ON Data'!$E:$E,9),SUMIFS('ON Data'!Q:Q,'ON Data'!$E:$E,9))</f>
        <v>347199</v>
      </c>
      <c r="J19" s="422">
        <f xml:space="preserve">
IF($A$4&lt;=12,SUMIFS('ON Data'!R:R,'ON Data'!$D:$D,$A$4,'ON Data'!$E:$E,9),SUMIFS('ON Data'!R:R,'ON Data'!$E:$E,9))</f>
        <v>153918</v>
      </c>
      <c r="K19" s="422">
        <f xml:space="preserve">
IF($A$4&lt;=12,SUMIFS('ON Data'!AM:AM,'ON Data'!$D:$D,$A$4,'ON Data'!$E:$E,9),SUMIFS('ON Data'!AM:AM,'ON Data'!$E:$E,9))</f>
        <v>27249</v>
      </c>
      <c r="L19" s="422">
        <f xml:space="preserve">
IF($A$4&lt;=12,SUMIFS('ON Data'!AO:AO,'ON Data'!$D:$D,$A$4,'ON Data'!$E:$E,9),SUMIFS('ON Data'!AO:AO,'ON Data'!$E:$E,9))</f>
        <v>15874</v>
      </c>
      <c r="M19" s="422">
        <f xml:space="preserve">
IF($A$4&lt;=12,SUMIFS('ON Data'!AR:AR,'ON Data'!$D:$D,$A$4,'ON Data'!$E:$E,9),SUMIFS('ON Data'!AR:AR,'ON Data'!$E:$E,9))</f>
        <v>48489</v>
      </c>
      <c r="N19" s="422">
        <f xml:space="preserve">
IF($A$4&lt;=12,SUMIFS('ON Data'!AU:AU,'ON Data'!$D:$D,$A$4,'ON Data'!$E:$E,9),SUMIFS('ON Data'!AU:AU,'ON Data'!$E:$E,9))</f>
        <v>9978</v>
      </c>
      <c r="O19" s="782">
        <f xml:space="preserve">
IF($A$4&lt;=12,SUMIFS('ON Data'!AW:AW,'ON Data'!$D:$D,$A$4,'ON Data'!$E:$E,9),SUMIFS('ON Data'!AW:AW,'ON Data'!$E:$E,9))</f>
        <v>14469</v>
      </c>
      <c r="P19" s="788"/>
    </row>
    <row r="20" spans="1:16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31481669</v>
      </c>
      <c r="C20" s="424">
        <f xml:space="preserve">
IF($A$4&lt;=12,SUMIFS('ON Data'!G:G,'ON Data'!$D:$D,$A$4,'ON Data'!$E:$E,6),SUMIFS('ON Data'!G:G,'ON Data'!$E:$E,6))</f>
        <v>24000</v>
      </c>
      <c r="D20" s="425">
        <f xml:space="preserve">
IF($A$4&lt;=12,SUMIFS('ON Data'!I:I,'ON Data'!$D:$D,$A$4,'ON Data'!$E:$E,6),SUMIFS('ON Data'!I:I,'ON Data'!$E:$E,6))</f>
        <v>222031</v>
      </c>
      <c r="E20" s="425">
        <f xml:space="preserve">
IF($A$4&lt;=12,SUMIFS('ON Data'!J:J,'ON Data'!$D:$D,$A$4,'ON Data'!$E:$E,6),SUMIFS('ON Data'!J:J,'ON Data'!$E:$E,6))</f>
        <v>1800096</v>
      </c>
      <c r="F20" s="425">
        <f xml:space="preserve">
IF($A$4&lt;=12,SUMIFS('ON Data'!K:K,'ON Data'!$D:$D,$A$4,'ON Data'!$E:$E,6),SUMIFS('ON Data'!K:K,'ON Data'!$E:$E,6))</f>
        <v>12695263</v>
      </c>
      <c r="G20" s="425">
        <f xml:space="preserve">
IF($A$4&lt;=12,SUMIFS('ON Data'!O:O,'ON Data'!$D:$D,$A$4,'ON Data'!$E:$E,6),SUMIFS('ON Data'!O:O,'ON Data'!$E:$E,6))</f>
        <v>335965</v>
      </c>
      <c r="H20" s="425">
        <f xml:space="preserve">
IF($A$4&lt;=12,SUMIFS('ON Data'!P:P,'ON Data'!$D:$D,$A$4,'ON Data'!$E:$E,6),SUMIFS('ON Data'!P:P,'ON Data'!$E:$E,6))</f>
        <v>2765378</v>
      </c>
      <c r="I20" s="425">
        <f xml:space="preserve">
IF($A$4&lt;=12,SUMIFS('ON Data'!Q:Q,'ON Data'!$D:$D,$A$4,'ON Data'!$E:$E,6),SUMIFS('ON Data'!Q:Q,'ON Data'!$E:$E,6))</f>
        <v>7650841</v>
      </c>
      <c r="J20" s="425">
        <f xml:space="preserve">
IF($A$4&lt;=12,SUMIFS('ON Data'!R:R,'ON Data'!$D:$D,$A$4,'ON Data'!$E:$E,6),SUMIFS('ON Data'!R:R,'ON Data'!$E:$E,6))</f>
        <v>3462311</v>
      </c>
      <c r="K20" s="425">
        <f xml:space="preserve">
IF($A$4&lt;=12,SUMIFS('ON Data'!AM:AM,'ON Data'!$D:$D,$A$4,'ON Data'!$E:$E,6),SUMIFS('ON Data'!AM:AM,'ON Data'!$E:$E,6))</f>
        <v>640143</v>
      </c>
      <c r="L20" s="425">
        <f xml:space="preserve">
IF($A$4&lt;=12,SUMIFS('ON Data'!AO:AO,'ON Data'!$D:$D,$A$4,'ON Data'!$E:$E,6),SUMIFS('ON Data'!AO:AO,'ON Data'!$E:$E,6))</f>
        <v>314628</v>
      </c>
      <c r="M20" s="425">
        <f xml:space="preserve">
IF($A$4&lt;=12,SUMIFS('ON Data'!AR:AR,'ON Data'!$D:$D,$A$4,'ON Data'!$E:$E,6),SUMIFS('ON Data'!AR:AR,'ON Data'!$E:$E,6))</f>
        <v>800746</v>
      </c>
      <c r="N20" s="425">
        <f xml:space="preserve">
IF($A$4&lt;=12,SUMIFS('ON Data'!AU:AU,'ON Data'!$D:$D,$A$4,'ON Data'!$E:$E,6),SUMIFS('ON Data'!AU:AU,'ON Data'!$E:$E,6))</f>
        <v>402367</v>
      </c>
      <c r="O20" s="783">
        <f xml:space="preserve">
IF($A$4&lt;=12,SUMIFS('ON Data'!AW:AW,'ON Data'!$D:$D,$A$4,'ON Data'!$E:$E,6),SUMIFS('ON Data'!AW:AW,'ON Data'!$E:$E,6))</f>
        <v>367900</v>
      </c>
      <c r="P20" s="788"/>
    </row>
    <row r="21" spans="1:16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Data'!J:J,'ON Data'!$D:$D,$A$4,'ON Data'!$E:$E,12),SUMIFS('ON Data'!J:J,'ON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Data'!R:R,'ON Data'!$D:$D,$A$4,'ON Data'!$E:$E,12),SUMIFS('ON Data'!R:R,'ON Data'!$E:$E,12))</f>
        <v>0</v>
      </c>
      <c r="K21" s="411">
        <f xml:space="preserve">
IF($A$4&lt;=12,SUMIFS('ON Data'!AM:AM,'ON Data'!$D:$D,$A$4,'ON Data'!$E:$E,12),SUMIFS('ON Data'!AM:AM,'ON Data'!$E:$E,12))</f>
        <v>0</v>
      </c>
      <c r="L21" s="412">
        <f xml:space="preserve">
IF($A$4&lt;=12,SUMIFS('ON Data'!AO:AO,'ON Data'!$D:$D,$A$4,'ON Data'!$E:$E,12),SUMIFS('ON Data'!AO:AO,'ON Data'!$E:$E,12))</f>
        <v>0</v>
      </c>
      <c r="P21" s="788"/>
    </row>
    <row r="22" spans="1:16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F22" si="3" xml:space="preserve">
IF(OR(C21="",C21=0),"",C20/C21)</f>
        <v/>
      </c>
      <c r="D22" s="474" t="str">
        <f t="shared" si="3"/>
        <v/>
      </c>
      <c r="E22" s="474" t="str">
        <f t="shared" si="3"/>
        <v/>
      </c>
      <c r="F22" s="474" t="str">
        <f t="shared" si="3"/>
        <v/>
      </c>
      <c r="G22" s="474" t="str">
        <f t="shared" ref="G22:L22" si="4" xml:space="preserve">
IF(OR(G21="",G21=0),"",G20/G21)</f>
        <v/>
      </c>
      <c r="H22" s="474" t="str">
        <f t="shared" si="4"/>
        <v/>
      </c>
      <c r="I22" s="474" t="str">
        <f t="shared" si="4"/>
        <v/>
      </c>
      <c r="J22" s="474" t="str">
        <f t="shared" si="4"/>
        <v/>
      </c>
      <c r="K22" s="474" t="str">
        <f t="shared" si="4"/>
        <v/>
      </c>
      <c r="L22" s="475" t="str">
        <f t="shared" si="4"/>
        <v/>
      </c>
      <c r="P22" s="788"/>
    </row>
    <row r="23" spans="1:16" ht="15" hidden="1" outlineLevel="1" thickBot="1" x14ac:dyDescent="0.35">
      <c r="A23" s="397" t="s">
        <v>69</v>
      </c>
      <c r="B23" s="413">
        <f xml:space="preserve">
IF(B21="","",B20-B21)</f>
        <v>31481669</v>
      </c>
      <c r="C23" s="414">
        <f t="shared" ref="C23:F23" si="5" xml:space="preserve">
IF(C21="","",C20-C21)</f>
        <v>24000</v>
      </c>
      <c r="D23" s="415">
        <f t="shared" si="5"/>
        <v>222031</v>
      </c>
      <c r="E23" s="415">
        <f t="shared" si="5"/>
        <v>1800096</v>
      </c>
      <c r="F23" s="415">
        <f t="shared" si="5"/>
        <v>12695263</v>
      </c>
      <c r="G23" s="415">
        <f t="shared" ref="G23:L23" si="6" xml:space="preserve">
IF(G21="","",G20-G21)</f>
        <v>335965</v>
      </c>
      <c r="H23" s="415">
        <f t="shared" si="6"/>
        <v>2765378</v>
      </c>
      <c r="I23" s="415">
        <f t="shared" si="6"/>
        <v>7650841</v>
      </c>
      <c r="J23" s="415">
        <f t="shared" si="6"/>
        <v>3462311</v>
      </c>
      <c r="K23" s="415">
        <f t="shared" si="6"/>
        <v>640143</v>
      </c>
      <c r="L23" s="416">
        <f t="shared" si="6"/>
        <v>314628</v>
      </c>
      <c r="P23" s="788"/>
    </row>
    <row r="24" spans="1:16" x14ac:dyDescent="0.3">
      <c r="A24" s="391" t="s">
        <v>239</v>
      </c>
      <c r="B24" s="440" t="s">
        <v>3</v>
      </c>
      <c r="C24" s="789" t="s">
        <v>250</v>
      </c>
      <c r="D24" s="759"/>
      <c r="E24" s="760"/>
      <c r="F24" s="761"/>
      <c r="G24" s="760" t="s">
        <v>251</v>
      </c>
      <c r="H24" s="762"/>
      <c r="I24" s="762"/>
      <c r="J24" s="762"/>
      <c r="K24" s="762"/>
      <c r="L24" s="762"/>
      <c r="M24" s="762"/>
      <c r="N24" s="762"/>
      <c r="O24" s="784" t="s">
        <v>252</v>
      </c>
      <c r="P24" s="788"/>
    </row>
    <row r="25" spans="1:16" x14ac:dyDescent="0.3">
      <c r="A25" s="392" t="s">
        <v>94</v>
      </c>
      <c r="B25" s="409">
        <f xml:space="preserve">
SUM(C25:O25)</f>
        <v>78085</v>
      </c>
      <c r="C25" s="790">
        <f xml:space="preserve">
IF($A$4&lt;=12,SUMIFS('ON Data'!J:J,'ON Data'!$D:$D,$A$4,'ON Data'!$E:$E,10),SUMIFS('ON Data'!J:J,'ON Data'!$E:$E,10))</f>
        <v>25250</v>
      </c>
      <c r="D25" s="763"/>
      <c r="E25" s="764"/>
      <c r="F25" s="765"/>
      <c r="G25" s="764">
        <f xml:space="preserve">
IF($A$4&lt;=12,SUMIFS('ON Data'!O:O,'ON Data'!$D:$D,$A$4,'ON Data'!$E:$E,10),SUMIFS('ON Data'!O:O,'ON Data'!$E:$E,10))</f>
        <v>52835</v>
      </c>
      <c r="H25" s="765"/>
      <c r="I25" s="765"/>
      <c r="J25" s="765"/>
      <c r="K25" s="765"/>
      <c r="L25" s="765"/>
      <c r="M25" s="765"/>
      <c r="N25" s="765"/>
      <c r="O25" s="785">
        <f xml:space="preserve">
IF($A$4&lt;=12,SUMIFS('ON Data'!AW:AW,'ON Data'!$D:$D,$A$4,'ON Data'!$E:$E,10),SUMIFS('ON Data'!AW:AW,'ON Data'!$E:$E,10))</f>
        <v>0</v>
      </c>
      <c r="P25" s="788"/>
    </row>
    <row r="26" spans="1:16" x14ac:dyDescent="0.3">
      <c r="A26" s="398" t="s">
        <v>249</v>
      </c>
      <c r="B26" s="420">
        <f xml:space="preserve">
SUM(C26:O26)</f>
        <v>54548.346055979651</v>
      </c>
      <c r="C26" s="790">
        <f xml:space="preserve">
IF($A$4&lt;=12,SUMIFS('ON Data'!J:J,'ON Data'!$D:$D,$A$4,'ON Data'!$E:$E,11),SUMIFS('ON Data'!J:J,'ON Data'!$E:$E,11))</f>
        <v>25381.679389312976</v>
      </c>
      <c r="D26" s="763"/>
      <c r="E26" s="764"/>
      <c r="F26" s="765"/>
      <c r="G26" s="766">
        <f xml:space="preserve">
IF($A$4&lt;=12,SUMIFS('ON Data'!O:O,'ON Data'!$D:$D,$A$4,'ON Data'!$E:$E,11),SUMIFS('ON Data'!O:O,'ON Data'!$E:$E,11))</f>
        <v>29166.666666666672</v>
      </c>
      <c r="H26" s="767"/>
      <c r="I26" s="767"/>
      <c r="J26" s="767"/>
      <c r="K26" s="767"/>
      <c r="L26" s="767"/>
      <c r="M26" s="767"/>
      <c r="N26" s="767"/>
      <c r="O26" s="785">
        <f xml:space="preserve">
IF($A$4&lt;=12,SUMIFS('ON Data'!AW:AW,'ON Data'!$D:$D,$A$4,'ON Data'!$E:$E,11),SUMIFS('ON Data'!AW:AW,'ON Data'!$E:$E,11))</f>
        <v>0</v>
      </c>
      <c r="P26" s="788"/>
    </row>
    <row r="27" spans="1:16" x14ac:dyDescent="0.3">
      <c r="A27" s="398" t="s">
        <v>96</v>
      </c>
      <c r="B27" s="441">
        <f xml:space="preserve">
IF(B26=0,0,B25/B26)</f>
        <v>1.4314824489795916</v>
      </c>
      <c r="C27" s="791">
        <f xml:space="preserve">
IF(C26=0,0,C25/C26)</f>
        <v>0.99481203007518804</v>
      </c>
      <c r="D27" s="768"/>
      <c r="E27" s="769"/>
      <c r="F27" s="765"/>
      <c r="G27" s="769">
        <f xml:space="preserve">
IF(G26=0,0,G25/G26)</f>
        <v>1.8114857142857139</v>
      </c>
      <c r="H27" s="765"/>
      <c r="I27" s="765"/>
      <c r="J27" s="765"/>
      <c r="K27" s="765"/>
      <c r="L27" s="765"/>
      <c r="M27" s="765"/>
      <c r="N27" s="765"/>
      <c r="O27" s="786">
        <f xml:space="preserve">
IF(O26=0,0,O25/O26)</f>
        <v>0</v>
      </c>
      <c r="P27" s="788"/>
    </row>
    <row r="28" spans="1:16" ht="15" thickBot="1" x14ac:dyDescent="0.35">
      <c r="A28" s="398" t="s">
        <v>248</v>
      </c>
      <c r="B28" s="420">
        <f xml:space="preserve">
SUM(C28:O28)</f>
        <v>-23536.653944020352</v>
      </c>
      <c r="C28" s="792">
        <f xml:space="preserve">
C26-C25</f>
        <v>131.67938931297613</v>
      </c>
      <c r="D28" s="770"/>
      <c r="E28" s="771"/>
      <c r="F28" s="772"/>
      <c r="G28" s="771">
        <f xml:space="preserve">
G26-G25</f>
        <v>-23668.333333333328</v>
      </c>
      <c r="H28" s="772"/>
      <c r="I28" s="772"/>
      <c r="J28" s="772"/>
      <c r="K28" s="772"/>
      <c r="L28" s="772"/>
      <c r="M28" s="772"/>
      <c r="N28" s="772"/>
      <c r="O28" s="787">
        <f xml:space="preserve">
O26-O25</f>
        <v>0</v>
      </c>
      <c r="P28" s="788"/>
    </row>
    <row r="29" spans="1:16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400"/>
      <c r="K29" s="399"/>
      <c r="L29" s="399"/>
    </row>
    <row r="30" spans="1:16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77"/>
      <c r="L30" s="277"/>
    </row>
    <row r="31" spans="1:16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77"/>
      <c r="L31" s="277"/>
    </row>
    <row r="32" spans="1:16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  <c r="J32" s="438"/>
    </row>
    <row r="33" spans="1:1" x14ac:dyDescent="0.3">
      <c r="A33" s="439" t="s">
        <v>284</v>
      </c>
    </row>
    <row r="34" spans="1:1" x14ac:dyDescent="0.3">
      <c r="A34" s="439" t="s">
        <v>285</v>
      </c>
    </row>
    <row r="35" spans="1:1" x14ac:dyDescent="0.3">
      <c r="A35" s="439" t="s">
        <v>286</v>
      </c>
    </row>
    <row r="36" spans="1:1" x14ac:dyDescent="0.3">
      <c r="A36" s="439" t="s">
        <v>253</v>
      </c>
    </row>
  </sheetData>
  <mergeCells count="12">
    <mergeCell ref="B3:B4"/>
    <mergeCell ref="A1:O1"/>
    <mergeCell ref="C27:F27"/>
    <mergeCell ref="C28:F28"/>
    <mergeCell ref="G27:N27"/>
    <mergeCell ref="G28:N28"/>
    <mergeCell ref="C24:F24"/>
    <mergeCell ref="C25:F25"/>
    <mergeCell ref="C26:F26"/>
    <mergeCell ref="G24:N24"/>
    <mergeCell ref="G25:N25"/>
    <mergeCell ref="G26:N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L22">
    <cfRule type="cellIs" dxfId="24" priority="6" operator="greaterThan">
      <formula>1</formula>
    </cfRule>
  </conditionalFormatting>
  <conditionalFormatting sqref="B23:L23">
    <cfRule type="cellIs" dxfId="23" priority="5" operator="greaterThan">
      <formula>0</formula>
    </cfRule>
  </conditionalFormatting>
  <conditionalFormatting sqref="O27">
    <cfRule type="cellIs" dxfId="22" priority="4" operator="greaterThan">
      <formula>1</formula>
    </cfRule>
  </conditionalFormatting>
  <conditionalFormatting sqref="O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312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83724.817514411407</v>
      </c>
      <c r="D4" s="287">
        <f ca="1">IF(ISERROR(VLOOKUP("Náklady celkem",INDIRECT("HI!$A:$G"),5,0)),0,VLOOKUP("Náklady celkem",INDIRECT("HI!$A:$G"),5,0))</f>
        <v>84558.178550000011</v>
      </c>
      <c r="E4" s="288">
        <f ca="1">IF(C4=0,0,D4/C4)</f>
        <v>1.0099535724332294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4744.8325141235482</v>
      </c>
      <c r="D7" s="295">
        <f>IF(ISERROR(HI!E5),"",HI!E5)</f>
        <v>4355.4894600000007</v>
      </c>
      <c r="E7" s="292">
        <f t="shared" ref="E7:E15" si="0">IF(C7=0,0,D7/C7)</f>
        <v>0.91794377294359231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0.94606804481244655</v>
      </c>
      <c r="E8" s="292">
        <f t="shared" si="0"/>
        <v>1.051186716458274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271</v>
      </c>
      <c r="C9" s="465">
        <v>0.3</v>
      </c>
      <c r="D9" s="465">
        <f>IF('LŽ Statim'!G3="",0,'LŽ Statim'!G3)</f>
        <v>0.16586826347305389</v>
      </c>
      <c r="E9" s="292">
        <f>IF(C9=0,0,D9/C9)</f>
        <v>0.55289421157684637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0.47123770895786982</v>
      </c>
      <c r="E11" s="292">
        <f t="shared" si="0"/>
        <v>0.78539618159644975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0.95987697061274513</v>
      </c>
      <c r="E12" s="292">
        <f t="shared" si="0"/>
        <v>1.1998462132659313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21322.61560354344</v>
      </c>
      <c r="D15" s="295">
        <f>IF(ISERROR(HI!E6),"",HI!E6)</f>
        <v>21147.916519999999</v>
      </c>
      <c r="E15" s="292">
        <f t="shared" si="0"/>
        <v>0.99180686428008347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41972.003789210881</v>
      </c>
      <c r="D16" s="291">
        <f ca="1">IF(ISERROR(VLOOKUP("Osobní náklady (Kč) *",INDIRECT("HI!$A:$G"),5,0)),0,VLOOKUP("Osobní náklady (Kč) *",INDIRECT("HI!$A:$G"),5,0))</f>
        <v>42639.165459999997</v>
      </c>
      <c r="E16" s="292">
        <f ca="1">IF(C16=0,0,D16/C16)</f>
        <v>1.0158953971828386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115150.70199999999</v>
      </c>
      <c r="D18" s="310">
        <f ca="1">IF(ISERROR(VLOOKUP("Výnosy celkem",INDIRECT("HI!$A:$G"),5,0)),0,VLOOKUP("Výnosy celkem",INDIRECT("HI!$A:$G"),5,0))</f>
        <v>106558.60131</v>
      </c>
      <c r="E18" s="311">
        <f t="shared" ref="E18:E28" ca="1" si="1">IF(C18=0,0,D18/C18)</f>
        <v>0.92538386183698651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731.27200000000005</v>
      </c>
      <c r="D19" s="291">
        <f ca="1">IF(ISERROR(VLOOKUP("Ambulance *",INDIRECT("HI!$A:$G"),5,0)),0,VLOOKUP("Ambulance *",INDIRECT("HI!$A:$G"),5,0))</f>
        <v>763.09130999999979</v>
      </c>
      <c r="E19" s="292">
        <f t="shared" ca="1" si="1"/>
        <v>1.0435122772374708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1.043512277237471</v>
      </c>
      <c r="E20" s="292">
        <f t="shared" si="1"/>
        <v>1.043512277237471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0.94170883105236403</v>
      </c>
      <c r="E21" s="292">
        <f t="shared" si="1"/>
        <v>1.1078927424145459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114419.43</v>
      </c>
      <c r="D22" s="291">
        <f ca="1">IF(ISERROR(VLOOKUP("Hospitalizace *",INDIRECT("HI!$A:$G"),5,0)),0,VLOOKUP("Hospitalizace *",INDIRECT("HI!$A:$G"),5,0))</f>
        <v>105795.51</v>
      </c>
      <c r="E22" s="292">
        <f ca="1">IF(C22=0,0,D22/C22)</f>
        <v>0.92462888514651753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0.92462888514651753</v>
      </c>
      <c r="E23" s="292">
        <f t="shared" si="1"/>
        <v>0.92462888514651753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0.94408711846340687</v>
      </c>
      <c r="E24" s="292">
        <f t="shared" si="1"/>
        <v>0.94408711846340687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0.4143211004590005</v>
      </c>
      <c r="E25" s="292">
        <f t="shared" si="1"/>
        <v>0.4143211004590005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0.8907922912205567</v>
      </c>
      <c r="E26" s="292">
        <f t="shared" si="1"/>
        <v>0.93767609602163871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0.96542968750000002</v>
      </c>
      <c r="E27" s="292">
        <f t="shared" si="1"/>
        <v>0.96542968750000002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0.79925777029303502</v>
      </c>
      <c r="D28" s="296">
        <f>IF(ISERROR(VLOOKUP("Celkem:",'ZV Vyžád.'!$A:$M,7,0)),"",VLOOKUP("Celkem:",'ZV Vyžád.'!$A:$M,7,0))</f>
        <v>1.4377213281200558</v>
      </c>
      <c r="E28" s="292">
        <f t="shared" si="1"/>
        <v>1.7988205827425843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7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5527</v>
      </c>
    </row>
    <row r="2" spans="1:49" x14ac:dyDescent="0.3">
      <c r="A2" s="382" t="s">
        <v>312</v>
      </c>
    </row>
    <row r="3" spans="1:49" x14ac:dyDescent="0.3">
      <c r="A3" s="378" t="s">
        <v>214</v>
      </c>
      <c r="B3" s="403">
        <v>2016</v>
      </c>
      <c r="D3" s="379">
        <f>MAX(D5:D1048576)</f>
        <v>7</v>
      </c>
      <c r="F3" s="379">
        <f>SUMIF($E5:$E1048576,"&lt;10",F5:F1048576)</f>
        <v>32854473.460000001</v>
      </c>
      <c r="G3" s="379">
        <f t="shared" ref="G3:AW3" si="0">SUMIF($E5:$E1048576,"&lt;10",G5:G1048576)</f>
        <v>24160</v>
      </c>
      <c r="H3" s="379">
        <f t="shared" si="0"/>
        <v>0</v>
      </c>
      <c r="I3" s="379">
        <f t="shared" si="0"/>
        <v>231938.8</v>
      </c>
      <c r="J3" s="379">
        <f t="shared" si="0"/>
        <v>1893541</v>
      </c>
      <c r="K3" s="379">
        <f t="shared" si="0"/>
        <v>13155417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337879.5</v>
      </c>
      <c r="P3" s="379">
        <f t="shared" si="0"/>
        <v>2893722.25</v>
      </c>
      <c r="Q3" s="379">
        <f t="shared" si="0"/>
        <v>8029526.1599999992</v>
      </c>
      <c r="R3" s="379">
        <f t="shared" si="0"/>
        <v>3630666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671570.5</v>
      </c>
      <c r="AN3" s="379">
        <f t="shared" si="0"/>
        <v>0</v>
      </c>
      <c r="AO3" s="379">
        <f t="shared" si="0"/>
        <v>332615</v>
      </c>
      <c r="AP3" s="379">
        <f t="shared" si="0"/>
        <v>0</v>
      </c>
      <c r="AQ3" s="379">
        <f t="shared" si="0"/>
        <v>0</v>
      </c>
      <c r="AR3" s="379">
        <f t="shared" si="0"/>
        <v>855169.5</v>
      </c>
      <c r="AS3" s="379">
        <f t="shared" si="0"/>
        <v>0</v>
      </c>
      <c r="AT3" s="379">
        <f t="shared" si="0"/>
        <v>0</v>
      </c>
      <c r="AU3" s="379">
        <f t="shared" si="0"/>
        <v>413724.75</v>
      </c>
      <c r="AV3" s="379">
        <f t="shared" si="0"/>
        <v>0</v>
      </c>
      <c r="AW3" s="379">
        <f t="shared" si="0"/>
        <v>384543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50</v>
      </c>
      <c r="D5" s="378">
        <v>1</v>
      </c>
      <c r="E5" s="378">
        <v>1</v>
      </c>
      <c r="F5" s="378">
        <v>93.8</v>
      </c>
      <c r="G5" s="378">
        <v>0</v>
      </c>
      <c r="H5" s="378">
        <v>0</v>
      </c>
      <c r="I5" s="378">
        <v>0.8</v>
      </c>
      <c r="J5" s="378">
        <v>4</v>
      </c>
      <c r="K5" s="378">
        <v>15</v>
      </c>
      <c r="L5" s="378">
        <v>0</v>
      </c>
      <c r="M5" s="378">
        <v>0</v>
      </c>
      <c r="N5" s="378">
        <v>0</v>
      </c>
      <c r="O5" s="378">
        <v>4</v>
      </c>
      <c r="P5" s="378">
        <v>13.25</v>
      </c>
      <c r="Q5" s="378">
        <v>29</v>
      </c>
      <c r="R5" s="378">
        <v>13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4</v>
      </c>
      <c r="AN5" s="378">
        <v>0</v>
      </c>
      <c r="AO5" s="378">
        <v>2</v>
      </c>
      <c r="AP5" s="378">
        <v>0</v>
      </c>
      <c r="AQ5" s="378">
        <v>0</v>
      </c>
      <c r="AR5" s="378">
        <v>5.75</v>
      </c>
      <c r="AS5" s="378">
        <v>0</v>
      </c>
      <c r="AT5" s="378">
        <v>0</v>
      </c>
      <c r="AU5" s="378">
        <v>1</v>
      </c>
      <c r="AV5" s="378">
        <v>0</v>
      </c>
      <c r="AW5" s="378">
        <v>2</v>
      </c>
    </row>
    <row r="6" spans="1:49" x14ac:dyDescent="0.3">
      <c r="A6" s="378" t="s">
        <v>217</v>
      </c>
      <c r="B6" s="403">
        <v>3</v>
      </c>
      <c r="C6" s="378">
        <v>50</v>
      </c>
      <c r="D6" s="378">
        <v>1</v>
      </c>
      <c r="E6" s="378">
        <v>2</v>
      </c>
      <c r="F6" s="378">
        <v>14281.7</v>
      </c>
      <c r="G6" s="378">
        <v>0</v>
      </c>
      <c r="H6" s="378">
        <v>0</v>
      </c>
      <c r="I6" s="378">
        <v>128</v>
      </c>
      <c r="J6" s="378">
        <v>656</v>
      </c>
      <c r="K6" s="378">
        <v>2392</v>
      </c>
      <c r="L6" s="378">
        <v>0</v>
      </c>
      <c r="M6" s="378">
        <v>0</v>
      </c>
      <c r="N6" s="378">
        <v>0</v>
      </c>
      <c r="O6" s="378">
        <v>622</v>
      </c>
      <c r="P6" s="378">
        <v>1917</v>
      </c>
      <c r="Q6" s="378">
        <v>4299.1499999999996</v>
      </c>
      <c r="R6" s="378">
        <v>1952.25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630</v>
      </c>
      <c r="AN6" s="378">
        <v>0</v>
      </c>
      <c r="AO6" s="378">
        <v>289</v>
      </c>
      <c r="AP6" s="378">
        <v>0</v>
      </c>
      <c r="AQ6" s="378">
        <v>0</v>
      </c>
      <c r="AR6" s="378">
        <v>897.55</v>
      </c>
      <c r="AS6" s="378">
        <v>0</v>
      </c>
      <c r="AT6" s="378">
        <v>0</v>
      </c>
      <c r="AU6" s="378">
        <v>162.75</v>
      </c>
      <c r="AV6" s="378">
        <v>0</v>
      </c>
      <c r="AW6" s="378">
        <v>336</v>
      </c>
    </row>
    <row r="7" spans="1:49" x14ac:dyDescent="0.3">
      <c r="A7" s="378" t="s">
        <v>218</v>
      </c>
      <c r="B7" s="403">
        <v>4</v>
      </c>
      <c r="C7" s="378">
        <v>50</v>
      </c>
      <c r="D7" s="378">
        <v>1</v>
      </c>
      <c r="E7" s="378">
        <v>3</v>
      </c>
      <c r="F7" s="378">
        <v>45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0</v>
      </c>
      <c r="M7" s="378">
        <v>0</v>
      </c>
      <c r="N7" s="378">
        <v>0</v>
      </c>
      <c r="O7" s="378">
        <v>0</v>
      </c>
      <c r="P7" s="378">
        <v>40</v>
      </c>
      <c r="Q7" s="378">
        <v>5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50</v>
      </c>
      <c r="D8" s="378">
        <v>1</v>
      </c>
      <c r="E8" s="378">
        <v>4</v>
      </c>
      <c r="F8" s="378">
        <v>1044.5</v>
      </c>
      <c r="G8" s="378">
        <v>0</v>
      </c>
      <c r="H8" s="378">
        <v>0</v>
      </c>
      <c r="I8" s="378">
        <v>0</v>
      </c>
      <c r="J8" s="378">
        <v>102</v>
      </c>
      <c r="K8" s="378">
        <v>510</v>
      </c>
      <c r="L8" s="378">
        <v>0</v>
      </c>
      <c r="M8" s="378">
        <v>0</v>
      </c>
      <c r="N8" s="378">
        <v>0</v>
      </c>
      <c r="O8" s="378">
        <v>25.5</v>
      </c>
      <c r="P8" s="378">
        <v>15</v>
      </c>
      <c r="Q8" s="378">
        <v>283.5</v>
      </c>
      <c r="R8" s="378">
        <v>68.5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40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50</v>
      </c>
      <c r="D9" s="378">
        <v>1</v>
      </c>
      <c r="E9" s="378">
        <v>5</v>
      </c>
      <c r="F9" s="378">
        <v>20</v>
      </c>
      <c r="G9" s="378">
        <v>20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50</v>
      </c>
      <c r="D10" s="378">
        <v>1</v>
      </c>
      <c r="E10" s="378">
        <v>6</v>
      </c>
      <c r="F10" s="378">
        <v>4375970</v>
      </c>
      <c r="G10" s="378">
        <v>3000</v>
      </c>
      <c r="H10" s="378">
        <v>0</v>
      </c>
      <c r="I10" s="378">
        <v>21365</v>
      </c>
      <c r="J10" s="378">
        <v>239971</v>
      </c>
      <c r="K10" s="378">
        <v>1791670</v>
      </c>
      <c r="L10" s="378">
        <v>0</v>
      </c>
      <c r="M10" s="378">
        <v>0</v>
      </c>
      <c r="N10" s="378">
        <v>0</v>
      </c>
      <c r="O10" s="378">
        <v>114136</v>
      </c>
      <c r="P10" s="378">
        <v>335556</v>
      </c>
      <c r="Q10" s="378">
        <v>1057408</v>
      </c>
      <c r="R10" s="378">
        <v>466204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87426</v>
      </c>
      <c r="AN10" s="378">
        <v>0</v>
      </c>
      <c r="AO10" s="378">
        <v>42371</v>
      </c>
      <c r="AP10" s="378">
        <v>0</v>
      </c>
      <c r="AQ10" s="378">
        <v>0</v>
      </c>
      <c r="AR10" s="378">
        <v>115454</v>
      </c>
      <c r="AS10" s="378">
        <v>0</v>
      </c>
      <c r="AT10" s="378">
        <v>0</v>
      </c>
      <c r="AU10" s="378">
        <v>53179</v>
      </c>
      <c r="AV10" s="378">
        <v>0</v>
      </c>
      <c r="AW10" s="378">
        <v>48230</v>
      </c>
    </row>
    <row r="11" spans="1:49" x14ac:dyDescent="0.3">
      <c r="A11" s="378" t="s">
        <v>222</v>
      </c>
      <c r="B11" s="403">
        <v>8</v>
      </c>
      <c r="C11" s="378">
        <v>50</v>
      </c>
      <c r="D11" s="378">
        <v>1</v>
      </c>
      <c r="E11" s="378">
        <v>9</v>
      </c>
      <c r="F11" s="378">
        <v>12000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1500</v>
      </c>
      <c r="Q11" s="378">
        <v>5300</v>
      </c>
      <c r="R11" s="378">
        <v>3300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1900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50</v>
      </c>
      <c r="D12" s="378">
        <v>1</v>
      </c>
      <c r="E12" s="378">
        <v>10</v>
      </c>
      <c r="F12" s="378">
        <v>3400</v>
      </c>
      <c r="G12" s="378">
        <v>0</v>
      </c>
      <c r="H12" s="378">
        <v>0</v>
      </c>
      <c r="I12" s="378">
        <v>0</v>
      </c>
      <c r="J12" s="378">
        <v>0</v>
      </c>
      <c r="K12" s="378">
        <v>0</v>
      </c>
      <c r="L12" s="378">
        <v>0</v>
      </c>
      <c r="M12" s="378">
        <v>0</v>
      </c>
      <c r="N12" s="378">
        <v>0</v>
      </c>
      <c r="O12" s="378">
        <v>3400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50</v>
      </c>
      <c r="D13" s="378">
        <v>1</v>
      </c>
      <c r="E13" s="378">
        <v>11</v>
      </c>
      <c r="F13" s="378">
        <v>7792.6208651399493</v>
      </c>
      <c r="G13" s="378">
        <v>0</v>
      </c>
      <c r="H13" s="378">
        <v>0</v>
      </c>
      <c r="I13" s="378">
        <v>0</v>
      </c>
      <c r="J13" s="378">
        <v>3625.9541984732823</v>
      </c>
      <c r="K13" s="378">
        <v>0</v>
      </c>
      <c r="L13" s="378">
        <v>0</v>
      </c>
      <c r="M13" s="378">
        <v>0</v>
      </c>
      <c r="N13" s="378">
        <v>0</v>
      </c>
      <c r="O13" s="378">
        <v>4166.666666666667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3">
        <v>11</v>
      </c>
      <c r="C14" s="378">
        <v>50</v>
      </c>
      <c r="D14" s="378">
        <v>2</v>
      </c>
      <c r="E14" s="378">
        <v>1</v>
      </c>
      <c r="F14" s="378">
        <v>94.8</v>
      </c>
      <c r="G14" s="378">
        <v>0</v>
      </c>
      <c r="H14" s="378">
        <v>0</v>
      </c>
      <c r="I14" s="378">
        <v>0.8</v>
      </c>
      <c r="J14" s="378">
        <v>4</v>
      </c>
      <c r="K14" s="378">
        <v>15</v>
      </c>
      <c r="L14" s="378">
        <v>0</v>
      </c>
      <c r="M14" s="378">
        <v>0</v>
      </c>
      <c r="N14" s="378">
        <v>0</v>
      </c>
      <c r="O14" s="378">
        <v>4</v>
      </c>
      <c r="P14" s="378">
        <v>14.25</v>
      </c>
      <c r="Q14" s="378">
        <v>29</v>
      </c>
      <c r="R14" s="378">
        <v>13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4</v>
      </c>
      <c r="AN14" s="378">
        <v>0</v>
      </c>
      <c r="AO14" s="378">
        <v>2</v>
      </c>
      <c r="AP14" s="378">
        <v>0</v>
      </c>
      <c r="AQ14" s="378">
        <v>0</v>
      </c>
      <c r="AR14" s="378">
        <v>5.75</v>
      </c>
      <c r="AS14" s="378">
        <v>0</v>
      </c>
      <c r="AT14" s="378">
        <v>0</v>
      </c>
      <c r="AU14" s="378">
        <v>1</v>
      </c>
      <c r="AV14" s="378">
        <v>0</v>
      </c>
      <c r="AW14" s="378">
        <v>2</v>
      </c>
    </row>
    <row r="15" spans="1:49" x14ac:dyDescent="0.3">
      <c r="A15" s="378" t="s">
        <v>226</v>
      </c>
      <c r="B15" s="403">
        <v>12</v>
      </c>
      <c r="C15" s="378">
        <v>50</v>
      </c>
      <c r="D15" s="378">
        <v>2</v>
      </c>
      <c r="E15" s="378">
        <v>2</v>
      </c>
      <c r="F15" s="378">
        <v>13484.7</v>
      </c>
      <c r="G15" s="378">
        <v>0</v>
      </c>
      <c r="H15" s="378">
        <v>0</v>
      </c>
      <c r="I15" s="378">
        <v>128</v>
      </c>
      <c r="J15" s="378">
        <v>560</v>
      </c>
      <c r="K15" s="378">
        <v>2192</v>
      </c>
      <c r="L15" s="378">
        <v>0</v>
      </c>
      <c r="M15" s="378">
        <v>0</v>
      </c>
      <c r="N15" s="378">
        <v>0</v>
      </c>
      <c r="O15" s="378">
        <v>562</v>
      </c>
      <c r="P15" s="378">
        <v>1967.5</v>
      </c>
      <c r="Q15" s="378">
        <v>4055.15</v>
      </c>
      <c r="R15" s="378">
        <v>1793.25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520.5</v>
      </c>
      <c r="AN15" s="378">
        <v>0</v>
      </c>
      <c r="AO15" s="378">
        <v>318</v>
      </c>
      <c r="AP15" s="378">
        <v>0</v>
      </c>
      <c r="AQ15" s="378">
        <v>0</v>
      </c>
      <c r="AR15" s="378">
        <v>905.55</v>
      </c>
      <c r="AS15" s="378">
        <v>0</v>
      </c>
      <c r="AT15" s="378">
        <v>0</v>
      </c>
      <c r="AU15" s="378">
        <v>162.75</v>
      </c>
      <c r="AV15" s="378">
        <v>0</v>
      </c>
      <c r="AW15" s="378">
        <v>320</v>
      </c>
    </row>
    <row r="16" spans="1:49" x14ac:dyDescent="0.3">
      <c r="A16" s="378" t="s">
        <v>214</v>
      </c>
      <c r="B16" s="403">
        <v>2016</v>
      </c>
      <c r="C16" s="378">
        <v>50</v>
      </c>
      <c r="D16" s="378">
        <v>2</v>
      </c>
      <c r="E16" s="378">
        <v>3</v>
      </c>
      <c r="F16" s="378">
        <v>26</v>
      </c>
      <c r="G16" s="378">
        <v>0</v>
      </c>
      <c r="H16" s="378">
        <v>0</v>
      </c>
      <c r="I16" s="378">
        <v>5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0</v>
      </c>
      <c r="P16" s="378">
        <v>0</v>
      </c>
      <c r="Q16" s="378">
        <v>21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50</v>
      </c>
      <c r="D17" s="378">
        <v>2</v>
      </c>
      <c r="E17" s="378">
        <v>4</v>
      </c>
      <c r="F17" s="378">
        <v>988.5</v>
      </c>
      <c r="G17" s="378">
        <v>0</v>
      </c>
      <c r="H17" s="378">
        <v>0</v>
      </c>
      <c r="I17" s="378">
        <v>0</v>
      </c>
      <c r="J17" s="378">
        <v>103</v>
      </c>
      <c r="K17" s="378">
        <v>510</v>
      </c>
      <c r="L17" s="378">
        <v>0</v>
      </c>
      <c r="M17" s="378">
        <v>0</v>
      </c>
      <c r="N17" s="378">
        <v>0</v>
      </c>
      <c r="O17" s="378">
        <v>23.5</v>
      </c>
      <c r="P17" s="378">
        <v>0</v>
      </c>
      <c r="Q17" s="378">
        <v>236</v>
      </c>
      <c r="R17" s="378">
        <v>76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40</v>
      </c>
      <c r="AV17" s="378">
        <v>0</v>
      </c>
      <c r="AW17" s="378">
        <v>0</v>
      </c>
    </row>
    <row r="18" spans="3:49" x14ac:dyDescent="0.3">
      <c r="C18" s="378">
        <v>50</v>
      </c>
      <c r="D18" s="378">
        <v>2</v>
      </c>
      <c r="E18" s="378">
        <v>5</v>
      </c>
      <c r="F18" s="378">
        <v>25</v>
      </c>
      <c r="G18" s="378">
        <v>25</v>
      </c>
      <c r="H18" s="378">
        <v>0</v>
      </c>
      <c r="I18" s="378">
        <v>0</v>
      </c>
      <c r="J18" s="378">
        <v>0</v>
      </c>
      <c r="K18" s="378">
        <v>0</v>
      </c>
      <c r="L18" s="378">
        <v>0</v>
      </c>
      <c r="M18" s="378">
        <v>0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0</v>
      </c>
      <c r="AS18" s="378">
        <v>0</v>
      </c>
      <c r="AT18" s="378">
        <v>0</v>
      </c>
      <c r="AU18" s="378">
        <v>0</v>
      </c>
      <c r="AV18" s="378">
        <v>0</v>
      </c>
      <c r="AW18" s="378">
        <v>0</v>
      </c>
    </row>
    <row r="19" spans="3:49" x14ac:dyDescent="0.3">
      <c r="C19" s="378">
        <v>50</v>
      </c>
      <c r="D19" s="378">
        <v>2</v>
      </c>
      <c r="E19" s="378">
        <v>6</v>
      </c>
      <c r="F19" s="378">
        <v>4245772</v>
      </c>
      <c r="G19" s="378">
        <v>3750</v>
      </c>
      <c r="H19" s="378">
        <v>0</v>
      </c>
      <c r="I19" s="378">
        <v>22303</v>
      </c>
      <c r="J19" s="378">
        <v>233838</v>
      </c>
      <c r="K19" s="378">
        <v>1750878</v>
      </c>
      <c r="L19" s="378">
        <v>0</v>
      </c>
      <c r="M19" s="378">
        <v>0</v>
      </c>
      <c r="N19" s="378">
        <v>0</v>
      </c>
      <c r="O19" s="378">
        <v>111628</v>
      </c>
      <c r="P19" s="378">
        <v>327334</v>
      </c>
      <c r="Q19" s="378">
        <v>1006279</v>
      </c>
      <c r="R19" s="378">
        <v>447894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83532</v>
      </c>
      <c r="AN19" s="378">
        <v>0</v>
      </c>
      <c r="AO19" s="378">
        <v>42632</v>
      </c>
      <c r="AP19" s="378">
        <v>0</v>
      </c>
      <c r="AQ19" s="378">
        <v>0</v>
      </c>
      <c r="AR19" s="378">
        <v>108693</v>
      </c>
      <c r="AS19" s="378">
        <v>0</v>
      </c>
      <c r="AT19" s="378">
        <v>0</v>
      </c>
      <c r="AU19" s="378">
        <v>56359</v>
      </c>
      <c r="AV19" s="378">
        <v>0</v>
      </c>
      <c r="AW19" s="378">
        <v>50652</v>
      </c>
    </row>
    <row r="20" spans="3:49" x14ac:dyDescent="0.3">
      <c r="C20" s="378">
        <v>50</v>
      </c>
      <c r="D20" s="378">
        <v>2</v>
      </c>
      <c r="E20" s="378">
        <v>9</v>
      </c>
      <c r="F20" s="378">
        <v>7209</v>
      </c>
      <c r="G20" s="378">
        <v>0</v>
      </c>
      <c r="H20" s="378">
        <v>0</v>
      </c>
      <c r="I20" s="378">
        <v>0</v>
      </c>
      <c r="J20" s="378">
        <v>0</v>
      </c>
      <c r="K20" s="378">
        <v>0</v>
      </c>
      <c r="L20" s="378">
        <v>0</v>
      </c>
      <c r="M20" s="378">
        <v>0</v>
      </c>
      <c r="N20" s="378">
        <v>0</v>
      </c>
      <c r="O20" s="378">
        <v>0</v>
      </c>
      <c r="P20" s="378">
        <v>0</v>
      </c>
      <c r="Q20" s="378">
        <v>4200</v>
      </c>
      <c r="R20" s="378">
        <v>2009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1000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50</v>
      </c>
      <c r="D21" s="378">
        <v>2</v>
      </c>
      <c r="E21" s="378">
        <v>10</v>
      </c>
      <c r="F21" s="378">
        <v>759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0</v>
      </c>
      <c r="M21" s="378">
        <v>0</v>
      </c>
      <c r="N21" s="378">
        <v>0</v>
      </c>
      <c r="O21" s="378">
        <v>759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0</v>
      </c>
      <c r="AS21" s="378">
        <v>0</v>
      </c>
      <c r="AT21" s="378">
        <v>0</v>
      </c>
      <c r="AU21" s="378">
        <v>0</v>
      </c>
      <c r="AV21" s="378">
        <v>0</v>
      </c>
      <c r="AW21" s="378">
        <v>0</v>
      </c>
    </row>
    <row r="22" spans="3:49" x14ac:dyDescent="0.3">
      <c r="C22" s="378">
        <v>50</v>
      </c>
      <c r="D22" s="378">
        <v>2</v>
      </c>
      <c r="E22" s="378">
        <v>11</v>
      </c>
      <c r="F22" s="378">
        <v>7792.6208651399493</v>
      </c>
      <c r="G22" s="378">
        <v>0</v>
      </c>
      <c r="H22" s="378">
        <v>0</v>
      </c>
      <c r="I22" s="378">
        <v>0</v>
      </c>
      <c r="J22" s="378">
        <v>3625.9541984732823</v>
      </c>
      <c r="K22" s="378">
        <v>0</v>
      </c>
      <c r="L22" s="378">
        <v>0</v>
      </c>
      <c r="M22" s="378">
        <v>0</v>
      </c>
      <c r="N22" s="378">
        <v>0</v>
      </c>
      <c r="O22" s="378">
        <v>4166.666666666667</v>
      </c>
      <c r="P22" s="378">
        <v>0</v>
      </c>
      <c r="Q22" s="378">
        <v>0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  <row r="23" spans="3:49" x14ac:dyDescent="0.3">
      <c r="C23" s="378">
        <v>50</v>
      </c>
      <c r="D23" s="378">
        <v>3</v>
      </c>
      <c r="E23" s="378">
        <v>1</v>
      </c>
      <c r="F23" s="378">
        <v>94.3</v>
      </c>
      <c r="G23" s="378">
        <v>0</v>
      </c>
      <c r="H23" s="378">
        <v>0</v>
      </c>
      <c r="I23" s="378">
        <v>0.8</v>
      </c>
      <c r="J23" s="378">
        <v>4</v>
      </c>
      <c r="K23" s="378">
        <v>15</v>
      </c>
      <c r="L23" s="378">
        <v>0</v>
      </c>
      <c r="M23" s="378">
        <v>0</v>
      </c>
      <c r="N23" s="378">
        <v>0</v>
      </c>
      <c r="O23" s="378">
        <v>4</v>
      </c>
      <c r="P23" s="378">
        <v>13.25</v>
      </c>
      <c r="Q23" s="378">
        <v>29.5</v>
      </c>
      <c r="R23" s="378">
        <v>13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4</v>
      </c>
      <c r="AN23" s="378">
        <v>0</v>
      </c>
      <c r="AO23" s="378">
        <v>2</v>
      </c>
      <c r="AP23" s="378">
        <v>0</v>
      </c>
      <c r="AQ23" s="378">
        <v>0</v>
      </c>
      <c r="AR23" s="378">
        <v>5.75</v>
      </c>
      <c r="AS23" s="378">
        <v>0</v>
      </c>
      <c r="AT23" s="378">
        <v>0</v>
      </c>
      <c r="AU23" s="378">
        <v>1</v>
      </c>
      <c r="AV23" s="378">
        <v>0</v>
      </c>
      <c r="AW23" s="378">
        <v>2</v>
      </c>
    </row>
    <row r="24" spans="3:49" x14ac:dyDescent="0.3">
      <c r="C24" s="378">
        <v>50</v>
      </c>
      <c r="D24" s="378">
        <v>3</v>
      </c>
      <c r="E24" s="378">
        <v>2</v>
      </c>
      <c r="F24" s="378">
        <v>15251.58</v>
      </c>
      <c r="G24" s="378">
        <v>0</v>
      </c>
      <c r="H24" s="378">
        <v>0</v>
      </c>
      <c r="I24" s="378">
        <v>152</v>
      </c>
      <c r="J24" s="378">
        <v>632</v>
      </c>
      <c r="K24" s="378">
        <v>2648</v>
      </c>
      <c r="L24" s="378">
        <v>0</v>
      </c>
      <c r="M24" s="378">
        <v>0</v>
      </c>
      <c r="N24" s="378">
        <v>0</v>
      </c>
      <c r="O24" s="378">
        <v>666</v>
      </c>
      <c r="P24" s="378">
        <v>1982</v>
      </c>
      <c r="Q24" s="378">
        <v>4588.3999999999996</v>
      </c>
      <c r="R24" s="378">
        <v>2103.75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627</v>
      </c>
      <c r="AN24" s="378">
        <v>0</v>
      </c>
      <c r="AO24" s="378">
        <v>336</v>
      </c>
      <c r="AP24" s="378">
        <v>0</v>
      </c>
      <c r="AQ24" s="378">
        <v>0</v>
      </c>
      <c r="AR24" s="378">
        <v>986.18</v>
      </c>
      <c r="AS24" s="378">
        <v>0</v>
      </c>
      <c r="AT24" s="378">
        <v>0</v>
      </c>
      <c r="AU24" s="378">
        <v>178.25</v>
      </c>
      <c r="AV24" s="378">
        <v>0</v>
      </c>
      <c r="AW24" s="378">
        <v>352</v>
      </c>
    </row>
    <row r="25" spans="3:49" x14ac:dyDescent="0.3">
      <c r="C25" s="378">
        <v>50</v>
      </c>
      <c r="D25" s="378">
        <v>3</v>
      </c>
      <c r="E25" s="378">
        <v>3</v>
      </c>
      <c r="F25" s="378">
        <v>43.5</v>
      </c>
      <c r="G25" s="378">
        <v>0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40</v>
      </c>
      <c r="Q25" s="378">
        <v>3.5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50</v>
      </c>
      <c r="D26" s="378">
        <v>3</v>
      </c>
      <c r="E26" s="378">
        <v>4</v>
      </c>
      <c r="F26" s="378">
        <v>937.5</v>
      </c>
      <c r="G26" s="378">
        <v>0</v>
      </c>
      <c r="H26" s="378">
        <v>0</v>
      </c>
      <c r="I26" s="378">
        <v>0</v>
      </c>
      <c r="J26" s="378">
        <v>102</v>
      </c>
      <c r="K26" s="378">
        <v>510</v>
      </c>
      <c r="L26" s="378">
        <v>0</v>
      </c>
      <c r="M26" s="378">
        <v>0</v>
      </c>
      <c r="N26" s="378">
        <v>0</v>
      </c>
      <c r="O26" s="378">
        <v>3.5</v>
      </c>
      <c r="P26" s="378">
        <v>0</v>
      </c>
      <c r="Q26" s="378">
        <v>224</v>
      </c>
      <c r="R26" s="378">
        <v>58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0</v>
      </c>
      <c r="AP26" s="378">
        <v>0</v>
      </c>
      <c r="AQ26" s="378">
        <v>0</v>
      </c>
      <c r="AR26" s="378">
        <v>0</v>
      </c>
      <c r="AS26" s="378">
        <v>0</v>
      </c>
      <c r="AT26" s="378">
        <v>0</v>
      </c>
      <c r="AU26" s="378">
        <v>40</v>
      </c>
      <c r="AV26" s="378">
        <v>0</v>
      </c>
      <c r="AW26" s="378">
        <v>0</v>
      </c>
    </row>
    <row r="27" spans="3:49" x14ac:dyDescent="0.3">
      <c r="C27" s="378">
        <v>50</v>
      </c>
      <c r="D27" s="378">
        <v>3</v>
      </c>
      <c r="E27" s="378">
        <v>5</v>
      </c>
      <c r="F27" s="378">
        <v>25</v>
      </c>
      <c r="G27" s="378">
        <v>25</v>
      </c>
      <c r="H27" s="378">
        <v>0</v>
      </c>
      <c r="I27" s="378">
        <v>0</v>
      </c>
      <c r="J27" s="378">
        <v>0</v>
      </c>
      <c r="K27" s="378">
        <v>0</v>
      </c>
      <c r="L27" s="378">
        <v>0</v>
      </c>
      <c r="M27" s="378">
        <v>0</v>
      </c>
      <c r="N27" s="378">
        <v>0</v>
      </c>
      <c r="O27" s="378">
        <v>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50</v>
      </c>
      <c r="D28" s="378">
        <v>3</v>
      </c>
      <c r="E28" s="378">
        <v>6</v>
      </c>
      <c r="F28" s="378">
        <v>4398072</v>
      </c>
      <c r="G28" s="378">
        <v>3750</v>
      </c>
      <c r="H28" s="378">
        <v>0</v>
      </c>
      <c r="I28" s="378">
        <v>21464</v>
      </c>
      <c r="J28" s="378">
        <v>251942</v>
      </c>
      <c r="K28" s="378">
        <v>1793489</v>
      </c>
      <c r="L28" s="378">
        <v>0</v>
      </c>
      <c r="M28" s="378">
        <v>0</v>
      </c>
      <c r="N28" s="378">
        <v>0</v>
      </c>
      <c r="O28" s="378">
        <v>110201</v>
      </c>
      <c r="P28" s="378">
        <v>340514</v>
      </c>
      <c r="Q28" s="378">
        <v>1047935</v>
      </c>
      <c r="R28" s="378">
        <v>471780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90636</v>
      </c>
      <c r="AN28" s="378">
        <v>0</v>
      </c>
      <c r="AO28" s="378">
        <v>43126</v>
      </c>
      <c r="AP28" s="378">
        <v>0</v>
      </c>
      <c r="AQ28" s="378">
        <v>0</v>
      </c>
      <c r="AR28" s="378">
        <v>115107</v>
      </c>
      <c r="AS28" s="378">
        <v>0</v>
      </c>
      <c r="AT28" s="378">
        <v>0</v>
      </c>
      <c r="AU28" s="378">
        <v>57297</v>
      </c>
      <c r="AV28" s="378">
        <v>0</v>
      </c>
      <c r="AW28" s="378">
        <v>50831</v>
      </c>
    </row>
    <row r="29" spans="3:49" x14ac:dyDescent="0.3">
      <c r="C29" s="378">
        <v>50</v>
      </c>
      <c r="D29" s="378">
        <v>3</v>
      </c>
      <c r="E29" s="378">
        <v>9</v>
      </c>
      <c r="F29" s="378">
        <v>25309</v>
      </c>
      <c r="G29" s="378">
        <v>0</v>
      </c>
      <c r="H29" s="378">
        <v>0</v>
      </c>
      <c r="I29" s="378">
        <v>0</v>
      </c>
      <c r="J29" s="378">
        <v>0</v>
      </c>
      <c r="K29" s="378">
        <v>0</v>
      </c>
      <c r="L29" s="378">
        <v>0</v>
      </c>
      <c r="M29" s="378">
        <v>0</v>
      </c>
      <c r="N29" s="378">
        <v>0</v>
      </c>
      <c r="O29" s="378">
        <v>0</v>
      </c>
      <c r="P29" s="378">
        <v>2750</v>
      </c>
      <c r="Q29" s="378">
        <v>12900</v>
      </c>
      <c r="R29" s="378">
        <v>7659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2000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50</v>
      </c>
      <c r="D30" s="378">
        <v>3</v>
      </c>
      <c r="E30" s="378">
        <v>10</v>
      </c>
      <c r="F30" s="378">
        <v>17826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0</v>
      </c>
      <c r="M30" s="378">
        <v>0</v>
      </c>
      <c r="N30" s="378">
        <v>0</v>
      </c>
      <c r="O30" s="378">
        <v>17826</v>
      </c>
      <c r="P30" s="378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  <c r="AP30" s="378">
        <v>0</v>
      </c>
      <c r="AQ30" s="378">
        <v>0</v>
      </c>
      <c r="AR30" s="378">
        <v>0</v>
      </c>
      <c r="AS30" s="378">
        <v>0</v>
      </c>
      <c r="AT30" s="378">
        <v>0</v>
      </c>
      <c r="AU30" s="378">
        <v>0</v>
      </c>
      <c r="AV30" s="378">
        <v>0</v>
      </c>
      <c r="AW30" s="378">
        <v>0</v>
      </c>
    </row>
    <row r="31" spans="3:49" x14ac:dyDescent="0.3">
      <c r="C31" s="378">
        <v>50</v>
      </c>
      <c r="D31" s="378">
        <v>3</v>
      </c>
      <c r="E31" s="378">
        <v>11</v>
      </c>
      <c r="F31" s="378">
        <v>7792.6208651399493</v>
      </c>
      <c r="G31" s="378">
        <v>0</v>
      </c>
      <c r="H31" s="378">
        <v>0</v>
      </c>
      <c r="I31" s="378">
        <v>0</v>
      </c>
      <c r="J31" s="378">
        <v>3625.9541984732823</v>
      </c>
      <c r="K31" s="378">
        <v>0</v>
      </c>
      <c r="L31" s="378">
        <v>0</v>
      </c>
      <c r="M31" s="378">
        <v>0</v>
      </c>
      <c r="N31" s="378">
        <v>0</v>
      </c>
      <c r="O31" s="378">
        <v>4166.666666666667</v>
      </c>
      <c r="P31" s="378">
        <v>0</v>
      </c>
      <c r="Q31" s="378">
        <v>0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0</v>
      </c>
      <c r="AP31" s="378">
        <v>0</v>
      </c>
      <c r="AQ31" s="378">
        <v>0</v>
      </c>
      <c r="AR31" s="378">
        <v>0</v>
      </c>
      <c r="AS31" s="378">
        <v>0</v>
      </c>
      <c r="AT31" s="378">
        <v>0</v>
      </c>
      <c r="AU31" s="378">
        <v>0</v>
      </c>
      <c r="AV31" s="378">
        <v>0</v>
      </c>
      <c r="AW31" s="378">
        <v>0</v>
      </c>
    </row>
    <row r="32" spans="3:49" x14ac:dyDescent="0.3">
      <c r="C32" s="378">
        <v>50</v>
      </c>
      <c r="D32" s="378">
        <v>4</v>
      </c>
      <c r="E32" s="378">
        <v>1</v>
      </c>
      <c r="F32" s="378">
        <v>94.3</v>
      </c>
      <c r="G32" s="378">
        <v>0</v>
      </c>
      <c r="H32" s="378">
        <v>0</v>
      </c>
      <c r="I32" s="378">
        <v>0.8</v>
      </c>
      <c r="J32" s="378">
        <v>4</v>
      </c>
      <c r="K32" s="378">
        <v>15</v>
      </c>
      <c r="L32" s="378">
        <v>0</v>
      </c>
      <c r="M32" s="378">
        <v>0</v>
      </c>
      <c r="N32" s="378">
        <v>0</v>
      </c>
      <c r="O32" s="378">
        <v>0</v>
      </c>
      <c r="P32" s="378">
        <v>17.25</v>
      </c>
      <c r="Q32" s="378">
        <v>30</v>
      </c>
      <c r="R32" s="378">
        <v>12.5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4</v>
      </c>
      <c r="AN32" s="378">
        <v>0</v>
      </c>
      <c r="AO32" s="378">
        <v>2</v>
      </c>
      <c r="AP32" s="378">
        <v>0</v>
      </c>
      <c r="AQ32" s="378">
        <v>0</v>
      </c>
      <c r="AR32" s="378">
        <v>5.75</v>
      </c>
      <c r="AS32" s="378">
        <v>0</v>
      </c>
      <c r="AT32" s="378">
        <v>0</v>
      </c>
      <c r="AU32" s="378">
        <v>1</v>
      </c>
      <c r="AV32" s="378">
        <v>0</v>
      </c>
      <c r="AW32" s="378">
        <v>2</v>
      </c>
    </row>
    <row r="33" spans="3:49" x14ac:dyDescent="0.3">
      <c r="C33" s="378">
        <v>50</v>
      </c>
      <c r="D33" s="378">
        <v>4</v>
      </c>
      <c r="E33" s="378">
        <v>2</v>
      </c>
      <c r="F33" s="378">
        <v>14180.95</v>
      </c>
      <c r="G33" s="378">
        <v>0</v>
      </c>
      <c r="H33" s="378">
        <v>0</v>
      </c>
      <c r="I33" s="378">
        <v>136</v>
      </c>
      <c r="J33" s="378">
        <v>624</v>
      </c>
      <c r="K33" s="378">
        <v>2432</v>
      </c>
      <c r="L33" s="378">
        <v>0</v>
      </c>
      <c r="M33" s="378">
        <v>0</v>
      </c>
      <c r="N33" s="378">
        <v>0</v>
      </c>
      <c r="O33" s="378">
        <v>0</v>
      </c>
      <c r="P33" s="378">
        <v>2484</v>
      </c>
      <c r="Q33" s="378">
        <v>4384.6499999999996</v>
      </c>
      <c r="R33" s="378">
        <v>1899.25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586.5</v>
      </c>
      <c r="AN33" s="378">
        <v>0</v>
      </c>
      <c r="AO33" s="378">
        <v>325</v>
      </c>
      <c r="AP33" s="378">
        <v>0</v>
      </c>
      <c r="AQ33" s="378">
        <v>0</v>
      </c>
      <c r="AR33" s="378">
        <v>850.8</v>
      </c>
      <c r="AS33" s="378">
        <v>0</v>
      </c>
      <c r="AT33" s="378">
        <v>0</v>
      </c>
      <c r="AU33" s="378">
        <v>162.75</v>
      </c>
      <c r="AV33" s="378">
        <v>0</v>
      </c>
      <c r="AW33" s="378">
        <v>296</v>
      </c>
    </row>
    <row r="34" spans="3:49" x14ac:dyDescent="0.3">
      <c r="C34" s="378">
        <v>50</v>
      </c>
      <c r="D34" s="378">
        <v>4</v>
      </c>
      <c r="E34" s="378">
        <v>3</v>
      </c>
      <c r="F34" s="378">
        <v>83.17</v>
      </c>
      <c r="G34" s="378">
        <v>0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50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33.17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50</v>
      </c>
      <c r="D35" s="378">
        <v>4</v>
      </c>
      <c r="E35" s="378">
        <v>4</v>
      </c>
      <c r="F35" s="378">
        <v>975.5</v>
      </c>
      <c r="G35" s="378">
        <v>0</v>
      </c>
      <c r="H35" s="378">
        <v>0</v>
      </c>
      <c r="I35" s="378">
        <v>0</v>
      </c>
      <c r="J35" s="378">
        <v>102</v>
      </c>
      <c r="K35" s="378">
        <v>510</v>
      </c>
      <c r="L35" s="378">
        <v>0</v>
      </c>
      <c r="M35" s="378">
        <v>0</v>
      </c>
      <c r="N35" s="378">
        <v>0</v>
      </c>
      <c r="O35" s="378">
        <v>0</v>
      </c>
      <c r="P35" s="378">
        <v>23</v>
      </c>
      <c r="Q35" s="378">
        <v>230.5</v>
      </c>
      <c r="R35" s="378">
        <v>70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0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0</v>
      </c>
      <c r="AP35" s="378">
        <v>0</v>
      </c>
      <c r="AQ35" s="378">
        <v>0</v>
      </c>
      <c r="AR35" s="378">
        <v>0</v>
      </c>
      <c r="AS35" s="378">
        <v>0</v>
      </c>
      <c r="AT35" s="378">
        <v>0</v>
      </c>
      <c r="AU35" s="378">
        <v>40</v>
      </c>
      <c r="AV35" s="378">
        <v>0</v>
      </c>
      <c r="AW35" s="378">
        <v>0</v>
      </c>
    </row>
    <row r="36" spans="3:49" x14ac:dyDescent="0.3">
      <c r="C36" s="378">
        <v>50</v>
      </c>
      <c r="D36" s="378">
        <v>4</v>
      </c>
      <c r="E36" s="378">
        <v>5</v>
      </c>
      <c r="F36" s="378">
        <v>25</v>
      </c>
      <c r="G36" s="378">
        <v>25</v>
      </c>
      <c r="H36" s="378">
        <v>0</v>
      </c>
      <c r="I36" s="378">
        <v>0</v>
      </c>
      <c r="J36" s="378">
        <v>0</v>
      </c>
      <c r="K36" s="378">
        <v>0</v>
      </c>
      <c r="L36" s="378">
        <v>0</v>
      </c>
      <c r="M36" s="378">
        <v>0</v>
      </c>
      <c r="N36" s="378">
        <v>0</v>
      </c>
      <c r="O36" s="378">
        <v>0</v>
      </c>
      <c r="P36" s="378">
        <v>0</v>
      </c>
      <c r="Q36" s="378">
        <v>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0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50</v>
      </c>
      <c r="D37" s="378">
        <v>4</v>
      </c>
      <c r="E37" s="378">
        <v>6</v>
      </c>
      <c r="F37" s="378">
        <v>4249079</v>
      </c>
      <c r="G37" s="378">
        <v>3750</v>
      </c>
      <c r="H37" s="378">
        <v>0</v>
      </c>
      <c r="I37" s="378">
        <v>21464</v>
      </c>
      <c r="J37" s="378">
        <v>240485</v>
      </c>
      <c r="K37" s="378">
        <v>1745262</v>
      </c>
      <c r="L37" s="378">
        <v>0</v>
      </c>
      <c r="M37" s="378">
        <v>0</v>
      </c>
      <c r="N37" s="378">
        <v>0</v>
      </c>
      <c r="O37" s="378">
        <v>0</v>
      </c>
      <c r="P37" s="378">
        <v>421332</v>
      </c>
      <c r="Q37" s="378">
        <v>1023204</v>
      </c>
      <c r="R37" s="378">
        <v>447650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86044</v>
      </c>
      <c r="AN37" s="378">
        <v>0</v>
      </c>
      <c r="AO37" s="378">
        <v>41594</v>
      </c>
      <c r="AP37" s="378">
        <v>0</v>
      </c>
      <c r="AQ37" s="378">
        <v>0</v>
      </c>
      <c r="AR37" s="378">
        <v>112958</v>
      </c>
      <c r="AS37" s="378">
        <v>0</v>
      </c>
      <c r="AT37" s="378">
        <v>0</v>
      </c>
      <c r="AU37" s="378">
        <v>54585</v>
      </c>
      <c r="AV37" s="378">
        <v>0</v>
      </c>
      <c r="AW37" s="378">
        <v>50751</v>
      </c>
    </row>
    <row r="38" spans="3:49" x14ac:dyDescent="0.3">
      <c r="C38" s="378">
        <v>50</v>
      </c>
      <c r="D38" s="378">
        <v>4</v>
      </c>
      <c r="E38" s="378">
        <v>9</v>
      </c>
      <c r="F38" s="378">
        <v>8500</v>
      </c>
      <c r="G38" s="378">
        <v>0</v>
      </c>
      <c r="H38" s="378">
        <v>0</v>
      </c>
      <c r="I38" s="378">
        <v>0</v>
      </c>
      <c r="J38" s="378">
        <v>0</v>
      </c>
      <c r="K38" s="378">
        <v>0</v>
      </c>
      <c r="L38" s="378">
        <v>0</v>
      </c>
      <c r="M38" s="378">
        <v>0</v>
      </c>
      <c r="N38" s="378">
        <v>0</v>
      </c>
      <c r="O38" s="378">
        <v>0</v>
      </c>
      <c r="P38" s="378">
        <v>1100</v>
      </c>
      <c r="Q38" s="378">
        <v>4050</v>
      </c>
      <c r="R38" s="378">
        <v>2350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1000</v>
      </c>
      <c r="AN38" s="378">
        <v>0</v>
      </c>
      <c r="AO38" s="378">
        <v>0</v>
      </c>
      <c r="AP38" s="378">
        <v>0</v>
      </c>
      <c r="AQ38" s="378">
        <v>0</v>
      </c>
      <c r="AR38" s="378">
        <v>0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50</v>
      </c>
      <c r="D39" s="378">
        <v>4</v>
      </c>
      <c r="E39" s="378">
        <v>10</v>
      </c>
      <c r="F39" s="378">
        <v>7552</v>
      </c>
      <c r="G39" s="378">
        <v>0</v>
      </c>
      <c r="H39" s="378">
        <v>0</v>
      </c>
      <c r="I39" s="378">
        <v>0</v>
      </c>
      <c r="J39" s="378">
        <v>0</v>
      </c>
      <c r="K39" s="378">
        <v>0</v>
      </c>
      <c r="L39" s="378">
        <v>0</v>
      </c>
      <c r="M39" s="378">
        <v>0</v>
      </c>
      <c r="N39" s="378">
        <v>0</v>
      </c>
      <c r="O39" s="378">
        <v>7552</v>
      </c>
      <c r="P39" s="378">
        <v>0</v>
      </c>
      <c r="Q39" s="378">
        <v>0</v>
      </c>
      <c r="R39" s="378">
        <v>0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0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0</v>
      </c>
      <c r="AP39" s="378">
        <v>0</v>
      </c>
      <c r="AQ39" s="378">
        <v>0</v>
      </c>
      <c r="AR39" s="378">
        <v>0</v>
      </c>
      <c r="AS39" s="378">
        <v>0</v>
      </c>
      <c r="AT39" s="378">
        <v>0</v>
      </c>
      <c r="AU39" s="378">
        <v>0</v>
      </c>
      <c r="AV39" s="378">
        <v>0</v>
      </c>
      <c r="AW39" s="378">
        <v>0</v>
      </c>
    </row>
    <row r="40" spans="3:49" x14ac:dyDescent="0.3">
      <c r="C40" s="378">
        <v>50</v>
      </c>
      <c r="D40" s="378">
        <v>4</v>
      </c>
      <c r="E40" s="378">
        <v>11</v>
      </c>
      <c r="F40" s="378">
        <v>7792.6208651399493</v>
      </c>
      <c r="G40" s="378">
        <v>0</v>
      </c>
      <c r="H40" s="378">
        <v>0</v>
      </c>
      <c r="I40" s="378">
        <v>0</v>
      </c>
      <c r="J40" s="378">
        <v>3625.9541984732823</v>
      </c>
      <c r="K40" s="378">
        <v>0</v>
      </c>
      <c r="L40" s="378">
        <v>0</v>
      </c>
      <c r="M40" s="378">
        <v>0</v>
      </c>
      <c r="N40" s="378">
        <v>0</v>
      </c>
      <c r="O40" s="378">
        <v>4166.666666666667</v>
      </c>
      <c r="P40" s="378">
        <v>0</v>
      </c>
      <c r="Q40" s="378">
        <v>0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0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0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50</v>
      </c>
      <c r="D41" s="378">
        <v>5</v>
      </c>
      <c r="E41" s="378">
        <v>1</v>
      </c>
      <c r="F41" s="378">
        <v>94.3</v>
      </c>
      <c r="G41" s="378">
        <v>0</v>
      </c>
      <c r="H41" s="378">
        <v>0</v>
      </c>
      <c r="I41" s="378">
        <v>0.8</v>
      </c>
      <c r="J41" s="378">
        <v>4</v>
      </c>
      <c r="K41" s="378">
        <v>15</v>
      </c>
      <c r="L41" s="378">
        <v>0</v>
      </c>
      <c r="M41" s="378">
        <v>0</v>
      </c>
      <c r="N41" s="378">
        <v>0</v>
      </c>
      <c r="O41" s="378">
        <v>0</v>
      </c>
      <c r="P41" s="378">
        <v>17.25</v>
      </c>
      <c r="Q41" s="378">
        <v>30</v>
      </c>
      <c r="R41" s="378">
        <v>12.5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4</v>
      </c>
      <c r="AN41" s="378">
        <v>0</v>
      </c>
      <c r="AO41" s="378">
        <v>2</v>
      </c>
      <c r="AP41" s="378">
        <v>0</v>
      </c>
      <c r="AQ41" s="378">
        <v>0</v>
      </c>
      <c r="AR41" s="378">
        <v>5.75</v>
      </c>
      <c r="AS41" s="378">
        <v>0</v>
      </c>
      <c r="AT41" s="378">
        <v>0</v>
      </c>
      <c r="AU41" s="378">
        <v>1</v>
      </c>
      <c r="AV41" s="378">
        <v>0</v>
      </c>
      <c r="AW41" s="378">
        <v>2</v>
      </c>
    </row>
    <row r="42" spans="3:49" x14ac:dyDescent="0.3">
      <c r="C42" s="378">
        <v>50</v>
      </c>
      <c r="D42" s="378">
        <v>5</v>
      </c>
      <c r="E42" s="378">
        <v>2</v>
      </c>
      <c r="F42" s="378">
        <v>14451.02</v>
      </c>
      <c r="G42" s="378">
        <v>0</v>
      </c>
      <c r="H42" s="378">
        <v>0</v>
      </c>
      <c r="I42" s="378">
        <v>104</v>
      </c>
      <c r="J42" s="378">
        <v>624</v>
      </c>
      <c r="K42" s="378">
        <v>2528</v>
      </c>
      <c r="L42" s="378">
        <v>0</v>
      </c>
      <c r="M42" s="378">
        <v>0</v>
      </c>
      <c r="N42" s="378">
        <v>0</v>
      </c>
      <c r="O42" s="378">
        <v>0</v>
      </c>
      <c r="P42" s="378">
        <v>2381.5</v>
      </c>
      <c r="Q42" s="378">
        <v>4623.7700000000004</v>
      </c>
      <c r="R42" s="378">
        <v>1970.25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546</v>
      </c>
      <c r="AN42" s="378">
        <v>0</v>
      </c>
      <c r="AO42" s="378">
        <v>314</v>
      </c>
      <c r="AP42" s="378">
        <v>0</v>
      </c>
      <c r="AQ42" s="378">
        <v>0</v>
      </c>
      <c r="AR42" s="378">
        <v>853</v>
      </c>
      <c r="AS42" s="378">
        <v>0</v>
      </c>
      <c r="AT42" s="378">
        <v>0</v>
      </c>
      <c r="AU42" s="378">
        <v>170.5</v>
      </c>
      <c r="AV42" s="378">
        <v>0</v>
      </c>
      <c r="AW42" s="378">
        <v>336</v>
      </c>
    </row>
    <row r="43" spans="3:49" x14ac:dyDescent="0.3">
      <c r="C43" s="378">
        <v>50</v>
      </c>
      <c r="D43" s="378">
        <v>5</v>
      </c>
      <c r="E43" s="378">
        <v>3</v>
      </c>
      <c r="F43" s="378">
        <v>49.5</v>
      </c>
      <c r="G43" s="378">
        <v>0</v>
      </c>
      <c r="H43" s="378">
        <v>0</v>
      </c>
      <c r="I43" s="378">
        <v>0</v>
      </c>
      <c r="J43" s="378">
        <v>0</v>
      </c>
      <c r="K43" s="378">
        <v>0</v>
      </c>
      <c r="L43" s="378">
        <v>0</v>
      </c>
      <c r="M43" s="378">
        <v>0</v>
      </c>
      <c r="N43" s="378">
        <v>0</v>
      </c>
      <c r="O43" s="378">
        <v>0</v>
      </c>
      <c r="P43" s="378">
        <v>20</v>
      </c>
      <c r="Q43" s="378">
        <v>29.5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0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0</v>
      </c>
      <c r="AP43" s="378">
        <v>0</v>
      </c>
      <c r="AQ43" s="378">
        <v>0</v>
      </c>
      <c r="AR43" s="378">
        <v>0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50</v>
      </c>
      <c r="D44" s="378">
        <v>5</v>
      </c>
      <c r="E44" s="378">
        <v>4</v>
      </c>
      <c r="F44" s="378">
        <v>1135.75</v>
      </c>
      <c r="G44" s="378">
        <v>0</v>
      </c>
      <c r="H44" s="378">
        <v>0</v>
      </c>
      <c r="I44" s="378">
        <v>0</v>
      </c>
      <c r="J44" s="378">
        <v>106</v>
      </c>
      <c r="K44" s="378">
        <v>510</v>
      </c>
      <c r="L44" s="378">
        <v>0</v>
      </c>
      <c r="M44" s="378">
        <v>0</v>
      </c>
      <c r="N44" s="378">
        <v>0</v>
      </c>
      <c r="O44" s="378">
        <v>0</v>
      </c>
      <c r="P44" s="378">
        <v>20</v>
      </c>
      <c r="Q44" s="378">
        <v>291</v>
      </c>
      <c r="R44" s="378">
        <v>114.75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39</v>
      </c>
      <c r="AN44" s="378">
        <v>0</v>
      </c>
      <c r="AO44" s="378">
        <v>0</v>
      </c>
      <c r="AP44" s="378">
        <v>0</v>
      </c>
      <c r="AQ44" s="378">
        <v>0</v>
      </c>
      <c r="AR44" s="378">
        <v>15</v>
      </c>
      <c r="AS44" s="378">
        <v>0</v>
      </c>
      <c r="AT44" s="378">
        <v>0</v>
      </c>
      <c r="AU44" s="378">
        <v>40</v>
      </c>
      <c r="AV44" s="378">
        <v>0</v>
      </c>
      <c r="AW44" s="378">
        <v>0</v>
      </c>
    </row>
    <row r="45" spans="3:49" x14ac:dyDescent="0.3">
      <c r="C45" s="378">
        <v>50</v>
      </c>
      <c r="D45" s="378">
        <v>5</v>
      </c>
      <c r="E45" s="378">
        <v>5</v>
      </c>
      <c r="F45" s="378">
        <v>15</v>
      </c>
      <c r="G45" s="378">
        <v>15</v>
      </c>
      <c r="H45" s="378">
        <v>0</v>
      </c>
      <c r="I45" s="378">
        <v>0</v>
      </c>
      <c r="J45" s="378">
        <v>0</v>
      </c>
      <c r="K45" s="378">
        <v>0</v>
      </c>
      <c r="L45" s="378">
        <v>0</v>
      </c>
      <c r="M45" s="378">
        <v>0</v>
      </c>
      <c r="N45" s="378">
        <v>0</v>
      </c>
      <c r="O45" s="378">
        <v>0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  <row r="46" spans="3:49" x14ac:dyDescent="0.3">
      <c r="C46" s="378">
        <v>50</v>
      </c>
      <c r="D46" s="378">
        <v>5</v>
      </c>
      <c r="E46" s="378">
        <v>6</v>
      </c>
      <c r="F46" s="378">
        <v>4485728</v>
      </c>
      <c r="G46" s="378">
        <v>2250</v>
      </c>
      <c r="H46" s="378">
        <v>0</v>
      </c>
      <c r="I46" s="378">
        <v>23283</v>
      </c>
      <c r="J46" s="378">
        <v>254679</v>
      </c>
      <c r="K46" s="378">
        <v>1791180</v>
      </c>
      <c r="L46" s="378">
        <v>0</v>
      </c>
      <c r="M46" s="378">
        <v>0</v>
      </c>
      <c r="N46" s="378">
        <v>0</v>
      </c>
      <c r="O46" s="378">
        <v>0</v>
      </c>
      <c r="P46" s="378">
        <v>433080</v>
      </c>
      <c r="Q46" s="378">
        <v>1135939</v>
      </c>
      <c r="R46" s="378">
        <v>485670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101470</v>
      </c>
      <c r="AN46" s="378">
        <v>0</v>
      </c>
      <c r="AO46" s="378">
        <v>45815</v>
      </c>
      <c r="AP46" s="378">
        <v>0</v>
      </c>
      <c r="AQ46" s="378">
        <v>0</v>
      </c>
      <c r="AR46" s="378">
        <v>106243</v>
      </c>
      <c r="AS46" s="378">
        <v>0</v>
      </c>
      <c r="AT46" s="378">
        <v>0</v>
      </c>
      <c r="AU46" s="378">
        <v>55299</v>
      </c>
      <c r="AV46" s="378">
        <v>0</v>
      </c>
      <c r="AW46" s="378">
        <v>50820</v>
      </c>
    </row>
    <row r="47" spans="3:49" x14ac:dyDescent="0.3">
      <c r="C47" s="378">
        <v>50</v>
      </c>
      <c r="D47" s="378">
        <v>5</v>
      </c>
      <c r="E47" s="378">
        <v>9</v>
      </c>
      <c r="F47" s="378">
        <v>15551</v>
      </c>
      <c r="G47" s="378">
        <v>0</v>
      </c>
      <c r="H47" s="378">
        <v>0</v>
      </c>
      <c r="I47" s="378">
        <v>0</v>
      </c>
      <c r="J47" s="378">
        <v>0</v>
      </c>
      <c r="K47" s="378">
        <v>0</v>
      </c>
      <c r="L47" s="378">
        <v>0</v>
      </c>
      <c r="M47" s="378">
        <v>0</v>
      </c>
      <c r="N47" s="378">
        <v>0</v>
      </c>
      <c r="O47" s="378">
        <v>0</v>
      </c>
      <c r="P47" s="378">
        <v>0</v>
      </c>
      <c r="Q47" s="378">
        <v>10670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0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2081</v>
      </c>
      <c r="AN47" s="378">
        <v>0</v>
      </c>
      <c r="AO47" s="378">
        <v>0</v>
      </c>
      <c r="AP47" s="378">
        <v>0</v>
      </c>
      <c r="AQ47" s="378">
        <v>0</v>
      </c>
      <c r="AR47" s="378">
        <v>2800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50</v>
      </c>
      <c r="D48" s="378">
        <v>5</v>
      </c>
      <c r="E48" s="378">
        <v>10</v>
      </c>
      <c r="F48" s="378">
        <v>14850</v>
      </c>
      <c r="G48" s="378">
        <v>0</v>
      </c>
      <c r="H48" s="378">
        <v>0</v>
      </c>
      <c r="I48" s="378">
        <v>0</v>
      </c>
      <c r="J48" s="378">
        <v>14850</v>
      </c>
      <c r="K48" s="378">
        <v>0</v>
      </c>
      <c r="L48" s="378">
        <v>0</v>
      </c>
      <c r="M48" s="378">
        <v>0</v>
      </c>
      <c r="N48" s="378">
        <v>0</v>
      </c>
      <c r="O48" s="378">
        <v>0</v>
      </c>
      <c r="P48" s="378">
        <v>0</v>
      </c>
      <c r="Q48" s="378">
        <v>0</v>
      </c>
      <c r="R48" s="378">
        <v>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0</v>
      </c>
      <c r="Z48" s="378">
        <v>0</v>
      </c>
      <c r="AA48" s="378">
        <v>0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  <c r="AP48" s="378">
        <v>0</v>
      </c>
      <c r="AQ48" s="378">
        <v>0</v>
      </c>
      <c r="AR48" s="378">
        <v>0</v>
      </c>
      <c r="AS48" s="378">
        <v>0</v>
      </c>
      <c r="AT48" s="378">
        <v>0</v>
      </c>
      <c r="AU48" s="378">
        <v>0</v>
      </c>
      <c r="AV48" s="378">
        <v>0</v>
      </c>
      <c r="AW48" s="378">
        <v>0</v>
      </c>
    </row>
    <row r="49" spans="3:49" x14ac:dyDescent="0.3">
      <c r="C49" s="378">
        <v>50</v>
      </c>
      <c r="D49" s="378">
        <v>5</v>
      </c>
      <c r="E49" s="378">
        <v>11</v>
      </c>
      <c r="F49" s="378">
        <v>7792.6208651399493</v>
      </c>
      <c r="G49" s="378">
        <v>0</v>
      </c>
      <c r="H49" s="378">
        <v>0</v>
      </c>
      <c r="I49" s="378">
        <v>0</v>
      </c>
      <c r="J49" s="378">
        <v>3625.9541984732823</v>
      </c>
      <c r="K49" s="378">
        <v>0</v>
      </c>
      <c r="L49" s="378">
        <v>0</v>
      </c>
      <c r="M49" s="378">
        <v>0</v>
      </c>
      <c r="N49" s="378">
        <v>0</v>
      </c>
      <c r="O49" s="378">
        <v>4166.666666666667</v>
      </c>
      <c r="P49" s="378">
        <v>0</v>
      </c>
      <c r="Q49" s="378">
        <v>0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0</v>
      </c>
      <c r="AS49" s="378">
        <v>0</v>
      </c>
      <c r="AT49" s="378">
        <v>0</v>
      </c>
      <c r="AU49" s="378">
        <v>0</v>
      </c>
      <c r="AV49" s="378">
        <v>0</v>
      </c>
      <c r="AW49" s="378">
        <v>0</v>
      </c>
    </row>
    <row r="50" spans="3:49" x14ac:dyDescent="0.3">
      <c r="C50" s="378">
        <v>50</v>
      </c>
      <c r="D50" s="378">
        <v>6</v>
      </c>
      <c r="E50" s="378">
        <v>1</v>
      </c>
      <c r="F50" s="378">
        <v>95.3</v>
      </c>
      <c r="G50" s="378">
        <v>0</v>
      </c>
      <c r="H50" s="378">
        <v>0</v>
      </c>
      <c r="I50" s="378">
        <v>0.8</v>
      </c>
      <c r="J50" s="378">
        <v>4</v>
      </c>
      <c r="K50" s="378">
        <v>15</v>
      </c>
      <c r="L50" s="378">
        <v>0</v>
      </c>
      <c r="M50" s="378">
        <v>0</v>
      </c>
      <c r="N50" s="378">
        <v>0</v>
      </c>
      <c r="O50" s="378">
        <v>0</v>
      </c>
      <c r="P50" s="378">
        <v>16.25</v>
      </c>
      <c r="Q50" s="378">
        <v>30</v>
      </c>
      <c r="R50" s="378">
        <v>14.5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4</v>
      </c>
      <c r="AN50" s="378">
        <v>0</v>
      </c>
      <c r="AO50" s="378">
        <v>2</v>
      </c>
      <c r="AP50" s="378">
        <v>0</v>
      </c>
      <c r="AQ50" s="378">
        <v>0</v>
      </c>
      <c r="AR50" s="378">
        <v>5.75</v>
      </c>
      <c r="AS50" s="378">
        <v>0</v>
      </c>
      <c r="AT50" s="378">
        <v>0</v>
      </c>
      <c r="AU50" s="378">
        <v>1</v>
      </c>
      <c r="AV50" s="378">
        <v>0</v>
      </c>
      <c r="AW50" s="378">
        <v>2</v>
      </c>
    </row>
    <row r="51" spans="3:49" x14ac:dyDescent="0.3">
      <c r="C51" s="378">
        <v>50</v>
      </c>
      <c r="D51" s="378">
        <v>6</v>
      </c>
      <c r="E51" s="378">
        <v>2</v>
      </c>
      <c r="F51" s="378">
        <v>13952.79</v>
      </c>
      <c r="G51" s="378">
        <v>0</v>
      </c>
      <c r="H51" s="378">
        <v>0</v>
      </c>
      <c r="I51" s="378">
        <v>128</v>
      </c>
      <c r="J51" s="378">
        <v>696</v>
      </c>
      <c r="K51" s="378">
        <v>2416</v>
      </c>
      <c r="L51" s="378">
        <v>0</v>
      </c>
      <c r="M51" s="378">
        <v>0</v>
      </c>
      <c r="N51" s="378">
        <v>0</v>
      </c>
      <c r="O51" s="378">
        <v>0</v>
      </c>
      <c r="P51" s="378">
        <v>2090</v>
      </c>
      <c r="Q51" s="378">
        <v>4334.54</v>
      </c>
      <c r="R51" s="378">
        <v>2113.5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0</v>
      </c>
      <c r="Z51" s="378">
        <v>0</v>
      </c>
      <c r="AA51" s="378">
        <v>0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660</v>
      </c>
      <c r="AN51" s="378">
        <v>0</v>
      </c>
      <c r="AO51" s="378">
        <v>314</v>
      </c>
      <c r="AP51" s="378">
        <v>0</v>
      </c>
      <c r="AQ51" s="378">
        <v>0</v>
      </c>
      <c r="AR51" s="378">
        <v>741</v>
      </c>
      <c r="AS51" s="378">
        <v>0</v>
      </c>
      <c r="AT51" s="378">
        <v>0</v>
      </c>
      <c r="AU51" s="378">
        <v>131.75</v>
      </c>
      <c r="AV51" s="378">
        <v>0</v>
      </c>
      <c r="AW51" s="378">
        <v>328</v>
      </c>
    </row>
    <row r="52" spans="3:49" x14ac:dyDescent="0.3">
      <c r="C52" s="378">
        <v>50</v>
      </c>
      <c r="D52" s="378">
        <v>6</v>
      </c>
      <c r="E52" s="378">
        <v>3</v>
      </c>
      <c r="F52" s="378">
        <v>9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378">
        <v>0</v>
      </c>
      <c r="M52" s="378">
        <v>0</v>
      </c>
      <c r="N52" s="378">
        <v>0</v>
      </c>
      <c r="O52" s="378">
        <v>0</v>
      </c>
      <c r="P52" s="378">
        <v>0</v>
      </c>
      <c r="Q52" s="378">
        <v>9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  <c r="AP52" s="378">
        <v>0</v>
      </c>
      <c r="AQ52" s="378">
        <v>0</v>
      </c>
      <c r="AR52" s="378">
        <v>0</v>
      </c>
      <c r="AS52" s="378">
        <v>0</v>
      </c>
      <c r="AT52" s="378">
        <v>0</v>
      </c>
      <c r="AU52" s="378">
        <v>0</v>
      </c>
      <c r="AV52" s="378">
        <v>0</v>
      </c>
      <c r="AW52" s="378">
        <v>0</v>
      </c>
    </row>
    <row r="53" spans="3:49" x14ac:dyDescent="0.3">
      <c r="C53" s="378">
        <v>50</v>
      </c>
      <c r="D53" s="378">
        <v>6</v>
      </c>
      <c r="E53" s="378">
        <v>4</v>
      </c>
      <c r="F53" s="378">
        <v>1083.5</v>
      </c>
      <c r="G53" s="378">
        <v>0</v>
      </c>
      <c r="H53" s="378">
        <v>0</v>
      </c>
      <c r="I53" s="378">
        <v>0</v>
      </c>
      <c r="J53" s="378">
        <v>102</v>
      </c>
      <c r="K53" s="378">
        <v>507</v>
      </c>
      <c r="L53" s="378">
        <v>0</v>
      </c>
      <c r="M53" s="378">
        <v>0</v>
      </c>
      <c r="N53" s="378">
        <v>0</v>
      </c>
      <c r="O53" s="378">
        <v>0</v>
      </c>
      <c r="P53" s="378">
        <v>20</v>
      </c>
      <c r="Q53" s="378">
        <v>267</v>
      </c>
      <c r="R53" s="378">
        <v>127.5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  <c r="AP53" s="378">
        <v>0</v>
      </c>
      <c r="AQ53" s="378">
        <v>0</v>
      </c>
      <c r="AR53" s="378">
        <v>20</v>
      </c>
      <c r="AS53" s="378">
        <v>0</v>
      </c>
      <c r="AT53" s="378">
        <v>0</v>
      </c>
      <c r="AU53" s="378">
        <v>40</v>
      </c>
      <c r="AV53" s="378">
        <v>0</v>
      </c>
      <c r="AW53" s="378">
        <v>0</v>
      </c>
    </row>
    <row r="54" spans="3:49" x14ac:dyDescent="0.3">
      <c r="C54" s="378">
        <v>50</v>
      </c>
      <c r="D54" s="378">
        <v>6</v>
      </c>
      <c r="E54" s="378">
        <v>5</v>
      </c>
      <c r="F54" s="378">
        <v>25</v>
      </c>
      <c r="G54" s="378">
        <v>25</v>
      </c>
      <c r="H54" s="378">
        <v>0</v>
      </c>
      <c r="I54" s="378">
        <v>0</v>
      </c>
      <c r="J54" s="378">
        <v>0</v>
      </c>
      <c r="K54" s="378">
        <v>0</v>
      </c>
      <c r="L54" s="378">
        <v>0</v>
      </c>
      <c r="M54" s="378">
        <v>0</v>
      </c>
      <c r="N54" s="378">
        <v>0</v>
      </c>
      <c r="O54" s="378">
        <v>0</v>
      </c>
      <c r="P54" s="378">
        <v>0</v>
      </c>
      <c r="Q54" s="378">
        <v>0</v>
      </c>
      <c r="R54" s="378">
        <v>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0</v>
      </c>
      <c r="AP54" s="378">
        <v>0</v>
      </c>
      <c r="AQ54" s="378">
        <v>0</v>
      </c>
      <c r="AR54" s="378">
        <v>0</v>
      </c>
      <c r="AS54" s="378">
        <v>0</v>
      </c>
      <c r="AT54" s="378">
        <v>0</v>
      </c>
      <c r="AU54" s="378">
        <v>0</v>
      </c>
      <c r="AV54" s="378">
        <v>0</v>
      </c>
      <c r="AW54" s="378">
        <v>0</v>
      </c>
    </row>
    <row r="55" spans="3:49" x14ac:dyDescent="0.3">
      <c r="C55" s="378">
        <v>50</v>
      </c>
      <c r="D55" s="378">
        <v>6</v>
      </c>
      <c r="E55" s="378">
        <v>6</v>
      </c>
      <c r="F55" s="378">
        <v>4345764</v>
      </c>
      <c r="G55" s="378">
        <v>3750</v>
      </c>
      <c r="H55" s="378">
        <v>0</v>
      </c>
      <c r="I55" s="378">
        <v>23780</v>
      </c>
      <c r="J55" s="378">
        <v>235948</v>
      </c>
      <c r="K55" s="378">
        <v>1738195</v>
      </c>
      <c r="L55" s="378">
        <v>0</v>
      </c>
      <c r="M55" s="378">
        <v>0</v>
      </c>
      <c r="N55" s="378">
        <v>0</v>
      </c>
      <c r="O55" s="378">
        <v>0</v>
      </c>
      <c r="P55" s="378">
        <v>389408</v>
      </c>
      <c r="Q55" s="378">
        <v>1078062</v>
      </c>
      <c r="R55" s="378">
        <v>536894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84886</v>
      </c>
      <c r="AN55" s="378">
        <v>0</v>
      </c>
      <c r="AO55" s="378">
        <v>43283</v>
      </c>
      <c r="AP55" s="378">
        <v>0</v>
      </c>
      <c r="AQ55" s="378">
        <v>0</v>
      </c>
      <c r="AR55" s="378">
        <v>103598</v>
      </c>
      <c r="AS55" s="378">
        <v>0</v>
      </c>
      <c r="AT55" s="378">
        <v>0</v>
      </c>
      <c r="AU55" s="378">
        <v>56418</v>
      </c>
      <c r="AV55" s="378">
        <v>0</v>
      </c>
      <c r="AW55" s="378">
        <v>51542</v>
      </c>
    </row>
    <row r="56" spans="3:49" x14ac:dyDescent="0.3">
      <c r="C56" s="378">
        <v>50</v>
      </c>
      <c r="D56" s="378">
        <v>6</v>
      </c>
      <c r="E56" s="378">
        <v>9</v>
      </c>
      <c r="F56" s="378">
        <v>37343</v>
      </c>
      <c r="G56" s="378">
        <v>0</v>
      </c>
      <c r="H56" s="378">
        <v>0</v>
      </c>
      <c r="I56" s="378">
        <v>0</v>
      </c>
      <c r="J56" s="378">
        <v>0</v>
      </c>
      <c r="K56" s="378">
        <v>0</v>
      </c>
      <c r="L56" s="378">
        <v>0</v>
      </c>
      <c r="M56" s="378">
        <v>0</v>
      </c>
      <c r="N56" s="378">
        <v>0</v>
      </c>
      <c r="O56" s="378">
        <v>0</v>
      </c>
      <c r="P56" s="378">
        <v>4112</v>
      </c>
      <c r="Q56" s="378">
        <v>16500</v>
      </c>
      <c r="R56" s="378">
        <v>9750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1281</v>
      </c>
      <c r="AN56" s="378">
        <v>0</v>
      </c>
      <c r="AO56" s="378">
        <v>1100</v>
      </c>
      <c r="AP56" s="378">
        <v>0</v>
      </c>
      <c r="AQ56" s="378">
        <v>0</v>
      </c>
      <c r="AR56" s="378">
        <v>4600</v>
      </c>
      <c r="AS56" s="378">
        <v>0</v>
      </c>
      <c r="AT56" s="378">
        <v>0</v>
      </c>
      <c r="AU56" s="378">
        <v>0</v>
      </c>
      <c r="AV56" s="378">
        <v>0</v>
      </c>
      <c r="AW56" s="378">
        <v>0</v>
      </c>
    </row>
    <row r="57" spans="3:49" x14ac:dyDescent="0.3">
      <c r="C57" s="378">
        <v>50</v>
      </c>
      <c r="D57" s="378">
        <v>6</v>
      </c>
      <c r="E57" s="378">
        <v>10</v>
      </c>
      <c r="F57" s="378">
        <v>16000</v>
      </c>
      <c r="G57" s="378">
        <v>0</v>
      </c>
      <c r="H57" s="378">
        <v>0</v>
      </c>
      <c r="I57" s="378">
        <v>0</v>
      </c>
      <c r="J57" s="378">
        <v>10000</v>
      </c>
      <c r="K57" s="378">
        <v>0</v>
      </c>
      <c r="L57" s="378">
        <v>0</v>
      </c>
      <c r="M57" s="378">
        <v>0</v>
      </c>
      <c r="N57" s="378">
        <v>0</v>
      </c>
      <c r="O57" s="378">
        <v>6000</v>
      </c>
      <c r="P57" s="378">
        <v>0</v>
      </c>
      <c r="Q57" s="378">
        <v>0</v>
      </c>
      <c r="R57" s="378">
        <v>0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0</v>
      </c>
      <c r="AP57" s="378">
        <v>0</v>
      </c>
      <c r="AQ57" s="378">
        <v>0</v>
      </c>
      <c r="AR57" s="378">
        <v>0</v>
      </c>
      <c r="AS57" s="378">
        <v>0</v>
      </c>
      <c r="AT57" s="378">
        <v>0</v>
      </c>
      <c r="AU57" s="378">
        <v>0</v>
      </c>
      <c r="AV57" s="378">
        <v>0</v>
      </c>
      <c r="AW57" s="378">
        <v>0</v>
      </c>
    </row>
    <row r="58" spans="3:49" x14ac:dyDescent="0.3">
      <c r="C58" s="378">
        <v>50</v>
      </c>
      <c r="D58" s="378">
        <v>6</v>
      </c>
      <c r="E58" s="378">
        <v>11</v>
      </c>
      <c r="F58" s="378">
        <v>7792.6208651399493</v>
      </c>
      <c r="G58" s="378">
        <v>0</v>
      </c>
      <c r="H58" s="378">
        <v>0</v>
      </c>
      <c r="I58" s="378">
        <v>0</v>
      </c>
      <c r="J58" s="378">
        <v>3625.9541984732823</v>
      </c>
      <c r="K58" s="378">
        <v>0</v>
      </c>
      <c r="L58" s="378">
        <v>0</v>
      </c>
      <c r="M58" s="378">
        <v>0</v>
      </c>
      <c r="N58" s="378">
        <v>0</v>
      </c>
      <c r="O58" s="378">
        <v>4166.666666666667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50</v>
      </c>
      <c r="D59" s="378">
        <v>7</v>
      </c>
      <c r="E59" s="378">
        <v>1</v>
      </c>
      <c r="F59" s="378">
        <v>97.5</v>
      </c>
      <c r="G59" s="378">
        <v>0</v>
      </c>
      <c r="H59" s="378">
        <v>0</v>
      </c>
      <c r="I59" s="378">
        <v>2</v>
      </c>
      <c r="J59" s="378">
        <v>4</v>
      </c>
      <c r="K59" s="378">
        <v>15</v>
      </c>
      <c r="L59" s="378">
        <v>0</v>
      </c>
      <c r="M59" s="378">
        <v>0</v>
      </c>
      <c r="N59" s="378">
        <v>0</v>
      </c>
      <c r="O59" s="378">
        <v>0</v>
      </c>
      <c r="P59" s="378">
        <v>16.25</v>
      </c>
      <c r="Q59" s="378">
        <v>31</v>
      </c>
      <c r="R59" s="378">
        <v>14.5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0</v>
      </c>
      <c r="Z59" s="378">
        <v>0</v>
      </c>
      <c r="AA59" s="378">
        <v>0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4</v>
      </c>
      <c r="AN59" s="378">
        <v>0</v>
      </c>
      <c r="AO59" s="378">
        <v>2</v>
      </c>
      <c r="AP59" s="378">
        <v>0</v>
      </c>
      <c r="AQ59" s="378">
        <v>0</v>
      </c>
      <c r="AR59" s="378">
        <v>5.75</v>
      </c>
      <c r="AS59" s="378">
        <v>0</v>
      </c>
      <c r="AT59" s="378">
        <v>0</v>
      </c>
      <c r="AU59" s="378">
        <v>1</v>
      </c>
      <c r="AV59" s="378">
        <v>0</v>
      </c>
      <c r="AW59" s="378">
        <v>2</v>
      </c>
    </row>
    <row r="60" spans="3:49" x14ac:dyDescent="0.3">
      <c r="C60" s="378">
        <v>50</v>
      </c>
      <c r="D60" s="378">
        <v>7</v>
      </c>
      <c r="E60" s="378">
        <v>2</v>
      </c>
      <c r="F60" s="378">
        <v>11536.5</v>
      </c>
      <c r="G60" s="378">
        <v>0</v>
      </c>
      <c r="H60" s="378">
        <v>0</v>
      </c>
      <c r="I60" s="378">
        <v>320</v>
      </c>
      <c r="J60" s="378">
        <v>672</v>
      </c>
      <c r="K60" s="378">
        <v>1736</v>
      </c>
      <c r="L60" s="378">
        <v>0</v>
      </c>
      <c r="M60" s="378">
        <v>0</v>
      </c>
      <c r="N60" s="378">
        <v>0</v>
      </c>
      <c r="O60" s="378">
        <v>0</v>
      </c>
      <c r="P60" s="378">
        <v>1938.5</v>
      </c>
      <c r="Q60" s="378">
        <v>3256.5</v>
      </c>
      <c r="R60" s="378">
        <v>1979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0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541.5</v>
      </c>
      <c r="AN60" s="378">
        <v>0</v>
      </c>
      <c r="AO60" s="378">
        <v>203</v>
      </c>
      <c r="AP60" s="378">
        <v>0</v>
      </c>
      <c r="AQ60" s="378">
        <v>0</v>
      </c>
      <c r="AR60" s="378">
        <v>574</v>
      </c>
      <c r="AS60" s="378">
        <v>0</v>
      </c>
      <c r="AT60" s="378">
        <v>0</v>
      </c>
      <c r="AU60" s="378">
        <v>124</v>
      </c>
      <c r="AV60" s="378">
        <v>0</v>
      </c>
      <c r="AW60" s="378">
        <v>192</v>
      </c>
    </row>
    <row r="61" spans="3:49" x14ac:dyDescent="0.3">
      <c r="C61" s="378">
        <v>50</v>
      </c>
      <c r="D61" s="378">
        <v>7</v>
      </c>
      <c r="E61" s="378">
        <v>3</v>
      </c>
      <c r="F61" s="378">
        <v>40</v>
      </c>
      <c r="G61" s="378">
        <v>0</v>
      </c>
      <c r="H61" s="378">
        <v>0</v>
      </c>
      <c r="I61" s="378">
        <v>0</v>
      </c>
      <c r="J61" s="378">
        <v>0</v>
      </c>
      <c r="K61" s="378">
        <v>0</v>
      </c>
      <c r="L61" s="378">
        <v>0</v>
      </c>
      <c r="M61" s="378">
        <v>0</v>
      </c>
      <c r="N61" s="378">
        <v>0</v>
      </c>
      <c r="O61" s="378">
        <v>0</v>
      </c>
      <c r="P61" s="378">
        <v>40</v>
      </c>
      <c r="Q61" s="378">
        <v>0</v>
      </c>
      <c r="R61" s="378">
        <v>0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  <c r="AP61" s="378">
        <v>0</v>
      </c>
      <c r="AQ61" s="378">
        <v>0</v>
      </c>
      <c r="AR61" s="378">
        <v>0</v>
      </c>
      <c r="AS61" s="378">
        <v>0</v>
      </c>
      <c r="AT61" s="378">
        <v>0</v>
      </c>
      <c r="AU61" s="378">
        <v>0</v>
      </c>
      <c r="AV61" s="378">
        <v>0</v>
      </c>
      <c r="AW61" s="378">
        <v>0</v>
      </c>
    </row>
    <row r="62" spans="3:49" x14ac:dyDescent="0.3">
      <c r="C62" s="378">
        <v>50</v>
      </c>
      <c r="D62" s="378">
        <v>7</v>
      </c>
      <c r="E62" s="378">
        <v>4</v>
      </c>
      <c r="F62" s="378">
        <v>788.5</v>
      </c>
      <c r="G62" s="378">
        <v>0</v>
      </c>
      <c r="H62" s="378">
        <v>0</v>
      </c>
      <c r="I62" s="378">
        <v>34</v>
      </c>
      <c r="J62" s="378">
        <v>102</v>
      </c>
      <c r="K62" s="378">
        <v>392</v>
      </c>
      <c r="L62" s="378">
        <v>0</v>
      </c>
      <c r="M62" s="378">
        <v>0</v>
      </c>
      <c r="N62" s="378">
        <v>0</v>
      </c>
      <c r="O62" s="378">
        <v>0</v>
      </c>
      <c r="P62" s="378">
        <v>49</v>
      </c>
      <c r="Q62" s="378">
        <v>135.5</v>
      </c>
      <c r="R62" s="378">
        <v>18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18</v>
      </c>
      <c r="AS62" s="378">
        <v>0</v>
      </c>
      <c r="AT62" s="378">
        <v>0</v>
      </c>
      <c r="AU62" s="378">
        <v>40</v>
      </c>
      <c r="AV62" s="378">
        <v>0</v>
      </c>
      <c r="AW62" s="378">
        <v>0</v>
      </c>
    </row>
    <row r="63" spans="3:49" x14ac:dyDescent="0.3">
      <c r="C63" s="378">
        <v>50</v>
      </c>
      <c r="D63" s="378">
        <v>7</v>
      </c>
      <c r="E63" s="378">
        <v>5</v>
      </c>
      <c r="F63" s="378">
        <v>25</v>
      </c>
      <c r="G63" s="378">
        <v>25</v>
      </c>
      <c r="H63" s="378">
        <v>0</v>
      </c>
      <c r="I63" s="378">
        <v>0</v>
      </c>
      <c r="J63" s="378">
        <v>0</v>
      </c>
      <c r="K63" s="378">
        <v>0</v>
      </c>
      <c r="L63" s="378">
        <v>0</v>
      </c>
      <c r="M63" s="378">
        <v>0</v>
      </c>
      <c r="N63" s="378">
        <v>0</v>
      </c>
      <c r="O63" s="378">
        <v>0</v>
      </c>
      <c r="P63" s="378">
        <v>0</v>
      </c>
      <c r="Q63" s="378">
        <v>0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0</v>
      </c>
      <c r="AP63" s="378">
        <v>0</v>
      </c>
      <c r="AQ63" s="378">
        <v>0</v>
      </c>
      <c r="AR63" s="378">
        <v>0</v>
      </c>
      <c r="AS63" s="378">
        <v>0</v>
      </c>
      <c r="AT63" s="378">
        <v>0</v>
      </c>
      <c r="AU63" s="378">
        <v>0</v>
      </c>
      <c r="AV63" s="378">
        <v>0</v>
      </c>
      <c r="AW63" s="378">
        <v>0</v>
      </c>
    </row>
    <row r="64" spans="3:49" x14ac:dyDescent="0.3">
      <c r="C64" s="378">
        <v>50</v>
      </c>
      <c r="D64" s="378">
        <v>7</v>
      </c>
      <c r="E64" s="378">
        <v>6</v>
      </c>
      <c r="F64" s="378">
        <v>5381284</v>
      </c>
      <c r="G64" s="378">
        <v>3750</v>
      </c>
      <c r="H64" s="378">
        <v>0</v>
      </c>
      <c r="I64" s="378">
        <v>88372</v>
      </c>
      <c r="J64" s="378">
        <v>343233</v>
      </c>
      <c r="K64" s="378">
        <v>2084589</v>
      </c>
      <c r="L64" s="378">
        <v>0</v>
      </c>
      <c r="M64" s="378">
        <v>0</v>
      </c>
      <c r="N64" s="378">
        <v>0</v>
      </c>
      <c r="O64" s="378">
        <v>0</v>
      </c>
      <c r="P64" s="378">
        <v>518154</v>
      </c>
      <c r="Q64" s="378">
        <v>1302014</v>
      </c>
      <c r="R64" s="378">
        <v>606219</v>
      </c>
      <c r="S64" s="378">
        <v>0</v>
      </c>
      <c r="T64" s="378">
        <v>0</v>
      </c>
      <c r="U64" s="378">
        <v>0</v>
      </c>
      <c r="V64" s="378">
        <v>0</v>
      </c>
      <c r="W64" s="378">
        <v>0</v>
      </c>
      <c r="X64" s="378">
        <v>0</v>
      </c>
      <c r="Y64" s="378">
        <v>0</v>
      </c>
      <c r="Z64" s="378">
        <v>0</v>
      </c>
      <c r="AA64" s="378">
        <v>0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106149</v>
      </c>
      <c r="AN64" s="378">
        <v>0</v>
      </c>
      <c r="AO64" s="378">
        <v>55807</v>
      </c>
      <c r="AP64" s="378">
        <v>0</v>
      </c>
      <c r="AQ64" s="378">
        <v>0</v>
      </c>
      <c r="AR64" s="378">
        <v>138693</v>
      </c>
      <c r="AS64" s="378">
        <v>0</v>
      </c>
      <c r="AT64" s="378">
        <v>0</v>
      </c>
      <c r="AU64" s="378">
        <v>69230</v>
      </c>
      <c r="AV64" s="378">
        <v>0</v>
      </c>
      <c r="AW64" s="378">
        <v>65074</v>
      </c>
    </row>
    <row r="65" spans="3:49" x14ac:dyDescent="0.3">
      <c r="C65" s="378">
        <v>50</v>
      </c>
      <c r="D65" s="378">
        <v>7</v>
      </c>
      <c r="E65" s="378">
        <v>9</v>
      </c>
      <c r="F65" s="378">
        <v>1161679</v>
      </c>
      <c r="G65" s="378">
        <v>0</v>
      </c>
      <c r="H65" s="378">
        <v>0</v>
      </c>
      <c r="I65" s="378">
        <v>8766</v>
      </c>
      <c r="J65" s="378">
        <v>88234</v>
      </c>
      <c r="K65" s="378">
        <v>440256</v>
      </c>
      <c r="L65" s="378">
        <v>0</v>
      </c>
      <c r="M65" s="378">
        <v>0</v>
      </c>
      <c r="N65" s="378">
        <v>0</v>
      </c>
      <c r="O65" s="378">
        <v>0</v>
      </c>
      <c r="P65" s="378">
        <v>103697</v>
      </c>
      <c r="Q65" s="378">
        <v>293579</v>
      </c>
      <c r="R65" s="378">
        <v>128850</v>
      </c>
      <c r="S65" s="378">
        <v>0</v>
      </c>
      <c r="T65" s="378">
        <v>0</v>
      </c>
      <c r="U65" s="378">
        <v>0</v>
      </c>
      <c r="V65" s="378">
        <v>0</v>
      </c>
      <c r="W65" s="378">
        <v>0</v>
      </c>
      <c r="X65" s="378">
        <v>0</v>
      </c>
      <c r="Y65" s="378">
        <v>0</v>
      </c>
      <c r="Z65" s="378">
        <v>0</v>
      </c>
      <c r="AA65" s="378">
        <v>0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22887</v>
      </c>
      <c r="AN65" s="378">
        <v>0</v>
      </c>
      <c r="AO65" s="378">
        <v>13774</v>
      </c>
      <c r="AP65" s="378">
        <v>0</v>
      </c>
      <c r="AQ65" s="378">
        <v>0</v>
      </c>
      <c r="AR65" s="378">
        <v>37189</v>
      </c>
      <c r="AS65" s="378">
        <v>0</v>
      </c>
      <c r="AT65" s="378">
        <v>0</v>
      </c>
      <c r="AU65" s="378">
        <v>9978</v>
      </c>
      <c r="AV65" s="378">
        <v>0</v>
      </c>
      <c r="AW65" s="378">
        <v>14469</v>
      </c>
    </row>
    <row r="66" spans="3:49" x14ac:dyDescent="0.3">
      <c r="C66" s="378">
        <v>50</v>
      </c>
      <c r="D66" s="378">
        <v>7</v>
      </c>
      <c r="E66" s="378">
        <v>10</v>
      </c>
      <c r="F66" s="378">
        <v>17698</v>
      </c>
      <c r="G66" s="378">
        <v>0</v>
      </c>
      <c r="H66" s="378">
        <v>0</v>
      </c>
      <c r="I66" s="378">
        <v>0</v>
      </c>
      <c r="J66" s="378">
        <v>400</v>
      </c>
      <c r="K66" s="378">
        <v>0</v>
      </c>
      <c r="L66" s="378">
        <v>0</v>
      </c>
      <c r="M66" s="378">
        <v>0</v>
      </c>
      <c r="N66" s="378">
        <v>0</v>
      </c>
      <c r="O66" s="378">
        <v>17298</v>
      </c>
      <c r="P66" s="378">
        <v>0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  <c r="AP66" s="378">
        <v>0</v>
      </c>
      <c r="AQ66" s="378">
        <v>0</v>
      </c>
      <c r="AR66" s="378">
        <v>0</v>
      </c>
      <c r="AS66" s="378">
        <v>0</v>
      </c>
      <c r="AT66" s="378">
        <v>0</v>
      </c>
      <c r="AU66" s="378">
        <v>0</v>
      </c>
      <c r="AV66" s="378">
        <v>0</v>
      </c>
      <c r="AW66" s="378">
        <v>0</v>
      </c>
    </row>
    <row r="67" spans="3:49" x14ac:dyDescent="0.3">
      <c r="C67" s="378">
        <v>50</v>
      </c>
      <c r="D67" s="378">
        <v>7</v>
      </c>
      <c r="E67" s="378">
        <v>11</v>
      </c>
      <c r="F67" s="378">
        <v>7792.6208651399493</v>
      </c>
      <c r="G67" s="378">
        <v>0</v>
      </c>
      <c r="H67" s="378">
        <v>0</v>
      </c>
      <c r="I67" s="378">
        <v>0</v>
      </c>
      <c r="J67" s="378">
        <v>3625.9541984732823</v>
      </c>
      <c r="K67" s="378">
        <v>0</v>
      </c>
      <c r="L67" s="378">
        <v>0</v>
      </c>
      <c r="M67" s="378">
        <v>0</v>
      </c>
      <c r="N67" s="378">
        <v>0</v>
      </c>
      <c r="O67" s="378">
        <v>4166.666666666667</v>
      </c>
      <c r="P67" s="378">
        <v>0</v>
      </c>
      <c r="Q67" s="378">
        <v>0</v>
      </c>
      <c r="R67" s="378">
        <v>0</v>
      </c>
      <c r="S67" s="378">
        <v>0</v>
      </c>
      <c r="T67" s="378">
        <v>0</v>
      </c>
      <c r="U67" s="378">
        <v>0</v>
      </c>
      <c r="V67" s="378">
        <v>0</v>
      </c>
      <c r="W67" s="378">
        <v>0</v>
      </c>
      <c r="X67" s="378">
        <v>0</v>
      </c>
      <c r="Y67" s="378">
        <v>0</v>
      </c>
      <c r="Z67" s="378">
        <v>0</v>
      </c>
      <c r="AA67" s="378">
        <v>0</v>
      </c>
      <c r="AB67" s="378">
        <v>0</v>
      </c>
      <c r="AC67" s="378">
        <v>0</v>
      </c>
      <c r="AD67" s="378">
        <v>0</v>
      </c>
      <c r="AE67" s="378">
        <v>0</v>
      </c>
      <c r="AF67" s="378">
        <v>0</v>
      </c>
      <c r="AG67" s="378">
        <v>0</v>
      </c>
      <c r="AH67" s="378">
        <v>0</v>
      </c>
      <c r="AI67" s="378">
        <v>0</v>
      </c>
      <c r="AJ67" s="378">
        <v>0</v>
      </c>
      <c r="AK67" s="378">
        <v>0</v>
      </c>
      <c r="AL67" s="378">
        <v>0</v>
      </c>
      <c r="AM67" s="378">
        <v>0</v>
      </c>
      <c r="AN67" s="378">
        <v>0</v>
      </c>
      <c r="AO67" s="378">
        <v>0</v>
      </c>
      <c r="AP67" s="378">
        <v>0</v>
      </c>
      <c r="AQ67" s="378">
        <v>0</v>
      </c>
      <c r="AR67" s="378">
        <v>0</v>
      </c>
      <c r="AS67" s="378">
        <v>0</v>
      </c>
      <c r="AT67" s="378">
        <v>0</v>
      </c>
      <c r="AU67" s="378">
        <v>0</v>
      </c>
      <c r="AV67" s="378">
        <v>0</v>
      </c>
      <c r="AW67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5530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731272</v>
      </c>
      <c r="C3" s="351">
        <f t="shared" ref="C3:R3" si="0">SUBTOTAL(9,C6:C1048576)</f>
        <v>3</v>
      </c>
      <c r="D3" s="351">
        <f>SUBTOTAL(9,D6:D1048576)/2</f>
        <v>748832.02</v>
      </c>
      <c r="E3" s="351">
        <f t="shared" si="0"/>
        <v>2.8836860873312471</v>
      </c>
      <c r="F3" s="351">
        <f>SUBTOTAL(9,F6:F1048576)/2</f>
        <v>763091.30999999982</v>
      </c>
      <c r="G3" s="352">
        <f>IF(B3&lt;&gt;0,F3/B3,"")</f>
        <v>1.043512277237471</v>
      </c>
      <c r="H3" s="353">
        <f t="shared" si="0"/>
        <v>0</v>
      </c>
      <c r="I3" s="351">
        <f t="shared" si="0"/>
        <v>0</v>
      </c>
      <c r="J3" s="351">
        <f t="shared" si="0"/>
        <v>0</v>
      </c>
      <c r="K3" s="351">
        <f t="shared" si="0"/>
        <v>0</v>
      </c>
      <c r="L3" s="351">
        <f t="shared" si="0"/>
        <v>0</v>
      </c>
      <c r="M3" s="354" t="str">
        <f>IF(H3&lt;&gt;0,L3/H3,"")</f>
        <v/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276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5528</v>
      </c>
      <c r="B6" s="797">
        <v>704066</v>
      </c>
      <c r="C6" s="740">
        <v>1</v>
      </c>
      <c r="D6" s="797">
        <v>726303.02</v>
      </c>
      <c r="E6" s="740">
        <v>1.0315837151630671</v>
      </c>
      <c r="F6" s="797">
        <v>741463.0199999999</v>
      </c>
      <c r="G6" s="745">
        <v>1.0531157874403818</v>
      </c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thickBot="1" x14ac:dyDescent="0.35">
      <c r="A7" s="799" t="s">
        <v>5529</v>
      </c>
      <c r="B7" s="798">
        <v>27206</v>
      </c>
      <c r="C7" s="671">
        <v>1</v>
      </c>
      <c r="D7" s="798">
        <v>22529</v>
      </c>
      <c r="E7" s="671">
        <v>0.82808939204587229</v>
      </c>
      <c r="F7" s="798">
        <v>21628.290000000005</v>
      </c>
      <c r="G7" s="682">
        <v>0.79498235683305174</v>
      </c>
      <c r="H7" s="798"/>
      <c r="I7" s="671"/>
      <c r="J7" s="798"/>
      <c r="K7" s="671"/>
      <c r="L7" s="798"/>
      <c r="M7" s="682"/>
      <c r="N7" s="798"/>
      <c r="O7" s="671"/>
      <c r="P7" s="798"/>
      <c r="Q7" s="671"/>
      <c r="R7" s="798"/>
      <c r="S7" s="705"/>
    </row>
    <row r="8" spans="1:19" ht="14.4" customHeight="1" thickBot="1" x14ac:dyDescent="0.35"/>
    <row r="9" spans="1:19" ht="14.4" customHeight="1" thickBot="1" x14ac:dyDescent="0.35">
      <c r="A9" s="802" t="s">
        <v>552</v>
      </c>
      <c r="B9" s="800">
        <v>731272</v>
      </c>
      <c r="C9" s="801">
        <v>1</v>
      </c>
      <c r="D9" s="800">
        <v>748832.02</v>
      </c>
      <c r="E9" s="801">
        <v>1.0240129801223075</v>
      </c>
      <c r="F9" s="800">
        <v>763091.30999999982</v>
      </c>
      <c r="G9" s="457">
        <v>1.043512277237471</v>
      </c>
      <c r="H9" s="800"/>
      <c r="I9" s="801"/>
      <c r="J9" s="800"/>
      <c r="K9" s="801"/>
      <c r="L9" s="800"/>
      <c r="M9" s="457"/>
      <c r="N9" s="800"/>
      <c r="O9" s="801"/>
      <c r="P9" s="800"/>
      <c r="Q9" s="801"/>
      <c r="R9" s="800"/>
      <c r="S9" s="458"/>
    </row>
    <row r="10" spans="1:19" ht="14.4" customHeight="1" x14ac:dyDescent="0.3">
      <c r="A10" s="719" t="s">
        <v>2785</v>
      </c>
    </row>
    <row r="11" spans="1:19" ht="14.4" customHeight="1" x14ac:dyDescent="0.3">
      <c r="A11" s="720" t="s">
        <v>2786</v>
      </c>
    </row>
    <row r="12" spans="1:19" ht="14.4" customHeight="1" x14ac:dyDescent="0.3">
      <c r="A12" s="719" t="s">
        <v>5531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5535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312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1885</v>
      </c>
      <c r="C3" s="470">
        <f t="shared" si="0"/>
        <v>2043</v>
      </c>
      <c r="D3" s="470">
        <f t="shared" si="0"/>
        <v>2011</v>
      </c>
      <c r="E3" s="353">
        <f t="shared" si="0"/>
        <v>731272</v>
      </c>
      <c r="F3" s="351">
        <f t="shared" si="0"/>
        <v>748832.02</v>
      </c>
      <c r="G3" s="471">
        <f t="shared" si="0"/>
        <v>763091.30999999971</v>
      </c>
    </row>
    <row r="4" spans="1:7" ht="14.4" customHeight="1" x14ac:dyDescent="0.3">
      <c r="A4" s="555" t="s">
        <v>167</v>
      </c>
      <c r="B4" s="556" t="s">
        <v>273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3"/>
      <c r="B5" s="794">
        <v>2014</v>
      </c>
      <c r="C5" s="795">
        <v>2015</v>
      </c>
      <c r="D5" s="795">
        <v>2016</v>
      </c>
      <c r="E5" s="794">
        <v>2014</v>
      </c>
      <c r="F5" s="795">
        <v>2015</v>
      </c>
      <c r="G5" s="795">
        <v>2016</v>
      </c>
    </row>
    <row r="6" spans="1:7" ht="14.4" customHeight="1" x14ac:dyDescent="0.3">
      <c r="A6" s="754" t="s">
        <v>5532</v>
      </c>
      <c r="B6" s="229">
        <v>736</v>
      </c>
      <c r="C6" s="229">
        <v>703</v>
      </c>
      <c r="D6" s="229">
        <v>475</v>
      </c>
      <c r="E6" s="797">
        <v>274956</v>
      </c>
      <c r="F6" s="797">
        <v>291065.01</v>
      </c>
      <c r="G6" s="803">
        <v>312349.32999999996</v>
      </c>
    </row>
    <row r="7" spans="1:7" ht="14.4" customHeight="1" x14ac:dyDescent="0.3">
      <c r="A7" s="691" t="s">
        <v>5533</v>
      </c>
      <c r="B7" s="668">
        <v>1</v>
      </c>
      <c r="C7" s="668">
        <v>2</v>
      </c>
      <c r="D7" s="668"/>
      <c r="E7" s="804">
        <v>35</v>
      </c>
      <c r="F7" s="804">
        <v>198.32999999999998</v>
      </c>
      <c r="G7" s="805"/>
    </row>
    <row r="8" spans="1:7" ht="14.4" customHeight="1" x14ac:dyDescent="0.3">
      <c r="A8" s="691" t="s">
        <v>2788</v>
      </c>
      <c r="B8" s="668"/>
      <c r="C8" s="668">
        <v>2</v>
      </c>
      <c r="D8" s="668">
        <v>9</v>
      </c>
      <c r="E8" s="804"/>
      <c r="F8" s="804">
        <v>199</v>
      </c>
      <c r="G8" s="805">
        <v>749.99</v>
      </c>
    </row>
    <row r="9" spans="1:7" ht="14.4" customHeight="1" x14ac:dyDescent="0.3">
      <c r="A9" s="691" t="s">
        <v>2789</v>
      </c>
      <c r="B9" s="668">
        <v>2</v>
      </c>
      <c r="C9" s="668"/>
      <c r="D9" s="668"/>
      <c r="E9" s="804">
        <v>69</v>
      </c>
      <c r="F9" s="804"/>
      <c r="G9" s="805"/>
    </row>
    <row r="10" spans="1:7" ht="14.4" customHeight="1" x14ac:dyDescent="0.3">
      <c r="A10" s="691" t="s">
        <v>2790</v>
      </c>
      <c r="B10" s="668">
        <v>290</v>
      </c>
      <c r="C10" s="668">
        <v>270</v>
      </c>
      <c r="D10" s="668">
        <v>276</v>
      </c>
      <c r="E10" s="804">
        <v>156844</v>
      </c>
      <c r="F10" s="804">
        <v>157382.32999999999</v>
      </c>
      <c r="G10" s="805">
        <v>149501.01</v>
      </c>
    </row>
    <row r="11" spans="1:7" ht="14.4" customHeight="1" x14ac:dyDescent="0.3">
      <c r="A11" s="691" t="s">
        <v>2791</v>
      </c>
      <c r="B11" s="668"/>
      <c r="C11" s="668"/>
      <c r="D11" s="668">
        <v>31</v>
      </c>
      <c r="E11" s="804"/>
      <c r="F11" s="804"/>
      <c r="G11" s="805">
        <v>2568.66</v>
      </c>
    </row>
    <row r="12" spans="1:7" ht="14.4" customHeight="1" x14ac:dyDescent="0.3">
      <c r="A12" s="691" t="s">
        <v>2792</v>
      </c>
      <c r="B12" s="668">
        <v>30</v>
      </c>
      <c r="C12" s="668">
        <v>28</v>
      </c>
      <c r="D12" s="668">
        <v>24</v>
      </c>
      <c r="E12" s="804">
        <v>1942</v>
      </c>
      <c r="F12" s="804">
        <v>2588</v>
      </c>
      <c r="G12" s="805">
        <v>2578.9899999999998</v>
      </c>
    </row>
    <row r="13" spans="1:7" ht="14.4" customHeight="1" x14ac:dyDescent="0.3">
      <c r="A13" s="691" t="s">
        <v>2793</v>
      </c>
      <c r="B13" s="668">
        <v>25</v>
      </c>
      <c r="C13" s="668">
        <v>54</v>
      </c>
      <c r="D13" s="668">
        <v>42</v>
      </c>
      <c r="E13" s="804">
        <v>1792</v>
      </c>
      <c r="F13" s="804">
        <v>5460</v>
      </c>
      <c r="G13" s="805">
        <v>3251</v>
      </c>
    </row>
    <row r="14" spans="1:7" ht="14.4" customHeight="1" x14ac:dyDescent="0.3">
      <c r="A14" s="691" t="s">
        <v>2794</v>
      </c>
      <c r="B14" s="668"/>
      <c r="C14" s="668">
        <v>14</v>
      </c>
      <c r="D14" s="668">
        <v>40</v>
      </c>
      <c r="E14" s="804"/>
      <c r="F14" s="804">
        <v>1409</v>
      </c>
      <c r="G14" s="805">
        <v>3392.99</v>
      </c>
    </row>
    <row r="15" spans="1:7" ht="14.4" customHeight="1" x14ac:dyDescent="0.3">
      <c r="A15" s="691" t="s">
        <v>2795</v>
      </c>
      <c r="B15" s="668"/>
      <c r="C15" s="668"/>
      <c r="D15" s="668">
        <v>5</v>
      </c>
      <c r="E15" s="804"/>
      <c r="F15" s="804"/>
      <c r="G15" s="805">
        <v>480.67</v>
      </c>
    </row>
    <row r="16" spans="1:7" ht="14.4" customHeight="1" x14ac:dyDescent="0.3">
      <c r="A16" s="691" t="s">
        <v>2796</v>
      </c>
      <c r="B16" s="668"/>
      <c r="C16" s="668"/>
      <c r="D16" s="668">
        <v>1</v>
      </c>
      <c r="E16" s="804"/>
      <c r="F16" s="804"/>
      <c r="G16" s="805">
        <v>37</v>
      </c>
    </row>
    <row r="17" spans="1:7" ht="14.4" customHeight="1" x14ac:dyDescent="0.3">
      <c r="A17" s="691" t="s">
        <v>2797</v>
      </c>
      <c r="B17" s="668">
        <v>360</v>
      </c>
      <c r="C17" s="668">
        <v>414</v>
      </c>
      <c r="D17" s="668">
        <v>514</v>
      </c>
      <c r="E17" s="804">
        <v>53382</v>
      </c>
      <c r="F17" s="804">
        <v>60439.009999999995</v>
      </c>
      <c r="G17" s="805">
        <v>72490.34</v>
      </c>
    </row>
    <row r="18" spans="1:7" ht="14.4" customHeight="1" x14ac:dyDescent="0.3">
      <c r="A18" s="691" t="s">
        <v>2798</v>
      </c>
      <c r="B18" s="668">
        <v>254</v>
      </c>
      <c r="C18" s="668">
        <v>273</v>
      </c>
      <c r="D18" s="668">
        <v>289</v>
      </c>
      <c r="E18" s="804">
        <v>145096</v>
      </c>
      <c r="F18" s="804">
        <v>147056.34</v>
      </c>
      <c r="G18" s="805">
        <v>142530.00000000003</v>
      </c>
    </row>
    <row r="19" spans="1:7" ht="14.4" customHeight="1" x14ac:dyDescent="0.3">
      <c r="A19" s="691" t="s">
        <v>2799</v>
      </c>
      <c r="B19" s="668">
        <v>4</v>
      </c>
      <c r="C19" s="668">
        <v>11</v>
      </c>
      <c r="D19" s="668">
        <v>3</v>
      </c>
      <c r="E19" s="804">
        <v>317</v>
      </c>
      <c r="F19" s="804">
        <v>1136</v>
      </c>
      <c r="G19" s="805">
        <v>242.32999999999998</v>
      </c>
    </row>
    <row r="20" spans="1:7" ht="14.4" customHeight="1" x14ac:dyDescent="0.3">
      <c r="A20" s="691" t="s">
        <v>2800</v>
      </c>
      <c r="B20" s="668">
        <v>1</v>
      </c>
      <c r="C20" s="668">
        <v>3</v>
      </c>
      <c r="D20" s="668">
        <v>16</v>
      </c>
      <c r="E20" s="804">
        <v>118</v>
      </c>
      <c r="F20" s="804">
        <v>448</v>
      </c>
      <c r="G20" s="805">
        <v>2152.33</v>
      </c>
    </row>
    <row r="21" spans="1:7" ht="14.4" customHeight="1" x14ac:dyDescent="0.3">
      <c r="A21" s="691" t="s">
        <v>2801</v>
      </c>
      <c r="B21" s="668">
        <v>10</v>
      </c>
      <c r="C21" s="668">
        <v>26</v>
      </c>
      <c r="D21" s="668">
        <v>38</v>
      </c>
      <c r="E21" s="804">
        <v>664</v>
      </c>
      <c r="F21" s="804">
        <v>2592</v>
      </c>
      <c r="G21" s="805">
        <v>3058.33</v>
      </c>
    </row>
    <row r="22" spans="1:7" ht="14.4" customHeight="1" x14ac:dyDescent="0.3">
      <c r="A22" s="691" t="s">
        <v>2802</v>
      </c>
      <c r="B22" s="668">
        <v>171</v>
      </c>
      <c r="C22" s="668">
        <v>243</v>
      </c>
      <c r="D22" s="668">
        <v>248</v>
      </c>
      <c r="E22" s="804">
        <v>96022</v>
      </c>
      <c r="F22" s="804">
        <v>78859</v>
      </c>
      <c r="G22" s="805">
        <v>67708.34</v>
      </c>
    </row>
    <row r="23" spans="1:7" ht="14.4" customHeight="1" thickBot="1" x14ac:dyDescent="0.35">
      <c r="A23" s="799" t="s">
        <v>5534</v>
      </c>
      <c r="B23" s="674">
        <v>1</v>
      </c>
      <c r="C23" s="674"/>
      <c r="D23" s="674"/>
      <c r="E23" s="798">
        <v>35</v>
      </c>
      <c r="F23" s="798"/>
      <c r="G23" s="806"/>
    </row>
    <row r="24" spans="1:7" ht="14.4" customHeight="1" x14ac:dyDescent="0.3">
      <c r="A24" s="719" t="s">
        <v>2785</v>
      </c>
    </row>
    <row r="25" spans="1:7" ht="14.4" customHeight="1" x14ac:dyDescent="0.3">
      <c r="A25" s="720" t="s">
        <v>2786</v>
      </c>
    </row>
    <row r="26" spans="1:7" ht="14.4" customHeight="1" x14ac:dyDescent="0.3">
      <c r="A26" s="719" t="s">
        <v>5531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5603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1885</v>
      </c>
      <c r="G3" s="212">
        <f t="shared" si="0"/>
        <v>731272</v>
      </c>
      <c r="H3" s="78"/>
      <c r="I3" s="78"/>
      <c r="J3" s="212">
        <f t="shared" si="0"/>
        <v>2043</v>
      </c>
      <c r="K3" s="212">
        <f t="shared" si="0"/>
        <v>748832.02</v>
      </c>
      <c r="L3" s="78"/>
      <c r="M3" s="78"/>
      <c r="N3" s="212">
        <f t="shared" si="0"/>
        <v>2011</v>
      </c>
      <c r="O3" s="212">
        <f t="shared" si="0"/>
        <v>763091.31</v>
      </c>
      <c r="P3" s="79">
        <f>IF(G3=0,0,O3/G3)</f>
        <v>1.0435122772374712</v>
      </c>
      <c r="Q3" s="213">
        <f>IF(N3=0,0,O3/N3)</f>
        <v>379.45863252113378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7"/>
      <c r="B5" s="808"/>
      <c r="C5" s="809"/>
      <c r="D5" s="810"/>
      <c r="E5" s="811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6"/>
    </row>
    <row r="6" spans="1:17" ht="14.4" customHeight="1" x14ac:dyDescent="0.3">
      <c r="A6" s="739" t="s">
        <v>5536</v>
      </c>
      <c r="B6" s="740" t="s">
        <v>552</v>
      </c>
      <c r="C6" s="740" t="s">
        <v>5537</v>
      </c>
      <c r="D6" s="740" t="s">
        <v>5538</v>
      </c>
      <c r="E6" s="740" t="s">
        <v>5539</v>
      </c>
      <c r="F6" s="229">
        <v>154</v>
      </c>
      <c r="G6" s="229">
        <v>5317</v>
      </c>
      <c r="H6" s="740">
        <v>1</v>
      </c>
      <c r="I6" s="740">
        <v>34.525974025974023</v>
      </c>
      <c r="J6" s="229">
        <v>293</v>
      </c>
      <c r="K6" s="229">
        <v>10255</v>
      </c>
      <c r="L6" s="740">
        <v>1.9287192025578335</v>
      </c>
      <c r="M6" s="740">
        <v>35</v>
      </c>
      <c r="N6" s="229">
        <v>234</v>
      </c>
      <c r="O6" s="229">
        <v>8658</v>
      </c>
      <c r="P6" s="745">
        <v>1.6283618581907091</v>
      </c>
      <c r="Q6" s="753">
        <v>37</v>
      </c>
    </row>
    <row r="7" spans="1:17" ht="14.4" customHeight="1" x14ac:dyDescent="0.3">
      <c r="A7" s="664" t="s">
        <v>5536</v>
      </c>
      <c r="B7" s="665" t="s">
        <v>552</v>
      </c>
      <c r="C7" s="665" t="s">
        <v>5537</v>
      </c>
      <c r="D7" s="665" t="s">
        <v>5540</v>
      </c>
      <c r="E7" s="665" t="s">
        <v>5541</v>
      </c>
      <c r="F7" s="668">
        <v>3</v>
      </c>
      <c r="G7" s="668">
        <v>1941</v>
      </c>
      <c r="H7" s="665">
        <v>1</v>
      </c>
      <c r="I7" s="665">
        <v>647</v>
      </c>
      <c r="J7" s="668">
        <v>2</v>
      </c>
      <c r="K7" s="668">
        <v>1306</v>
      </c>
      <c r="L7" s="665">
        <v>0.67284904688305003</v>
      </c>
      <c r="M7" s="665">
        <v>653</v>
      </c>
      <c r="N7" s="668">
        <v>5</v>
      </c>
      <c r="O7" s="668">
        <v>3505</v>
      </c>
      <c r="P7" s="681">
        <v>1.8057702215352911</v>
      </c>
      <c r="Q7" s="669">
        <v>701</v>
      </c>
    </row>
    <row r="8" spans="1:17" ht="14.4" customHeight="1" x14ac:dyDescent="0.3">
      <c r="A8" s="664" t="s">
        <v>5536</v>
      </c>
      <c r="B8" s="665" t="s">
        <v>552</v>
      </c>
      <c r="C8" s="665" t="s">
        <v>5537</v>
      </c>
      <c r="D8" s="665" t="s">
        <v>5542</v>
      </c>
      <c r="E8" s="665" t="s">
        <v>5543</v>
      </c>
      <c r="F8" s="668">
        <v>60</v>
      </c>
      <c r="G8" s="668">
        <v>5966</v>
      </c>
      <c r="H8" s="665">
        <v>1</v>
      </c>
      <c r="I8" s="665">
        <v>99.433333333333337</v>
      </c>
      <c r="J8" s="668">
        <v>110</v>
      </c>
      <c r="K8" s="668">
        <v>11000</v>
      </c>
      <c r="L8" s="665">
        <v>1.8437814280925242</v>
      </c>
      <c r="M8" s="665">
        <v>100</v>
      </c>
      <c r="N8" s="668">
        <v>115</v>
      </c>
      <c r="O8" s="668">
        <v>16215</v>
      </c>
      <c r="P8" s="681">
        <v>2.7179014415018439</v>
      </c>
      <c r="Q8" s="669">
        <v>141</v>
      </c>
    </row>
    <row r="9" spans="1:17" ht="14.4" customHeight="1" x14ac:dyDescent="0.3">
      <c r="A9" s="664" t="s">
        <v>5536</v>
      </c>
      <c r="B9" s="665" t="s">
        <v>552</v>
      </c>
      <c r="C9" s="665" t="s">
        <v>5537</v>
      </c>
      <c r="D9" s="665" t="s">
        <v>5544</v>
      </c>
      <c r="E9" s="665" t="s">
        <v>5545</v>
      </c>
      <c r="F9" s="668">
        <v>32</v>
      </c>
      <c r="G9" s="668">
        <v>30194</v>
      </c>
      <c r="H9" s="665">
        <v>1</v>
      </c>
      <c r="I9" s="665">
        <v>943.5625</v>
      </c>
      <c r="J9" s="668">
        <v>23</v>
      </c>
      <c r="K9" s="668">
        <v>21804</v>
      </c>
      <c r="L9" s="665">
        <v>0.72213022454792342</v>
      </c>
      <c r="M9" s="665">
        <v>948</v>
      </c>
      <c r="N9" s="668">
        <v>28</v>
      </c>
      <c r="O9" s="668">
        <v>26796</v>
      </c>
      <c r="P9" s="681">
        <v>0.88746108498377163</v>
      </c>
      <c r="Q9" s="669">
        <v>957</v>
      </c>
    </row>
    <row r="10" spans="1:17" ht="14.4" customHeight="1" x14ac:dyDescent="0.3">
      <c r="A10" s="664" t="s">
        <v>5536</v>
      </c>
      <c r="B10" s="665" t="s">
        <v>552</v>
      </c>
      <c r="C10" s="665" t="s">
        <v>5537</v>
      </c>
      <c r="D10" s="665" t="s">
        <v>5546</v>
      </c>
      <c r="E10" s="665" t="s">
        <v>5547</v>
      </c>
      <c r="F10" s="668">
        <v>10</v>
      </c>
      <c r="G10" s="668">
        <v>4122</v>
      </c>
      <c r="H10" s="665">
        <v>1</v>
      </c>
      <c r="I10" s="665">
        <v>412.2</v>
      </c>
      <c r="J10" s="668">
        <v>11</v>
      </c>
      <c r="K10" s="668">
        <v>4565</v>
      </c>
      <c r="L10" s="665">
        <v>1.1074721009218826</v>
      </c>
      <c r="M10" s="665">
        <v>415</v>
      </c>
      <c r="N10" s="668">
        <v>7</v>
      </c>
      <c r="O10" s="668">
        <v>3017</v>
      </c>
      <c r="P10" s="681">
        <v>0.73192624939349826</v>
      </c>
      <c r="Q10" s="669">
        <v>431</v>
      </c>
    </row>
    <row r="11" spans="1:17" ht="14.4" customHeight="1" x14ac:dyDescent="0.3">
      <c r="A11" s="664" t="s">
        <v>5536</v>
      </c>
      <c r="B11" s="665" t="s">
        <v>552</v>
      </c>
      <c r="C11" s="665" t="s">
        <v>5537</v>
      </c>
      <c r="D11" s="665" t="s">
        <v>5548</v>
      </c>
      <c r="E11" s="665" t="s">
        <v>5549</v>
      </c>
      <c r="F11" s="668">
        <v>417</v>
      </c>
      <c r="G11" s="668">
        <v>409404</v>
      </c>
      <c r="H11" s="665">
        <v>1</v>
      </c>
      <c r="I11" s="665">
        <v>981.78417266187046</v>
      </c>
      <c r="J11" s="668">
        <v>445</v>
      </c>
      <c r="K11" s="668">
        <v>438325</v>
      </c>
      <c r="L11" s="665">
        <v>1.0706417133198503</v>
      </c>
      <c r="M11" s="665">
        <v>985</v>
      </c>
      <c r="N11" s="668">
        <v>436</v>
      </c>
      <c r="O11" s="668">
        <v>439488</v>
      </c>
      <c r="P11" s="681">
        <v>1.0734824281150159</v>
      </c>
      <c r="Q11" s="669">
        <v>1008</v>
      </c>
    </row>
    <row r="12" spans="1:17" ht="14.4" customHeight="1" x14ac:dyDescent="0.3">
      <c r="A12" s="664" t="s">
        <v>5536</v>
      </c>
      <c r="B12" s="665" t="s">
        <v>552</v>
      </c>
      <c r="C12" s="665" t="s">
        <v>5537</v>
      </c>
      <c r="D12" s="665" t="s">
        <v>5550</v>
      </c>
      <c r="E12" s="665" t="s">
        <v>5551</v>
      </c>
      <c r="F12" s="668">
        <v>23</v>
      </c>
      <c r="G12" s="668">
        <v>47831</v>
      </c>
      <c r="H12" s="665">
        <v>1</v>
      </c>
      <c r="I12" s="665">
        <v>2079.608695652174</v>
      </c>
      <c r="J12" s="668">
        <v>16</v>
      </c>
      <c r="K12" s="668">
        <v>33376</v>
      </c>
      <c r="L12" s="665">
        <v>0.69779013610420015</v>
      </c>
      <c r="M12" s="665">
        <v>2086</v>
      </c>
      <c r="N12" s="668">
        <v>7</v>
      </c>
      <c r="O12" s="668">
        <v>14854</v>
      </c>
      <c r="P12" s="681">
        <v>0.31055173423093807</v>
      </c>
      <c r="Q12" s="669">
        <v>2122</v>
      </c>
    </row>
    <row r="13" spans="1:17" ht="14.4" customHeight="1" x14ac:dyDescent="0.3">
      <c r="A13" s="664" t="s">
        <v>5536</v>
      </c>
      <c r="B13" s="665" t="s">
        <v>552</v>
      </c>
      <c r="C13" s="665" t="s">
        <v>5537</v>
      </c>
      <c r="D13" s="665" t="s">
        <v>5552</v>
      </c>
      <c r="E13" s="665" t="s">
        <v>5553</v>
      </c>
      <c r="F13" s="668"/>
      <c r="G13" s="668"/>
      <c r="H13" s="665"/>
      <c r="I13" s="665"/>
      <c r="J13" s="668">
        <v>1</v>
      </c>
      <c r="K13" s="668">
        <v>306</v>
      </c>
      <c r="L13" s="665"/>
      <c r="M13" s="665">
        <v>306</v>
      </c>
      <c r="N13" s="668">
        <v>1</v>
      </c>
      <c r="O13" s="668">
        <v>318</v>
      </c>
      <c r="P13" s="681"/>
      <c r="Q13" s="669">
        <v>318</v>
      </c>
    </row>
    <row r="14" spans="1:17" ht="14.4" customHeight="1" x14ac:dyDescent="0.3">
      <c r="A14" s="664" t="s">
        <v>5536</v>
      </c>
      <c r="B14" s="665" t="s">
        <v>552</v>
      </c>
      <c r="C14" s="665" t="s">
        <v>5537</v>
      </c>
      <c r="D14" s="665" t="s">
        <v>5554</v>
      </c>
      <c r="E14" s="665" t="s">
        <v>5555</v>
      </c>
      <c r="F14" s="668">
        <v>3</v>
      </c>
      <c r="G14" s="668">
        <v>2497</v>
      </c>
      <c r="H14" s="665">
        <v>1</v>
      </c>
      <c r="I14" s="665">
        <v>832.33333333333337</v>
      </c>
      <c r="J14" s="668">
        <v>6</v>
      </c>
      <c r="K14" s="668">
        <v>5022</v>
      </c>
      <c r="L14" s="665">
        <v>2.0112134561473769</v>
      </c>
      <c r="M14" s="665">
        <v>837</v>
      </c>
      <c r="N14" s="668">
        <v>10</v>
      </c>
      <c r="O14" s="668">
        <v>8720</v>
      </c>
      <c r="P14" s="681">
        <v>3.4921906287545053</v>
      </c>
      <c r="Q14" s="669">
        <v>872</v>
      </c>
    </row>
    <row r="15" spans="1:17" ht="14.4" customHeight="1" x14ac:dyDescent="0.3">
      <c r="A15" s="664" t="s">
        <v>5536</v>
      </c>
      <c r="B15" s="665" t="s">
        <v>552</v>
      </c>
      <c r="C15" s="665" t="s">
        <v>5537</v>
      </c>
      <c r="D15" s="665" t="s">
        <v>5556</v>
      </c>
      <c r="E15" s="665" t="s">
        <v>5557</v>
      </c>
      <c r="F15" s="668">
        <v>1</v>
      </c>
      <c r="G15" s="668">
        <v>0</v>
      </c>
      <c r="H15" s="665"/>
      <c r="I15" s="665">
        <v>0</v>
      </c>
      <c r="J15" s="668"/>
      <c r="K15" s="668"/>
      <c r="L15" s="665"/>
      <c r="M15" s="665"/>
      <c r="N15" s="668"/>
      <c r="O15" s="668"/>
      <c r="P15" s="681"/>
      <c r="Q15" s="669"/>
    </row>
    <row r="16" spans="1:17" ht="14.4" customHeight="1" x14ac:dyDescent="0.3">
      <c r="A16" s="664" t="s">
        <v>5536</v>
      </c>
      <c r="B16" s="665" t="s">
        <v>552</v>
      </c>
      <c r="C16" s="665" t="s">
        <v>5537</v>
      </c>
      <c r="D16" s="665" t="s">
        <v>5558</v>
      </c>
      <c r="E16" s="665" t="s">
        <v>5559</v>
      </c>
      <c r="F16" s="668">
        <v>384</v>
      </c>
      <c r="G16" s="668">
        <v>0</v>
      </c>
      <c r="H16" s="665"/>
      <c r="I16" s="665">
        <v>0</v>
      </c>
      <c r="J16" s="668">
        <v>376</v>
      </c>
      <c r="K16" s="668">
        <v>5500.02</v>
      </c>
      <c r="L16" s="665"/>
      <c r="M16" s="665">
        <v>14.627712765957448</v>
      </c>
      <c r="N16" s="668">
        <v>372</v>
      </c>
      <c r="O16" s="668">
        <v>12400.02</v>
      </c>
      <c r="P16" s="681"/>
      <c r="Q16" s="669">
        <v>33.333387096774196</v>
      </c>
    </row>
    <row r="17" spans="1:17" ht="14.4" customHeight="1" x14ac:dyDescent="0.3">
      <c r="A17" s="664" t="s">
        <v>5536</v>
      </c>
      <c r="B17" s="665" t="s">
        <v>552</v>
      </c>
      <c r="C17" s="665" t="s">
        <v>5537</v>
      </c>
      <c r="D17" s="665" t="s">
        <v>5560</v>
      </c>
      <c r="E17" s="665" t="s">
        <v>5561</v>
      </c>
      <c r="F17" s="668">
        <v>128</v>
      </c>
      <c r="G17" s="668">
        <v>4552</v>
      </c>
      <c r="H17" s="665">
        <v>1</v>
      </c>
      <c r="I17" s="665">
        <v>35.5625</v>
      </c>
      <c r="J17" s="668">
        <v>45</v>
      </c>
      <c r="K17" s="668">
        <v>1620</v>
      </c>
      <c r="L17" s="665">
        <v>0.35588752196836554</v>
      </c>
      <c r="M17" s="665">
        <v>36</v>
      </c>
      <c r="N17" s="668">
        <v>107</v>
      </c>
      <c r="O17" s="668">
        <v>3959</v>
      </c>
      <c r="P17" s="681">
        <v>0.86972759226713536</v>
      </c>
      <c r="Q17" s="669">
        <v>37</v>
      </c>
    </row>
    <row r="18" spans="1:17" ht="14.4" customHeight="1" x14ac:dyDescent="0.3">
      <c r="A18" s="664" t="s">
        <v>5536</v>
      </c>
      <c r="B18" s="665" t="s">
        <v>552</v>
      </c>
      <c r="C18" s="665" t="s">
        <v>5537</v>
      </c>
      <c r="D18" s="665" t="s">
        <v>5562</v>
      </c>
      <c r="E18" s="665" t="s">
        <v>5563</v>
      </c>
      <c r="F18" s="668">
        <v>1</v>
      </c>
      <c r="G18" s="668">
        <v>81</v>
      </c>
      <c r="H18" s="665">
        <v>1</v>
      </c>
      <c r="I18" s="665">
        <v>81</v>
      </c>
      <c r="J18" s="668">
        <v>1</v>
      </c>
      <c r="K18" s="668">
        <v>82</v>
      </c>
      <c r="L18" s="665">
        <v>1.0123456790123457</v>
      </c>
      <c r="M18" s="665">
        <v>82</v>
      </c>
      <c r="N18" s="668">
        <v>2</v>
      </c>
      <c r="O18" s="668">
        <v>172</v>
      </c>
      <c r="P18" s="681">
        <v>2.1234567901234569</v>
      </c>
      <c r="Q18" s="669">
        <v>86</v>
      </c>
    </row>
    <row r="19" spans="1:17" ht="14.4" customHeight="1" x14ac:dyDescent="0.3">
      <c r="A19" s="664" t="s">
        <v>5536</v>
      </c>
      <c r="B19" s="665" t="s">
        <v>552</v>
      </c>
      <c r="C19" s="665" t="s">
        <v>5537</v>
      </c>
      <c r="D19" s="665" t="s">
        <v>5564</v>
      </c>
      <c r="E19" s="665" t="s">
        <v>5565</v>
      </c>
      <c r="F19" s="668"/>
      <c r="G19" s="668"/>
      <c r="H19" s="665"/>
      <c r="I19" s="665"/>
      <c r="J19" s="668">
        <v>1</v>
      </c>
      <c r="K19" s="668">
        <v>31</v>
      </c>
      <c r="L19" s="665"/>
      <c r="M19" s="665">
        <v>31</v>
      </c>
      <c r="N19" s="668">
        <v>1</v>
      </c>
      <c r="O19" s="668">
        <v>32</v>
      </c>
      <c r="P19" s="681"/>
      <c r="Q19" s="669">
        <v>32</v>
      </c>
    </row>
    <row r="20" spans="1:17" ht="14.4" customHeight="1" x14ac:dyDescent="0.3">
      <c r="A20" s="664" t="s">
        <v>5536</v>
      </c>
      <c r="B20" s="665" t="s">
        <v>552</v>
      </c>
      <c r="C20" s="665" t="s">
        <v>5537</v>
      </c>
      <c r="D20" s="665" t="s">
        <v>5566</v>
      </c>
      <c r="E20" s="665" t="s">
        <v>5567</v>
      </c>
      <c r="F20" s="668">
        <v>38</v>
      </c>
      <c r="G20" s="668">
        <v>72553</v>
      </c>
      <c r="H20" s="665">
        <v>1</v>
      </c>
      <c r="I20" s="665">
        <v>1909.2894736842106</v>
      </c>
      <c r="J20" s="668">
        <v>37</v>
      </c>
      <c r="K20" s="668">
        <v>70744</v>
      </c>
      <c r="L20" s="665">
        <v>0.97506650310807275</v>
      </c>
      <c r="M20" s="665">
        <v>1912</v>
      </c>
      <c r="N20" s="668">
        <v>39</v>
      </c>
      <c r="O20" s="668">
        <v>75231</v>
      </c>
      <c r="P20" s="681">
        <v>1.0369109478588068</v>
      </c>
      <c r="Q20" s="669">
        <v>1929</v>
      </c>
    </row>
    <row r="21" spans="1:17" ht="14.4" customHeight="1" x14ac:dyDescent="0.3">
      <c r="A21" s="664" t="s">
        <v>5536</v>
      </c>
      <c r="B21" s="665" t="s">
        <v>552</v>
      </c>
      <c r="C21" s="665" t="s">
        <v>5537</v>
      </c>
      <c r="D21" s="665" t="s">
        <v>5568</v>
      </c>
      <c r="E21" s="665" t="s">
        <v>5569</v>
      </c>
      <c r="F21" s="668">
        <v>303</v>
      </c>
      <c r="G21" s="668">
        <v>99603</v>
      </c>
      <c r="H21" s="665">
        <v>1</v>
      </c>
      <c r="I21" s="665">
        <v>328.7227722772277</v>
      </c>
      <c r="J21" s="668">
        <v>324</v>
      </c>
      <c r="K21" s="668">
        <v>107244</v>
      </c>
      <c r="L21" s="665">
        <v>1.0767145567904581</v>
      </c>
      <c r="M21" s="665">
        <v>331</v>
      </c>
      <c r="N21" s="668">
        <v>343</v>
      </c>
      <c r="O21" s="668">
        <v>121422</v>
      </c>
      <c r="P21" s="681">
        <v>1.2190596668775038</v>
      </c>
      <c r="Q21" s="669">
        <v>354</v>
      </c>
    </row>
    <row r="22" spans="1:17" ht="14.4" customHeight="1" x14ac:dyDescent="0.3">
      <c r="A22" s="664" t="s">
        <v>5536</v>
      </c>
      <c r="B22" s="665" t="s">
        <v>552</v>
      </c>
      <c r="C22" s="665" t="s">
        <v>5537</v>
      </c>
      <c r="D22" s="665" t="s">
        <v>5570</v>
      </c>
      <c r="E22" s="665" t="s">
        <v>5571</v>
      </c>
      <c r="F22" s="668">
        <v>2</v>
      </c>
      <c r="G22" s="668">
        <v>412</v>
      </c>
      <c r="H22" s="665">
        <v>1</v>
      </c>
      <c r="I22" s="665">
        <v>206</v>
      </c>
      <c r="J22" s="668">
        <v>3</v>
      </c>
      <c r="K22" s="668">
        <v>630</v>
      </c>
      <c r="L22" s="665">
        <v>1.529126213592233</v>
      </c>
      <c r="M22" s="665">
        <v>210</v>
      </c>
      <c r="N22" s="668"/>
      <c r="O22" s="668"/>
      <c r="P22" s="681"/>
      <c r="Q22" s="669"/>
    </row>
    <row r="23" spans="1:17" ht="14.4" customHeight="1" x14ac:dyDescent="0.3">
      <c r="A23" s="664" t="s">
        <v>5536</v>
      </c>
      <c r="B23" s="665" t="s">
        <v>552</v>
      </c>
      <c r="C23" s="665" t="s">
        <v>5537</v>
      </c>
      <c r="D23" s="665" t="s">
        <v>5572</v>
      </c>
      <c r="E23" s="665" t="s">
        <v>5573</v>
      </c>
      <c r="F23" s="668">
        <v>67</v>
      </c>
      <c r="G23" s="668">
        <v>10960</v>
      </c>
      <c r="H23" s="665">
        <v>1</v>
      </c>
      <c r="I23" s="665">
        <v>163.58208955223881</v>
      </c>
      <c r="J23" s="668">
        <v>57</v>
      </c>
      <c r="K23" s="668">
        <v>9405</v>
      </c>
      <c r="L23" s="665">
        <v>0.85812043795620441</v>
      </c>
      <c r="M23" s="665">
        <v>165</v>
      </c>
      <c r="N23" s="668">
        <v>28</v>
      </c>
      <c r="O23" s="668">
        <v>4956</v>
      </c>
      <c r="P23" s="681">
        <v>0.45218978102189783</v>
      </c>
      <c r="Q23" s="669">
        <v>177</v>
      </c>
    </row>
    <row r="24" spans="1:17" ht="14.4" customHeight="1" x14ac:dyDescent="0.3">
      <c r="A24" s="664" t="s">
        <v>5536</v>
      </c>
      <c r="B24" s="665" t="s">
        <v>552</v>
      </c>
      <c r="C24" s="665" t="s">
        <v>5537</v>
      </c>
      <c r="D24" s="665" t="s">
        <v>5574</v>
      </c>
      <c r="E24" s="665" t="s">
        <v>5575</v>
      </c>
      <c r="F24" s="668">
        <v>5</v>
      </c>
      <c r="G24" s="668">
        <v>283</v>
      </c>
      <c r="H24" s="665">
        <v>1</v>
      </c>
      <c r="I24" s="665">
        <v>56.6</v>
      </c>
      <c r="J24" s="668">
        <v>6</v>
      </c>
      <c r="K24" s="668">
        <v>342</v>
      </c>
      <c r="L24" s="665">
        <v>1.2084805653710247</v>
      </c>
      <c r="M24" s="665">
        <v>57</v>
      </c>
      <c r="N24" s="668">
        <v>20</v>
      </c>
      <c r="O24" s="668">
        <v>1180</v>
      </c>
      <c r="P24" s="681">
        <v>4.169611307420495</v>
      </c>
      <c r="Q24" s="669">
        <v>59</v>
      </c>
    </row>
    <row r="25" spans="1:17" ht="14.4" customHeight="1" x14ac:dyDescent="0.3">
      <c r="A25" s="664" t="s">
        <v>5536</v>
      </c>
      <c r="B25" s="665" t="s">
        <v>552</v>
      </c>
      <c r="C25" s="665" t="s">
        <v>5537</v>
      </c>
      <c r="D25" s="665" t="s">
        <v>5576</v>
      </c>
      <c r="E25" s="665" t="s">
        <v>5577</v>
      </c>
      <c r="F25" s="668">
        <v>3</v>
      </c>
      <c r="G25" s="668">
        <v>1463</v>
      </c>
      <c r="H25" s="665">
        <v>1</v>
      </c>
      <c r="I25" s="665">
        <v>487.66666666666669</v>
      </c>
      <c r="J25" s="668">
        <v>1</v>
      </c>
      <c r="K25" s="668">
        <v>490</v>
      </c>
      <c r="L25" s="665">
        <v>0.3349282296650718</v>
      </c>
      <c r="M25" s="665">
        <v>490</v>
      </c>
      <c r="N25" s="668"/>
      <c r="O25" s="668"/>
      <c r="P25" s="681"/>
      <c r="Q25" s="669"/>
    </row>
    <row r="26" spans="1:17" ht="14.4" customHeight="1" x14ac:dyDescent="0.3">
      <c r="A26" s="664" t="s">
        <v>5536</v>
      </c>
      <c r="B26" s="665" t="s">
        <v>552</v>
      </c>
      <c r="C26" s="665" t="s">
        <v>5537</v>
      </c>
      <c r="D26" s="665" t="s">
        <v>5578</v>
      </c>
      <c r="E26" s="665" t="s">
        <v>5579</v>
      </c>
      <c r="F26" s="668">
        <v>13</v>
      </c>
      <c r="G26" s="668">
        <v>6887</v>
      </c>
      <c r="H26" s="665">
        <v>1</v>
      </c>
      <c r="I26" s="665">
        <v>529.76923076923072</v>
      </c>
      <c r="J26" s="668">
        <v>8</v>
      </c>
      <c r="K26" s="668">
        <v>4256</v>
      </c>
      <c r="L26" s="665">
        <v>0.61797589661681429</v>
      </c>
      <c r="M26" s="665">
        <v>532</v>
      </c>
      <c r="N26" s="668">
        <v>1</v>
      </c>
      <c r="O26" s="668">
        <v>540</v>
      </c>
      <c r="P26" s="681">
        <v>7.8408595905328879E-2</v>
      </c>
      <c r="Q26" s="669">
        <v>540</v>
      </c>
    </row>
    <row r="27" spans="1:17" ht="14.4" customHeight="1" x14ac:dyDescent="0.3">
      <c r="A27" s="664" t="s">
        <v>5580</v>
      </c>
      <c r="B27" s="665" t="s">
        <v>552</v>
      </c>
      <c r="C27" s="665" t="s">
        <v>5537</v>
      </c>
      <c r="D27" s="665" t="s">
        <v>5581</v>
      </c>
      <c r="E27" s="665" t="s">
        <v>5582</v>
      </c>
      <c r="F27" s="668">
        <v>15</v>
      </c>
      <c r="G27" s="668">
        <v>1209</v>
      </c>
      <c r="H27" s="665">
        <v>1</v>
      </c>
      <c r="I27" s="665">
        <v>80.599999999999994</v>
      </c>
      <c r="J27" s="668">
        <v>26</v>
      </c>
      <c r="K27" s="668">
        <v>2106</v>
      </c>
      <c r="L27" s="665">
        <v>1.7419354838709677</v>
      </c>
      <c r="M27" s="665">
        <v>81</v>
      </c>
      <c r="N27" s="668">
        <v>36</v>
      </c>
      <c r="O27" s="668">
        <v>2988</v>
      </c>
      <c r="P27" s="681">
        <v>2.4714640198511164</v>
      </c>
      <c r="Q27" s="669">
        <v>83</v>
      </c>
    </row>
    <row r="28" spans="1:17" ht="14.4" customHeight="1" x14ac:dyDescent="0.3">
      <c r="A28" s="664" t="s">
        <v>5580</v>
      </c>
      <c r="B28" s="665" t="s">
        <v>552</v>
      </c>
      <c r="C28" s="665" t="s">
        <v>5537</v>
      </c>
      <c r="D28" s="665" t="s">
        <v>5583</v>
      </c>
      <c r="E28" s="665" t="s">
        <v>5584</v>
      </c>
      <c r="F28" s="668">
        <v>4</v>
      </c>
      <c r="G28" s="668">
        <v>415</v>
      </c>
      <c r="H28" s="665">
        <v>1</v>
      </c>
      <c r="I28" s="665">
        <v>103.75</v>
      </c>
      <c r="J28" s="668">
        <v>27</v>
      </c>
      <c r="K28" s="668">
        <v>2808</v>
      </c>
      <c r="L28" s="665">
        <v>6.766265060240964</v>
      </c>
      <c r="M28" s="665">
        <v>104</v>
      </c>
      <c r="N28" s="668">
        <v>6</v>
      </c>
      <c r="O28" s="668">
        <v>636</v>
      </c>
      <c r="P28" s="681">
        <v>1.5325301204819277</v>
      </c>
      <c r="Q28" s="669">
        <v>106</v>
      </c>
    </row>
    <row r="29" spans="1:17" ht="14.4" customHeight="1" x14ac:dyDescent="0.3">
      <c r="A29" s="664" t="s">
        <v>5580</v>
      </c>
      <c r="B29" s="665" t="s">
        <v>552</v>
      </c>
      <c r="C29" s="665" t="s">
        <v>5537</v>
      </c>
      <c r="D29" s="665" t="s">
        <v>5538</v>
      </c>
      <c r="E29" s="665" t="s">
        <v>5539</v>
      </c>
      <c r="F29" s="668">
        <v>109</v>
      </c>
      <c r="G29" s="668">
        <v>3779</v>
      </c>
      <c r="H29" s="665">
        <v>1</v>
      </c>
      <c r="I29" s="665">
        <v>34.669724770642205</v>
      </c>
      <c r="J29" s="668">
        <v>31</v>
      </c>
      <c r="K29" s="668">
        <v>1085</v>
      </c>
      <c r="L29" s="665">
        <v>0.28711299285525271</v>
      </c>
      <c r="M29" s="665">
        <v>35</v>
      </c>
      <c r="N29" s="668">
        <v>18</v>
      </c>
      <c r="O29" s="668">
        <v>666</v>
      </c>
      <c r="P29" s="681">
        <v>0.17623709976184176</v>
      </c>
      <c r="Q29" s="669">
        <v>37</v>
      </c>
    </row>
    <row r="30" spans="1:17" ht="14.4" customHeight="1" x14ac:dyDescent="0.3">
      <c r="A30" s="664" t="s">
        <v>5580</v>
      </c>
      <c r="B30" s="665" t="s">
        <v>552</v>
      </c>
      <c r="C30" s="665" t="s">
        <v>5537</v>
      </c>
      <c r="D30" s="665" t="s">
        <v>5542</v>
      </c>
      <c r="E30" s="665" t="s">
        <v>5543</v>
      </c>
      <c r="F30" s="668"/>
      <c r="G30" s="668"/>
      <c r="H30" s="665"/>
      <c r="I30" s="665"/>
      <c r="J30" s="668">
        <v>2</v>
      </c>
      <c r="K30" s="668">
        <v>200</v>
      </c>
      <c r="L30" s="665"/>
      <c r="M30" s="665">
        <v>100</v>
      </c>
      <c r="N30" s="668"/>
      <c r="O30" s="668"/>
      <c r="P30" s="681"/>
      <c r="Q30" s="669"/>
    </row>
    <row r="31" spans="1:17" ht="14.4" customHeight="1" x14ac:dyDescent="0.3">
      <c r="A31" s="664" t="s">
        <v>5580</v>
      </c>
      <c r="B31" s="665" t="s">
        <v>552</v>
      </c>
      <c r="C31" s="665" t="s">
        <v>5537</v>
      </c>
      <c r="D31" s="665" t="s">
        <v>5548</v>
      </c>
      <c r="E31" s="665" t="s">
        <v>5549</v>
      </c>
      <c r="F31" s="668">
        <v>6</v>
      </c>
      <c r="G31" s="668">
        <v>5880</v>
      </c>
      <c r="H31" s="665">
        <v>1</v>
      </c>
      <c r="I31" s="665">
        <v>980</v>
      </c>
      <c r="J31" s="668"/>
      <c r="K31" s="668"/>
      <c r="L31" s="665"/>
      <c r="M31" s="665"/>
      <c r="N31" s="668"/>
      <c r="O31" s="668"/>
      <c r="P31" s="681"/>
      <c r="Q31" s="669"/>
    </row>
    <row r="32" spans="1:17" ht="14.4" customHeight="1" x14ac:dyDescent="0.3">
      <c r="A32" s="664" t="s">
        <v>5580</v>
      </c>
      <c r="B32" s="665" t="s">
        <v>552</v>
      </c>
      <c r="C32" s="665" t="s">
        <v>5537</v>
      </c>
      <c r="D32" s="665" t="s">
        <v>5550</v>
      </c>
      <c r="E32" s="665" t="s">
        <v>5551</v>
      </c>
      <c r="F32" s="668">
        <v>3</v>
      </c>
      <c r="G32" s="668">
        <v>6231</v>
      </c>
      <c r="H32" s="665">
        <v>1</v>
      </c>
      <c r="I32" s="665">
        <v>2077</v>
      </c>
      <c r="J32" s="668"/>
      <c r="K32" s="668"/>
      <c r="L32" s="665"/>
      <c r="M32" s="665"/>
      <c r="N32" s="668"/>
      <c r="O32" s="668"/>
      <c r="P32" s="681"/>
      <c r="Q32" s="669"/>
    </row>
    <row r="33" spans="1:17" ht="14.4" customHeight="1" x14ac:dyDescent="0.3">
      <c r="A33" s="664" t="s">
        <v>5580</v>
      </c>
      <c r="B33" s="665" t="s">
        <v>552</v>
      </c>
      <c r="C33" s="665" t="s">
        <v>5537</v>
      </c>
      <c r="D33" s="665" t="s">
        <v>5585</v>
      </c>
      <c r="E33" s="665" t="s">
        <v>5586</v>
      </c>
      <c r="F33" s="668">
        <v>25</v>
      </c>
      <c r="G33" s="668">
        <v>2928</v>
      </c>
      <c r="H33" s="665">
        <v>1</v>
      </c>
      <c r="I33" s="665">
        <v>117.12</v>
      </c>
      <c r="J33" s="668">
        <v>71</v>
      </c>
      <c r="K33" s="668">
        <v>8378</v>
      </c>
      <c r="L33" s="665">
        <v>2.8613387978142075</v>
      </c>
      <c r="M33" s="665">
        <v>118</v>
      </c>
      <c r="N33" s="668">
        <v>68</v>
      </c>
      <c r="O33" s="668">
        <v>8568</v>
      </c>
      <c r="P33" s="681">
        <v>2.9262295081967213</v>
      </c>
      <c r="Q33" s="669">
        <v>126</v>
      </c>
    </row>
    <row r="34" spans="1:17" ht="14.4" customHeight="1" x14ac:dyDescent="0.3">
      <c r="A34" s="664" t="s">
        <v>5580</v>
      </c>
      <c r="B34" s="665" t="s">
        <v>552</v>
      </c>
      <c r="C34" s="665" t="s">
        <v>5537</v>
      </c>
      <c r="D34" s="665" t="s">
        <v>5587</v>
      </c>
      <c r="E34" s="665" t="s">
        <v>5588</v>
      </c>
      <c r="F34" s="668">
        <v>3</v>
      </c>
      <c r="G34" s="668">
        <v>1236</v>
      </c>
      <c r="H34" s="665">
        <v>1</v>
      </c>
      <c r="I34" s="665">
        <v>412</v>
      </c>
      <c r="J34" s="668">
        <v>4</v>
      </c>
      <c r="K34" s="668">
        <v>1660</v>
      </c>
      <c r="L34" s="665">
        <v>1.3430420711974109</v>
      </c>
      <c r="M34" s="665">
        <v>415</v>
      </c>
      <c r="N34" s="668">
        <v>3</v>
      </c>
      <c r="O34" s="668">
        <v>1281</v>
      </c>
      <c r="P34" s="681">
        <v>1.0364077669902914</v>
      </c>
      <c r="Q34" s="669">
        <v>427</v>
      </c>
    </row>
    <row r="35" spans="1:17" ht="14.4" customHeight="1" x14ac:dyDescent="0.3">
      <c r="A35" s="664" t="s">
        <v>5580</v>
      </c>
      <c r="B35" s="665" t="s">
        <v>552</v>
      </c>
      <c r="C35" s="665" t="s">
        <v>5537</v>
      </c>
      <c r="D35" s="665" t="s">
        <v>5554</v>
      </c>
      <c r="E35" s="665" t="s">
        <v>5555</v>
      </c>
      <c r="F35" s="668">
        <v>1</v>
      </c>
      <c r="G35" s="668">
        <v>831</v>
      </c>
      <c r="H35" s="665">
        <v>1</v>
      </c>
      <c r="I35" s="665">
        <v>831</v>
      </c>
      <c r="J35" s="668">
        <v>2</v>
      </c>
      <c r="K35" s="668">
        <v>1674</v>
      </c>
      <c r="L35" s="665">
        <v>2.0144404332129966</v>
      </c>
      <c r="M35" s="665">
        <v>837</v>
      </c>
      <c r="N35" s="668"/>
      <c r="O35" s="668"/>
      <c r="P35" s="681"/>
      <c r="Q35" s="669"/>
    </row>
    <row r="36" spans="1:17" ht="14.4" customHeight="1" x14ac:dyDescent="0.3">
      <c r="A36" s="664" t="s">
        <v>5580</v>
      </c>
      <c r="B36" s="665" t="s">
        <v>552</v>
      </c>
      <c r="C36" s="665" t="s">
        <v>5537</v>
      </c>
      <c r="D36" s="665" t="s">
        <v>5558</v>
      </c>
      <c r="E36" s="665" t="s">
        <v>5559</v>
      </c>
      <c r="F36" s="668">
        <v>28</v>
      </c>
      <c r="G36" s="668">
        <v>0</v>
      </c>
      <c r="H36" s="665"/>
      <c r="I36" s="665">
        <v>0</v>
      </c>
      <c r="J36" s="668">
        <v>1</v>
      </c>
      <c r="K36" s="668">
        <v>0</v>
      </c>
      <c r="L36" s="665"/>
      <c r="M36" s="665">
        <v>0</v>
      </c>
      <c r="N36" s="668">
        <v>73</v>
      </c>
      <c r="O36" s="668">
        <v>2433.29</v>
      </c>
      <c r="P36" s="681"/>
      <c r="Q36" s="669">
        <v>33.332739726027398</v>
      </c>
    </row>
    <row r="37" spans="1:17" ht="14.4" customHeight="1" x14ac:dyDescent="0.3">
      <c r="A37" s="664" t="s">
        <v>5580</v>
      </c>
      <c r="B37" s="665" t="s">
        <v>552</v>
      </c>
      <c r="C37" s="665" t="s">
        <v>5537</v>
      </c>
      <c r="D37" s="665" t="s">
        <v>5560</v>
      </c>
      <c r="E37" s="665" t="s">
        <v>5561</v>
      </c>
      <c r="F37" s="668">
        <v>20</v>
      </c>
      <c r="G37" s="668">
        <v>703</v>
      </c>
      <c r="H37" s="665">
        <v>1</v>
      </c>
      <c r="I37" s="665">
        <v>35.15</v>
      </c>
      <c r="J37" s="668">
        <v>100</v>
      </c>
      <c r="K37" s="668">
        <v>3600</v>
      </c>
      <c r="L37" s="665">
        <v>5.1209103840682788</v>
      </c>
      <c r="M37" s="665">
        <v>36</v>
      </c>
      <c r="N37" s="668">
        <v>29</v>
      </c>
      <c r="O37" s="668">
        <v>1073</v>
      </c>
      <c r="P37" s="681">
        <v>1.5263157894736843</v>
      </c>
      <c r="Q37" s="669">
        <v>37</v>
      </c>
    </row>
    <row r="38" spans="1:17" ht="14.4" customHeight="1" x14ac:dyDescent="0.3">
      <c r="A38" s="664" t="s">
        <v>5580</v>
      </c>
      <c r="B38" s="665" t="s">
        <v>552</v>
      </c>
      <c r="C38" s="665" t="s">
        <v>5537</v>
      </c>
      <c r="D38" s="665" t="s">
        <v>5562</v>
      </c>
      <c r="E38" s="665" t="s">
        <v>5563</v>
      </c>
      <c r="F38" s="668">
        <v>4</v>
      </c>
      <c r="G38" s="668">
        <v>326</v>
      </c>
      <c r="H38" s="665">
        <v>1</v>
      </c>
      <c r="I38" s="665">
        <v>81.5</v>
      </c>
      <c r="J38" s="668">
        <v>2</v>
      </c>
      <c r="K38" s="668">
        <v>164</v>
      </c>
      <c r="L38" s="665">
        <v>0.50306748466257667</v>
      </c>
      <c r="M38" s="665">
        <v>82</v>
      </c>
      <c r="N38" s="668">
        <v>5</v>
      </c>
      <c r="O38" s="668">
        <v>430</v>
      </c>
      <c r="P38" s="681">
        <v>1.3190184049079754</v>
      </c>
      <c r="Q38" s="669">
        <v>86</v>
      </c>
    </row>
    <row r="39" spans="1:17" ht="14.4" customHeight="1" x14ac:dyDescent="0.3">
      <c r="A39" s="664" t="s">
        <v>5580</v>
      </c>
      <c r="B39" s="665" t="s">
        <v>552</v>
      </c>
      <c r="C39" s="665" t="s">
        <v>5537</v>
      </c>
      <c r="D39" s="665" t="s">
        <v>5564</v>
      </c>
      <c r="E39" s="665" t="s">
        <v>5565</v>
      </c>
      <c r="F39" s="668">
        <v>2</v>
      </c>
      <c r="G39" s="668">
        <v>62</v>
      </c>
      <c r="H39" s="665">
        <v>1</v>
      </c>
      <c r="I39" s="665">
        <v>31</v>
      </c>
      <c r="J39" s="668">
        <v>2</v>
      </c>
      <c r="K39" s="668">
        <v>62</v>
      </c>
      <c r="L39" s="665">
        <v>1</v>
      </c>
      <c r="M39" s="665">
        <v>31</v>
      </c>
      <c r="N39" s="668">
        <v>2</v>
      </c>
      <c r="O39" s="668">
        <v>64</v>
      </c>
      <c r="P39" s="681">
        <v>1.032258064516129</v>
      </c>
      <c r="Q39" s="669">
        <v>32</v>
      </c>
    </row>
    <row r="40" spans="1:17" ht="14.4" customHeight="1" x14ac:dyDescent="0.3">
      <c r="A40" s="664" t="s">
        <v>5580</v>
      </c>
      <c r="B40" s="665" t="s">
        <v>552</v>
      </c>
      <c r="C40" s="665" t="s">
        <v>5537</v>
      </c>
      <c r="D40" s="665" t="s">
        <v>5589</v>
      </c>
      <c r="E40" s="665" t="s">
        <v>5590</v>
      </c>
      <c r="F40" s="668">
        <v>4</v>
      </c>
      <c r="G40" s="668">
        <v>0</v>
      </c>
      <c r="H40" s="665"/>
      <c r="I40" s="665">
        <v>0</v>
      </c>
      <c r="J40" s="668"/>
      <c r="K40" s="668"/>
      <c r="L40" s="665"/>
      <c r="M40" s="665"/>
      <c r="N40" s="668"/>
      <c r="O40" s="668"/>
      <c r="P40" s="681"/>
      <c r="Q40" s="669"/>
    </row>
    <row r="41" spans="1:17" ht="14.4" customHeight="1" x14ac:dyDescent="0.3">
      <c r="A41" s="664" t="s">
        <v>5580</v>
      </c>
      <c r="B41" s="665" t="s">
        <v>552</v>
      </c>
      <c r="C41" s="665" t="s">
        <v>5537</v>
      </c>
      <c r="D41" s="665" t="s">
        <v>5568</v>
      </c>
      <c r="E41" s="665" t="s">
        <v>5569</v>
      </c>
      <c r="F41" s="668">
        <v>4</v>
      </c>
      <c r="G41" s="668">
        <v>1308</v>
      </c>
      <c r="H41" s="665">
        <v>1</v>
      </c>
      <c r="I41" s="665">
        <v>327</v>
      </c>
      <c r="J41" s="668"/>
      <c r="K41" s="668"/>
      <c r="L41" s="665"/>
      <c r="M41" s="665"/>
      <c r="N41" s="668"/>
      <c r="O41" s="668"/>
      <c r="P41" s="681"/>
      <c r="Q41" s="669"/>
    </row>
    <row r="42" spans="1:17" ht="14.4" customHeight="1" x14ac:dyDescent="0.3">
      <c r="A42" s="664" t="s">
        <v>5580</v>
      </c>
      <c r="B42" s="665" t="s">
        <v>552</v>
      </c>
      <c r="C42" s="665" t="s">
        <v>5537</v>
      </c>
      <c r="D42" s="665" t="s">
        <v>5570</v>
      </c>
      <c r="E42" s="665" t="s">
        <v>5571</v>
      </c>
      <c r="F42" s="668">
        <v>3</v>
      </c>
      <c r="G42" s="668">
        <v>621</v>
      </c>
      <c r="H42" s="665">
        <v>1</v>
      </c>
      <c r="I42" s="665">
        <v>207</v>
      </c>
      <c r="J42" s="668">
        <v>1</v>
      </c>
      <c r="K42" s="668">
        <v>210</v>
      </c>
      <c r="L42" s="665">
        <v>0.33816425120772947</v>
      </c>
      <c r="M42" s="665">
        <v>210</v>
      </c>
      <c r="N42" s="668">
        <v>1</v>
      </c>
      <c r="O42" s="668">
        <v>222</v>
      </c>
      <c r="P42" s="681">
        <v>0.35748792270531399</v>
      </c>
      <c r="Q42" s="669">
        <v>222</v>
      </c>
    </row>
    <row r="43" spans="1:17" ht="14.4" customHeight="1" x14ac:dyDescent="0.3">
      <c r="A43" s="664" t="s">
        <v>5580</v>
      </c>
      <c r="B43" s="665" t="s">
        <v>552</v>
      </c>
      <c r="C43" s="665" t="s">
        <v>5537</v>
      </c>
      <c r="D43" s="665" t="s">
        <v>5572</v>
      </c>
      <c r="E43" s="665" t="s">
        <v>5573</v>
      </c>
      <c r="F43" s="668">
        <v>2</v>
      </c>
      <c r="G43" s="668">
        <v>326</v>
      </c>
      <c r="H43" s="665">
        <v>1</v>
      </c>
      <c r="I43" s="665">
        <v>163</v>
      </c>
      <c r="J43" s="668"/>
      <c r="K43" s="668"/>
      <c r="L43" s="665"/>
      <c r="M43" s="665"/>
      <c r="N43" s="668"/>
      <c r="O43" s="668"/>
      <c r="P43" s="681"/>
      <c r="Q43" s="669"/>
    </row>
    <row r="44" spans="1:17" ht="14.4" customHeight="1" x14ac:dyDescent="0.3">
      <c r="A44" s="664" t="s">
        <v>5580</v>
      </c>
      <c r="B44" s="665" t="s">
        <v>552</v>
      </c>
      <c r="C44" s="665" t="s">
        <v>5537</v>
      </c>
      <c r="D44" s="665" t="s">
        <v>5591</v>
      </c>
      <c r="E44" s="665" t="s">
        <v>5592</v>
      </c>
      <c r="F44" s="668"/>
      <c r="G44" s="668"/>
      <c r="H44" s="665"/>
      <c r="I44" s="665"/>
      <c r="J44" s="668"/>
      <c r="K44" s="668"/>
      <c r="L44" s="665"/>
      <c r="M44" s="665"/>
      <c r="N44" s="668">
        <v>2</v>
      </c>
      <c r="O44" s="668">
        <v>888</v>
      </c>
      <c r="P44" s="681"/>
      <c r="Q44" s="669">
        <v>444</v>
      </c>
    </row>
    <row r="45" spans="1:17" ht="14.4" customHeight="1" x14ac:dyDescent="0.3">
      <c r="A45" s="664" t="s">
        <v>5580</v>
      </c>
      <c r="B45" s="665" t="s">
        <v>552</v>
      </c>
      <c r="C45" s="665" t="s">
        <v>5537</v>
      </c>
      <c r="D45" s="665" t="s">
        <v>5593</v>
      </c>
      <c r="E45" s="665" t="s">
        <v>5594</v>
      </c>
      <c r="F45" s="668">
        <v>2</v>
      </c>
      <c r="G45" s="668">
        <v>237</v>
      </c>
      <c r="H45" s="665">
        <v>1</v>
      </c>
      <c r="I45" s="665">
        <v>118.5</v>
      </c>
      <c r="J45" s="668">
        <v>2</v>
      </c>
      <c r="K45" s="668">
        <v>240</v>
      </c>
      <c r="L45" s="665">
        <v>1.0126582278481013</v>
      </c>
      <c r="M45" s="665">
        <v>120</v>
      </c>
      <c r="N45" s="668">
        <v>3</v>
      </c>
      <c r="O45" s="668">
        <v>369</v>
      </c>
      <c r="P45" s="681">
        <v>1.5569620253164558</v>
      </c>
      <c r="Q45" s="669">
        <v>123</v>
      </c>
    </row>
    <row r="46" spans="1:17" ht="14.4" customHeight="1" x14ac:dyDescent="0.3">
      <c r="A46" s="664" t="s">
        <v>5580</v>
      </c>
      <c r="B46" s="665" t="s">
        <v>552</v>
      </c>
      <c r="C46" s="665" t="s">
        <v>5537</v>
      </c>
      <c r="D46" s="665" t="s">
        <v>5574</v>
      </c>
      <c r="E46" s="665" t="s">
        <v>5575</v>
      </c>
      <c r="F46" s="668">
        <v>1</v>
      </c>
      <c r="G46" s="668">
        <v>56</v>
      </c>
      <c r="H46" s="665">
        <v>1</v>
      </c>
      <c r="I46" s="665">
        <v>56</v>
      </c>
      <c r="J46" s="668">
        <v>6</v>
      </c>
      <c r="K46" s="668">
        <v>342</v>
      </c>
      <c r="L46" s="665">
        <v>6.1071428571428568</v>
      </c>
      <c r="M46" s="665">
        <v>57</v>
      </c>
      <c r="N46" s="668">
        <v>2</v>
      </c>
      <c r="O46" s="668">
        <v>118</v>
      </c>
      <c r="P46" s="681">
        <v>2.1071428571428572</v>
      </c>
      <c r="Q46" s="669">
        <v>59</v>
      </c>
    </row>
    <row r="47" spans="1:17" ht="14.4" customHeight="1" x14ac:dyDescent="0.3">
      <c r="A47" s="664" t="s">
        <v>5580</v>
      </c>
      <c r="B47" s="665" t="s">
        <v>552</v>
      </c>
      <c r="C47" s="665" t="s">
        <v>5537</v>
      </c>
      <c r="D47" s="665" t="s">
        <v>5595</v>
      </c>
      <c r="E47" s="665" t="s">
        <v>5596</v>
      </c>
      <c r="F47" s="668"/>
      <c r="G47" s="668"/>
      <c r="H47" s="665"/>
      <c r="I47" s="665"/>
      <c r="J47" s="668"/>
      <c r="K47" s="668"/>
      <c r="L47" s="665"/>
      <c r="M47" s="665"/>
      <c r="N47" s="668">
        <v>1</v>
      </c>
      <c r="O47" s="668">
        <v>91</v>
      </c>
      <c r="P47" s="681"/>
      <c r="Q47" s="669">
        <v>91</v>
      </c>
    </row>
    <row r="48" spans="1:17" ht="14.4" customHeight="1" x14ac:dyDescent="0.3">
      <c r="A48" s="664" t="s">
        <v>5580</v>
      </c>
      <c r="B48" s="665" t="s">
        <v>552</v>
      </c>
      <c r="C48" s="665" t="s">
        <v>5537</v>
      </c>
      <c r="D48" s="665" t="s">
        <v>5597</v>
      </c>
      <c r="E48" s="665" t="s">
        <v>5598</v>
      </c>
      <c r="F48" s="668"/>
      <c r="G48" s="668"/>
      <c r="H48" s="665"/>
      <c r="I48" s="665"/>
      <c r="J48" s="668"/>
      <c r="K48" s="668"/>
      <c r="L48" s="665"/>
      <c r="M48" s="665"/>
      <c r="N48" s="668">
        <v>1</v>
      </c>
      <c r="O48" s="668">
        <v>183</v>
      </c>
      <c r="P48" s="681"/>
      <c r="Q48" s="669">
        <v>183</v>
      </c>
    </row>
    <row r="49" spans="1:17" ht="14.4" customHeight="1" x14ac:dyDescent="0.3">
      <c r="A49" s="664" t="s">
        <v>5580</v>
      </c>
      <c r="B49" s="665" t="s">
        <v>552</v>
      </c>
      <c r="C49" s="665" t="s">
        <v>5537</v>
      </c>
      <c r="D49" s="665" t="s">
        <v>5599</v>
      </c>
      <c r="E49" s="665" t="s">
        <v>5600</v>
      </c>
      <c r="F49" s="668"/>
      <c r="G49" s="668"/>
      <c r="H49" s="665"/>
      <c r="I49" s="665"/>
      <c r="J49" s="668"/>
      <c r="K49" s="668"/>
      <c r="L49" s="665"/>
      <c r="M49" s="665"/>
      <c r="N49" s="668">
        <v>3</v>
      </c>
      <c r="O49" s="668">
        <v>1116</v>
      </c>
      <c r="P49" s="681"/>
      <c r="Q49" s="669">
        <v>372</v>
      </c>
    </row>
    <row r="50" spans="1:17" ht="14.4" customHeight="1" x14ac:dyDescent="0.3">
      <c r="A50" s="664" t="s">
        <v>5580</v>
      </c>
      <c r="B50" s="665" t="s">
        <v>552</v>
      </c>
      <c r="C50" s="665" t="s">
        <v>5537</v>
      </c>
      <c r="D50" s="665" t="s">
        <v>5601</v>
      </c>
      <c r="E50" s="665" t="s">
        <v>5602</v>
      </c>
      <c r="F50" s="668"/>
      <c r="G50" s="668"/>
      <c r="H50" s="665"/>
      <c r="I50" s="665"/>
      <c r="J50" s="668"/>
      <c r="K50" s="668"/>
      <c r="L50" s="665"/>
      <c r="M50" s="665"/>
      <c r="N50" s="668">
        <v>2</v>
      </c>
      <c r="O50" s="668">
        <v>502</v>
      </c>
      <c r="P50" s="681"/>
      <c r="Q50" s="669">
        <v>251</v>
      </c>
    </row>
    <row r="51" spans="1:17" ht="14.4" customHeight="1" thickBot="1" x14ac:dyDescent="0.35">
      <c r="A51" s="670" t="s">
        <v>5580</v>
      </c>
      <c r="B51" s="671" t="s">
        <v>552</v>
      </c>
      <c r="C51" s="671" t="s">
        <v>5537</v>
      </c>
      <c r="D51" s="671" t="s">
        <v>5578</v>
      </c>
      <c r="E51" s="671" t="s">
        <v>5579</v>
      </c>
      <c r="F51" s="674">
        <v>2</v>
      </c>
      <c r="G51" s="674">
        <v>1058</v>
      </c>
      <c r="H51" s="671">
        <v>1</v>
      </c>
      <c r="I51" s="671">
        <v>529</v>
      </c>
      <c r="J51" s="674"/>
      <c r="K51" s="674"/>
      <c r="L51" s="671"/>
      <c r="M51" s="671"/>
      <c r="N51" s="674"/>
      <c r="O51" s="674"/>
      <c r="P51" s="682"/>
      <c r="Q51" s="675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312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66748670</v>
      </c>
      <c r="C3" s="351">
        <f t="shared" ref="C3:R3" si="0">SUBTOTAL(9,C6:C1048576)</f>
        <v>12</v>
      </c>
      <c r="D3" s="351">
        <f t="shared" si="0"/>
        <v>65601782</v>
      </c>
      <c r="E3" s="351">
        <f t="shared" si="0"/>
        <v>16.501504085112487</v>
      </c>
      <c r="F3" s="351">
        <f t="shared" si="0"/>
        <v>62857812</v>
      </c>
      <c r="G3" s="354">
        <f>IF(B3&lt;&gt;0,F3/B3,"")</f>
        <v>0.94170883105236403</v>
      </c>
      <c r="H3" s="350">
        <f t="shared" si="0"/>
        <v>28000776.409999967</v>
      </c>
      <c r="I3" s="351">
        <f t="shared" si="0"/>
        <v>1</v>
      </c>
      <c r="J3" s="351">
        <f t="shared" si="0"/>
        <v>27346580.989999995</v>
      </c>
      <c r="K3" s="351">
        <f t="shared" si="0"/>
        <v>0.97663652570125381</v>
      </c>
      <c r="L3" s="351">
        <f t="shared" si="0"/>
        <v>28084962.409999982</v>
      </c>
      <c r="M3" s="352">
        <f>IF(H3&lt;&gt;0,L3/H3,"")</f>
        <v>1.0030065594884701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5604</v>
      </c>
      <c r="B6" s="797">
        <v>38387</v>
      </c>
      <c r="C6" s="740">
        <v>1</v>
      </c>
      <c r="D6" s="797">
        <v>38905</v>
      </c>
      <c r="E6" s="740">
        <v>1.0134941516659286</v>
      </c>
      <c r="F6" s="797">
        <v>17264.669999999998</v>
      </c>
      <c r="G6" s="745">
        <v>0.44975304139422195</v>
      </c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x14ac:dyDescent="0.3">
      <c r="A7" s="691" t="s">
        <v>5605</v>
      </c>
      <c r="B7" s="804"/>
      <c r="C7" s="665"/>
      <c r="D7" s="804"/>
      <c r="E7" s="665"/>
      <c r="F7" s="804">
        <v>1008</v>
      </c>
      <c r="G7" s="681"/>
      <c r="H7" s="804"/>
      <c r="I7" s="665"/>
      <c r="J7" s="804"/>
      <c r="K7" s="665"/>
      <c r="L7" s="804"/>
      <c r="M7" s="681"/>
      <c r="N7" s="804"/>
      <c r="O7" s="665"/>
      <c r="P7" s="804"/>
      <c r="Q7" s="665"/>
      <c r="R7" s="804"/>
      <c r="S7" s="704"/>
    </row>
    <row r="8" spans="1:19" ht="14.4" customHeight="1" x14ac:dyDescent="0.3">
      <c r="A8" s="691" t="s">
        <v>5606</v>
      </c>
      <c r="B8" s="804">
        <v>6361</v>
      </c>
      <c r="C8" s="665">
        <v>1</v>
      </c>
      <c r="D8" s="804">
        <v>4638</v>
      </c>
      <c r="E8" s="665">
        <v>0.72913063983650372</v>
      </c>
      <c r="F8" s="804">
        <v>1134</v>
      </c>
      <c r="G8" s="681">
        <v>0.17827385631190065</v>
      </c>
      <c r="H8" s="804"/>
      <c r="I8" s="665"/>
      <c r="J8" s="804"/>
      <c r="K8" s="665"/>
      <c r="L8" s="804"/>
      <c r="M8" s="681"/>
      <c r="N8" s="804"/>
      <c r="O8" s="665"/>
      <c r="P8" s="804"/>
      <c r="Q8" s="665"/>
      <c r="R8" s="804"/>
      <c r="S8" s="704"/>
    </row>
    <row r="9" spans="1:19" ht="14.4" customHeight="1" x14ac:dyDescent="0.3">
      <c r="A9" s="691" t="s">
        <v>5607</v>
      </c>
      <c r="B9" s="804">
        <v>1570</v>
      </c>
      <c r="C9" s="665">
        <v>1</v>
      </c>
      <c r="D9" s="804">
        <v>1970</v>
      </c>
      <c r="E9" s="665">
        <v>1.2547770700636942</v>
      </c>
      <c r="F9" s="804">
        <v>1008</v>
      </c>
      <c r="G9" s="681">
        <v>0.64203821656050952</v>
      </c>
      <c r="H9" s="804"/>
      <c r="I9" s="665"/>
      <c r="J9" s="804"/>
      <c r="K9" s="665"/>
      <c r="L9" s="804"/>
      <c r="M9" s="681"/>
      <c r="N9" s="804"/>
      <c r="O9" s="665"/>
      <c r="P9" s="804"/>
      <c r="Q9" s="665"/>
      <c r="R9" s="804"/>
      <c r="S9" s="704"/>
    </row>
    <row r="10" spans="1:19" ht="14.4" customHeight="1" x14ac:dyDescent="0.3">
      <c r="A10" s="691" t="s">
        <v>5608</v>
      </c>
      <c r="B10" s="804"/>
      <c r="C10" s="665"/>
      <c r="D10" s="804"/>
      <c r="E10" s="665"/>
      <c r="F10" s="804">
        <v>1362</v>
      </c>
      <c r="G10" s="681"/>
      <c r="H10" s="804"/>
      <c r="I10" s="665"/>
      <c r="J10" s="804"/>
      <c r="K10" s="665"/>
      <c r="L10" s="804"/>
      <c r="M10" s="681"/>
      <c r="N10" s="804"/>
      <c r="O10" s="665"/>
      <c r="P10" s="804"/>
      <c r="Q10" s="665"/>
      <c r="R10" s="804"/>
      <c r="S10" s="704"/>
    </row>
    <row r="11" spans="1:19" ht="14.4" customHeight="1" x14ac:dyDescent="0.3">
      <c r="A11" s="691" t="s">
        <v>5609</v>
      </c>
      <c r="B11" s="804"/>
      <c r="C11" s="665"/>
      <c r="D11" s="804">
        <v>1970</v>
      </c>
      <c r="E11" s="665"/>
      <c r="F11" s="804"/>
      <c r="G11" s="681"/>
      <c r="H11" s="804"/>
      <c r="I11" s="665"/>
      <c r="J11" s="804"/>
      <c r="K11" s="665"/>
      <c r="L11" s="804"/>
      <c r="M11" s="681"/>
      <c r="N11" s="804"/>
      <c r="O11" s="665"/>
      <c r="P11" s="804"/>
      <c r="Q11" s="665"/>
      <c r="R11" s="804"/>
      <c r="S11" s="704"/>
    </row>
    <row r="12" spans="1:19" ht="14.4" customHeight="1" x14ac:dyDescent="0.3">
      <c r="A12" s="691" t="s">
        <v>5610</v>
      </c>
      <c r="B12" s="804">
        <v>20270</v>
      </c>
      <c r="C12" s="665">
        <v>1</v>
      </c>
      <c r="D12" s="804">
        <v>28713</v>
      </c>
      <c r="E12" s="665">
        <v>1.4165268870251604</v>
      </c>
      <c r="F12" s="804">
        <v>33936</v>
      </c>
      <c r="G12" s="681">
        <v>1.674198322644302</v>
      </c>
      <c r="H12" s="804"/>
      <c r="I12" s="665"/>
      <c r="J12" s="804"/>
      <c r="K12" s="665"/>
      <c r="L12" s="804">
        <v>83409.55</v>
      </c>
      <c r="M12" s="681"/>
      <c r="N12" s="804"/>
      <c r="O12" s="665"/>
      <c r="P12" s="804"/>
      <c r="Q12" s="665"/>
      <c r="R12" s="804"/>
      <c r="S12" s="704"/>
    </row>
    <row r="13" spans="1:19" ht="14.4" customHeight="1" x14ac:dyDescent="0.3">
      <c r="A13" s="691" t="s">
        <v>5611</v>
      </c>
      <c r="B13" s="804">
        <v>983</v>
      </c>
      <c r="C13" s="665">
        <v>1</v>
      </c>
      <c r="D13" s="804">
        <v>2005</v>
      </c>
      <c r="E13" s="665">
        <v>2.0396744659206512</v>
      </c>
      <c r="F13" s="804">
        <v>126</v>
      </c>
      <c r="G13" s="681">
        <v>0.12817904374364192</v>
      </c>
      <c r="H13" s="804"/>
      <c r="I13" s="665"/>
      <c r="J13" s="804"/>
      <c r="K13" s="665"/>
      <c r="L13" s="804"/>
      <c r="M13" s="681"/>
      <c r="N13" s="804"/>
      <c r="O13" s="665"/>
      <c r="P13" s="804"/>
      <c r="Q13" s="665"/>
      <c r="R13" s="804"/>
      <c r="S13" s="704"/>
    </row>
    <row r="14" spans="1:19" ht="14.4" customHeight="1" x14ac:dyDescent="0.3">
      <c r="A14" s="691" t="s">
        <v>5612</v>
      </c>
      <c r="B14" s="804"/>
      <c r="C14" s="665"/>
      <c r="D14" s="804">
        <v>985</v>
      </c>
      <c r="E14" s="665"/>
      <c r="F14" s="804"/>
      <c r="G14" s="681"/>
      <c r="H14" s="804"/>
      <c r="I14" s="665"/>
      <c r="J14" s="804"/>
      <c r="K14" s="665"/>
      <c r="L14" s="804"/>
      <c r="M14" s="681"/>
      <c r="N14" s="804"/>
      <c r="O14" s="665"/>
      <c r="P14" s="804"/>
      <c r="Q14" s="665"/>
      <c r="R14" s="804"/>
      <c r="S14" s="704"/>
    </row>
    <row r="15" spans="1:19" ht="14.4" customHeight="1" x14ac:dyDescent="0.3">
      <c r="A15" s="691" t="s">
        <v>5613</v>
      </c>
      <c r="B15" s="804"/>
      <c r="C15" s="665"/>
      <c r="D15" s="804">
        <v>236</v>
      </c>
      <c r="E15" s="665"/>
      <c r="F15" s="804"/>
      <c r="G15" s="681"/>
      <c r="H15" s="804"/>
      <c r="I15" s="665"/>
      <c r="J15" s="804"/>
      <c r="K15" s="665"/>
      <c r="L15" s="804"/>
      <c r="M15" s="681"/>
      <c r="N15" s="804"/>
      <c r="O15" s="665"/>
      <c r="P15" s="804"/>
      <c r="Q15" s="665"/>
      <c r="R15" s="804"/>
      <c r="S15" s="704"/>
    </row>
    <row r="16" spans="1:19" ht="14.4" customHeight="1" x14ac:dyDescent="0.3">
      <c r="A16" s="691" t="s">
        <v>5614</v>
      </c>
      <c r="B16" s="804">
        <v>3308</v>
      </c>
      <c r="C16" s="665">
        <v>1</v>
      </c>
      <c r="D16" s="804"/>
      <c r="E16" s="665"/>
      <c r="F16" s="804">
        <v>5961</v>
      </c>
      <c r="G16" s="681">
        <v>1.8019951632406288</v>
      </c>
      <c r="H16" s="804"/>
      <c r="I16" s="665"/>
      <c r="J16" s="804"/>
      <c r="K16" s="665"/>
      <c r="L16" s="804"/>
      <c r="M16" s="681"/>
      <c r="N16" s="804"/>
      <c r="O16" s="665"/>
      <c r="P16" s="804"/>
      <c r="Q16" s="665"/>
      <c r="R16" s="804"/>
      <c r="S16" s="704"/>
    </row>
    <row r="17" spans="1:19" ht="14.4" customHeight="1" x14ac:dyDescent="0.3">
      <c r="A17" s="691" t="s">
        <v>5615</v>
      </c>
      <c r="B17" s="804">
        <v>2894</v>
      </c>
      <c r="C17" s="665">
        <v>1</v>
      </c>
      <c r="D17" s="804">
        <v>19587</v>
      </c>
      <c r="E17" s="665">
        <v>6.7681409813407045</v>
      </c>
      <c r="F17" s="804"/>
      <c r="G17" s="681"/>
      <c r="H17" s="804"/>
      <c r="I17" s="665"/>
      <c r="J17" s="804"/>
      <c r="K17" s="665"/>
      <c r="L17" s="804"/>
      <c r="M17" s="681"/>
      <c r="N17" s="804"/>
      <c r="O17" s="665"/>
      <c r="P17" s="804"/>
      <c r="Q17" s="665"/>
      <c r="R17" s="804"/>
      <c r="S17" s="704"/>
    </row>
    <row r="18" spans="1:19" ht="14.4" customHeight="1" x14ac:dyDescent="0.3">
      <c r="A18" s="691" t="s">
        <v>5616</v>
      </c>
      <c r="B18" s="804"/>
      <c r="C18" s="665"/>
      <c r="D18" s="804">
        <v>985</v>
      </c>
      <c r="E18" s="665"/>
      <c r="F18" s="804"/>
      <c r="G18" s="681"/>
      <c r="H18" s="804"/>
      <c r="I18" s="665"/>
      <c r="J18" s="804"/>
      <c r="K18" s="665"/>
      <c r="L18" s="804"/>
      <c r="M18" s="681"/>
      <c r="N18" s="804"/>
      <c r="O18" s="665"/>
      <c r="P18" s="804"/>
      <c r="Q18" s="665"/>
      <c r="R18" s="804"/>
      <c r="S18" s="704"/>
    </row>
    <row r="19" spans="1:19" ht="14.4" customHeight="1" x14ac:dyDescent="0.3">
      <c r="A19" s="691" t="s">
        <v>5617</v>
      </c>
      <c r="B19" s="804">
        <v>3840</v>
      </c>
      <c r="C19" s="665">
        <v>1</v>
      </c>
      <c r="D19" s="804">
        <v>985</v>
      </c>
      <c r="E19" s="665">
        <v>0.25651041666666669</v>
      </c>
      <c r="F19" s="804">
        <v>1008</v>
      </c>
      <c r="G19" s="681">
        <v>0.26250000000000001</v>
      </c>
      <c r="H19" s="804"/>
      <c r="I19" s="665"/>
      <c r="J19" s="804"/>
      <c r="K19" s="665"/>
      <c r="L19" s="804"/>
      <c r="M19" s="681"/>
      <c r="N19" s="804"/>
      <c r="O19" s="665"/>
      <c r="P19" s="804"/>
      <c r="Q19" s="665"/>
      <c r="R19" s="804"/>
      <c r="S19" s="704"/>
    </row>
    <row r="20" spans="1:19" ht="14.4" customHeight="1" x14ac:dyDescent="0.3">
      <c r="A20" s="691" t="s">
        <v>5618</v>
      </c>
      <c r="B20" s="804">
        <v>980</v>
      </c>
      <c r="C20" s="665">
        <v>1</v>
      </c>
      <c r="D20" s="804"/>
      <c r="E20" s="665"/>
      <c r="F20" s="804">
        <v>1439</v>
      </c>
      <c r="G20" s="681">
        <v>1.4683673469387755</v>
      </c>
      <c r="H20" s="804"/>
      <c r="I20" s="665"/>
      <c r="J20" s="804"/>
      <c r="K20" s="665"/>
      <c r="L20" s="804"/>
      <c r="M20" s="681"/>
      <c r="N20" s="804"/>
      <c r="O20" s="665"/>
      <c r="P20" s="804"/>
      <c r="Q20" s="665"/>
      <c r="R20" s="804"/>
      <c r="S20" s="704"/>
    </row>
    <row r="21" spans="1:19" ht="14.4" customHeight="1" x14ac:dyDescent="0.3">
      <c r="A21" s="691" t="s">
        <v>5619</v>
      </c>
      <c r="B21" s="804">
        <v>980</v>
      </c>
      <c r="C21" s="665">
        <v>1</v>
      </c>
      <c r="D21" s="804">
        <v>985</v>
      </c>
      <c r="E21" s="665">
        <v>1.0051020408163265</v>
      </c>
      <c r="F21" s="804">
        <v>3024</v>
      </c>
      <c r="G21" s="681">
        <v>3.0857142857142859</v>
      </c>
      <c r="H21" s="804"/>
      <c r="I21" s="665"/>
      <c r="J21" s="804"/>
      <c r="K21" s="665"/>
      <c r="L21" s="804"/>
      <c r="M21" s="681"/>
      <c r="N21" s="804"/>
      <c r="O21" s="665"/>
      <c r="P21" s="804"/>
      <c r="Q21" s="665"/>
      <c r="R21" s="804"/>
      <c r="S21" s="704"/>
    </row>
    <row r="22" spans="1:19" ht="14.4" customHeight="1" x14ac:dyDescent="0.3">
      <c r="A22" s="691" t="s">
        <v>2773</v>
      </c>
      <c r="B22" s="804">
        <v>66660888</v>
      </c>
      <c r="C22" s="665">
        <v>1</v>
      </c>
      <c r="D22" s="804">
        <v>65491316</v>
      </c>
      <c r="E22" s="665">
        <v>0.98245489919066187</v>
      </c>
      <c r="F22" s="804">
        <v>62781643.329999998</v>
      </c>
      <c r="G22" s="681">
        <v>0.94180628571884606</v>
      </c>
      <c r="H22" s="804">
        <v>28000776.409999967</v>
      </c>
      <c r="I22" s="665">
        <v>1</v>
      </c>
      <c r="J22" s="804">
        <v>27346580.989999995</v>
      </c>
      <c r="K22" s="665">
        <v>0.97663652570125381</v>
      </c>
      <c r="L22" s="804">
        <v>28001552.859999981</v>
      </c>
      <c r="M22" s="681">
        <v>1.0000277295882316</v>
      </c>
      <c r="N22" s="804"/>
      <c r="O22" s="665"/>
      <c r="P22" s="804"/>
      <c r="Q22" s="665"/>
      <c r="R22" s="804"/>
      <c r="S22" s="704"/>
    </row>
    <row r="23" spans="1:19" ht="14.4" customHeight="1" thickBot="1" x14ac:dyDescent="0.35">
      <c r="A23" s="799" t="s">
        <v>5620</v>
      </c>
      <c r="B23" s="798">
        <v>8209</v>
      </c>
      <c r="C23" s="671">
        <v>1</v>
      </c>
      <c r="D23" s="798">
        <v>8502</v>
      </c>
      <c r="E23" s="671">
        <v>1.0356925325861859</v>
      </c>
      <c r="F23" s="798">
        <v>8898</v>
      </c>
      <c r="G23" s="682">
        <v>1.0839322694603484</v>
      </c>
      <c r="H23" s="798"/>
      <c r="I23" s="671"/>
      <c r="J23" s="798"/>
      <c r="K23" s="671"/>
      <c r="L23" s="798"/>
      <c r="M23" s="682"/>
      <c r="N23" s="798"/>
      <c r="O23" s="671"/>
      <c r="P23" s="798"/>
      <c r="Q23" s="671"/>
      <c r="R23" s="798"/>
      <c r="S23" s="7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6378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38540.660000000003</v>
      </c>
      <c r="G3" s="212">
        <f t="shared" si="0"/>
        <v>94749446.410000026</v>
      </c>
      <c r="H3" s="212"/>
      <c r="I3" s="212"/>
      <c r="J3" s="212">
        <f t="shared" si="0"/>
        <v>37049.680000000008</v>
      </c>
      <c r="K3" s="212">
        <f t="shared" si="0"/>
        <v>92948362.990000039</v>
      </c>
      <c r="L3" s="212"/>
      <c r="M3" s="212"/>
      <c r="N3" s="212">
        <f t="shared" si="0"/>
        <v>36282.939999999995</v>
      </c>
      <c r="O3" s="212">
        <f t="shared" si="0"/>
        <v>90942774.409999996</v>
      </c>
      <c r="P3" s="79">
        <f>IF(G3=0,0,O3/G3)</f>
        <v>0.9598238074813884</v>
      </c>
      <c r="Q3" s="213">
        <f>IF(N3=0,0,O3/N3)</f>
        <v>2506.4885703859723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5621</v>
      </c>
      <c r="B6" s="740" t="s">
        <v>5536</v>
      </c>
      <c r="C6" s="740" t="s">
        <v>5537</v>
      </c>
      <c r="D6" s="740" t="s">
        <v>5538</v>
      </c>
      <c r="E6" s="740" t="s">
        <v>5539</v>
      </c>
      <c r="F6" s="229">
        <v>1</v>
      </c>
      <c r="G6" s="229">
        <v>35</v>
      </c>
      <c r="H6" s="229">
        <v>1</v>
      </c>
      <c r="I6" s="229">
        <v>35</v>
      </c>
      <c r="J6" s="229">
        <v>2</v>
      </c>
      <c r="K6" s="229">
        <v>70</v>
      </c>
      <c r="L6" s="229">
        <v>2</v>
      </c>
      <c r="M6" s="229">
        <v>35</v>
      </c>
      <c r="N6" s="229">
        <v>1</v>
      </c>
      <c r="O6" s="229">
        <v>37</v>
      </c>
      <c r="P6" s="745">
        <v>1.0571428571428572</v>
      </c>
      <c r="Q6" s="753">
        <v>37</v>
      </c>
    </row>
    <row r="7" spans="1:17" ht="14.4" customHeight="1" x14ac:dyDescent="0.3">
      <c r="A7" s="664" t="s">
        <v>5621</v>
      </c>
      <c r="B7" s="665" t="s">
        <v>5536</v>
      </c>
      <c r="C7" s="665" t="s">
        <v>5537</v>
      </c>
      <c r="D7" s="665" t="s">
        <v>5546</v>
      </c>
      <c r="E7" s="665" t="s">
        <v>5547</v>
      </c>
      <c r="F7" s="668">
        <v>1</v>
      </c>
      <c r="G7" s="668">
        <v>414</v>
      </c>
      <c r="H7" s="668">
        <v>1</v>
      </c>
      <c r="I7" s="668">
        <v>414</v>
      </c>
      <c r="J7" s="668"/>
      <c r="K7" s="668"/>
      <c r="L7" s="668"/>
      <c r="M7" s="668"/>
      <c r="N7" s="668"/>
      <c r="O7" s="668"/>
      <c r="P7" s="681"/>
      <c r="Q7" s="669"/>
    </row>
    <row r="8" spans="1:17" ht="14.4" customHeight="1" x14ac:dyDescent="0.3">
      <c r="A8" s="664" t="s">
        <v>5621</v>
      </c>
      <c r="B8" s="665" t="s">
        <v>5536</v>
      </c>
      <c r="C8" s="665" t="s">
        <v>5537</v>
      </c>
      <c r="D8" s="665" t="s">
        <v>5548</v>
      </c>
      <c r="E8" s="665" t="s">
        <v>5549</v>
      </c>
      <c r="F8" s="668">
        <v>22</v>
      </c>
      <c r="G8" s="668">
        <v>21620</v>
      </c>
      <c r="H8" s="668">
        <v>1</v>
      </c>
      <c r="I8" s="668">
        <v>982.72727272727275</v>
      </c>
      <c r="J8" s="668">
        <v>25</v>
      </c>
      <c r="K8" s="668">
        <v>24625</v>
      </c>
      <c r="L8" s="668">
        <v>1.1389916743755781</v>
      </c>
      <c r="M8" s="668">
        <v>985</v>
      </c>
      <c r="N8" s="668">
        <v>10</v>
      </c>
      <c r="O8" s="668">
        <v>10080</v>
      </c>
      <c r="P8" s="681">
        <v>0.46623496762257172</v>
      </c>
      <c r="Q8" s="669">
        <v>1008</v>
      </c>
    </row>
    <row r="9" spans="1:17" ht="14.4" customHeight="1" x14ac:dyDescent="0.3">
      <c r="A9" s="664" t="s">
        <v>5621</v>
      </c>
      <c r="B9" s="665" t="s">
        <v>5536</v>
      </c>
      <c r="C9" s="665" t="s">
        <v>5537</v>
      </c>
      <c r="D9" s="665" t="s">
        <v>5558</v>
      </c>
      <c r="E9" s="665" t="s">
        <v>5559</v>
      </c>
      <c r="F9" s="668"/>
      <c r="G9" s="668"/>
      <c r="H9" s="668"/>
      <c r="I9" s="668"/>
      <c r="J9" s="668">
        <v>1</v>
      </c>
      <c r="K9" s="668">
        <v>0</v>
      </c>
      <c r="L9" s="668"/>
      <c r="M9" s="668">
        <v>0</v>
      </c>
      <c r="N9" s="668"/>
      <c r="O9" s="668"/>
      <c r="P9" s="681"/>
      <c r="Q9" s="669"/>
    </row>
    <row r="10" spans="1:17" ht="14.4" customHeight="1" x14ac:dyDescent="0.3">
      <c r="A10" s="664" t="s">
        <v>5621</v>
      </c>
      <c r="B10" s="665" t="s">
        <v>5536</v>
      </c>
      <c r="C10" s="665" t="s">
        <v>5537</v>
      </c>
      <c r="D10" s="665" t="s">
        <v>5566</v>
      </c>
      <c r="E10" s="665" t="s">
        <v>5567</v>
      </c>
      <c r="F10" s="668">
        <v>8</v>
      </c>
      <c r="G10" s="668">
        <v>15288</v>
      </c>
      <c r="H10" s="668">
        <v>1</v>
      </c>
      <c r="I10" s="668">
        <v>1911</v>
      </c>
      <c r="J10" s="668">
        <v>6</v>
      </c>
      <c r="K10" s="668">
        <v>11472</v>
      </c>
      <c r="L10" s="668">
        <v>0.75039246467817899</v>
      </c>
      <c r="M10" s="668">
        <v>1912</v>
      </c>
      <c r="N10" s="668">
        <v>3</v>
      </c>
      <c r="O10" s="668">
        <v>5787</v>
      </c>
      <c r="P10" s="681">
        <v>0.37853218210361067</v>
      </c>
      <c r="Q10" s="669">
        <v>1929</v>
      </c>
    </row>
    <row r="11" spans="1:17" ht="14.4" customHeight="1" x14ac:dyDescent="0.3">
      <c r="A11" s="664" t="s">
        <v>5621</v>
      </c>
      <c r="B11" s="665" t="s">
        <v>5536</v>
      </c>
      <c r="C11" s="665" t="s">
        <v>5537</v>
      </c>
      <c r="D11" s="665" t="s">
        <v>5568</v>
      </c>
      <c r="E11" s="665" t="s">
        <v>5569</v>
      </c>
      <c r="F11" s="668">
        <v>1</v>
      </c>
      <c r="G11" s="668">
        <v>330</v>
      </c>
      <c r="H11" s="668">
        <v>1</v>
      </c>
      <c r="I11" s="668">
        <v>330</v>
      </c>
      <c r="J11" s="668">
        <v>3</v>
      </c>
      <c r="K11" s="668">
        <v>993</v>
      </c>
      <c r="L11" s="668">
        <v>3.0090909090909093</v>
      </c>
      <c r="M11" s="668">
        <v>331</v>
      </c>
      <c r="N11" s="668"/>
      <c r="O11" s="668"/>
      <c r="P11" s="681"/>
      <c r="Q11" s="669"/>
    </row>
    <row r="12" spans="1:17" ht="14.4" customHeight="1" x14ac:dyDescent="0.3">
      <c r="A12" s="664" t="s">
        <v>5621</v>
      </c>
      <c r="B12" s="665" t="s">
        <v>5580</v>
      </c>
      <c r="C12" s="665" t="s">
        <v>5537</v>
      </c>
      <c r="D12" s="665" t="s">
        <v>5538</v>
      </c>
      <c r="E12" s="665" t="s">
        <v>5539</v>
      </c>
      <c r="F12" s="668"/>
      <c r="G12" s="668"/>
      <c r="H12" s="668"/>
      <c r="I12" s="668"/>
      <c r="J12" s="668"/>
      <c r="K12" s="668"/>
      <c r="L12" s="668"/>
      <c r="M12" s="668"/>
      <c r="N12" s="668">
        <v>1</v>
      </c>
      <c r="O12" s="668">
        <v>37</v>
      </c>
      <c r="P12" s="681"/>
      <c r="Q12" s="669">
        <v>37</v>
      </c>
    </row>
    <row r="13" spans="1:17" ht="14.4" customHeight="1" x14ac:dyDescent="0.3">
      <c r="A13" s="664" t="s">
        <v>5621</v>
      </c>
      <c r="B13" s="665" t="s">
        <v>5580</v>
      </c>
      <c r="C13" s="665" t="s">
        <v>5537</v>
      </c>
      <c r="D13" s="665" t="s">
        <v>5585</v>
      </c>
      <c r="E13" s="665" t="s">
        <v>5586</v>
      </c>
      <c r="F13" s="668"/>
      <c r="G13" s="668"/>
      <c r="H13" s="668"/>
      <c r="I13" s="668"/>
      <c r="J13" s="668"/>
      <c r="K13" s="668"/>
      <c r="L13" s="668"/>
      <c r="M13" s="668"/>
      <c r="N13" s="668">
        <v>4</v>
      </c>
      <c r="O13" s="668">
        <v>504</v>
      </c>
      <c r="P13" s="681"/>
      <c r="Q13" s="669">
        <v>126</v>
      </c>
    </row>
    <row r="14" spans="1:17" ht="14.4" customHeight="1" x14ac:dyDescent="0.3">
      <c r="A14" s="664" t="s">
        <v>5621</v>
      </c>
      <c r="B14" s="665" t="s">
        <v>5580</v>
      </c>
      <c r="C14" s="665" t="s">
        <v>5537</v>
      </c>
      <c r="D14" s="665" t="s">
        <v>5558</v>
      </c>
      <c r="E14" s="665" t="s">
        <v>5559</v>
      </c>
      <c r="F14" s="668"/>
      <c r="G14" s="668"/>
      <c r="H14" s="668"/>
      <c r="I14" s="668"/>
      <c r="J14" s="668"/>
      <c r="K14" s="668"/>
      <c r="L14" s="668"/>
      <c r="M14" s="668"/>
      <c r="N14" s="668">
        <v>2</v>
      </c>
      <c r="O14" s="668">
        <v>66.67</v>
      </c>
      <c r="P14" s="681"/>
      <c r="Q14" s="669">
        <v>33.335000000000001</v>
      </c>
    </row>
    <row r="15" spans="1:17" ht="14.4" customHeight="1" x14ac:dyDescent="0.3">
      <c r="A15" s="664" t="s">
        <v>5621</v>
      </c>
      <c r="B15" s="665" t="s">
        <v>5580</v>
      </c>
      <c r="C15" s="665" t="s">
        <v>5537</v>
      </c>
      <c r="D15" s="665" t="s">
        <v>5599</v>
      </c>
      <c r="E15" s="665" t="s">
        <v>5600</v>
      </c>
      <c r="F15" s="668"/>
      <c r="G15" s="668"/>
      <c r="H15" s="668"/>
      <c r="I15" s="668"/>
      <c r="J15" s="668">
        <v>5</v>
      </c>
      <c r="K15" s="668">
        <v>1745</v>
      </c>
      <c r="L15" s="668"/>
      <c r="M15" s="668">
        <v>349</v>
      </c>
      <c r="N15" s="668"/>
      <c r="O15" s="668"/>
      <c r="P15" s="681"/>
      <c r="Q15" s="669"/>
    </row>
    <row r="16" spans="1:17" ht="14.4" customHeight="1" x14ac:dyDescent="0.3">
      <c r="A16" s="664" t="s">
        <v>5621</v>
      </c>
      <c r="B16" s="665" t="s">
        <v>5580</v>
      </c>
      <c r="C16" s="665" t="s">
        <v>5537</v>
      </c>
      <c r="D16" s="665" t="s">
        <v>5601</v>
      </c>
      <c r="E16" s="665" t="s">
        <v>5602</v>
      </c>
      <c r="F16" s="668">
        <v>3</v>
      </c>
      <c r="G16" s="668">
        <v>700</v>
      </c>
      <c r="H16" s="668">
        <v>1</v>
      </c>
      <c r="I16" s="668">
        <v>233.33333333333334</v>
      </c>
      <c r="J16" s="668"/>
      <c r="K16" s="668"/>
      <c r="L16" s="668"/>
      <c r="M16" s="668"/>
      <c r="N16" s="668">
        <v>3</v>
      </c>
      <c r="O16" s="668">
        <v>753</v>
      </c>
      <c r="P16" s="681">
        <v>1.0757142857142856</v>
      </c>
      <c r="Q16" s="669">
        <v>251</v>
      </c>
    </row>
    <row r="17" spans="1:17" ht="14.4" customHeight="1" x14ac:dyDescent="0.3">
      <c r="A17" s="664" t="s">
        <v>5622</v>
      </c>
      <c r="B17" s="665" t="s">
        <v>5536</v>
      </c>
      <c r="C17" s="665" t="s">
        <v>5537</v>
      </c>
      <c r="D17" s="665" t="s">
        <v>5548</v>
      </c>
      <c r="E17" s="665" t="s">
        <v>5549</v>
      </c>
      <c r="F17" s="668"/>
      <c r="G17" s="668"/>
      <c r="H17" s="668"/>
      <c r="I17" s="668"/>
      <c r="J17" s="668"/>
      <c r="K17" s="668"/>
      <c r="L17" s="668"/>
      <c r="M17" s="668"/>
      <c r="N17" s="668">
        <v>1</v>
      </c>
      <c r="O17" s="668">
        <v>1008</v>
      </c>
      <c r="P17" s="681"/>
      <c r="Q17" s="669">
        <v>1008</v>
      </c>
    </row>
    <row r="18" spans="1:17" ht="14.4" customHeight="1" x14ac:dyDescent="0.3">
      <c r="A18" s="664" t="s">
        <v>5623</v>
      </c>
      <c r="B18" s="665" t="s">
        <v>5536</v>
      </c>
      <c r="C18" s="665" t="s">
        <v>5537</v>
      </c>
      <c r="D18" s="665" t="s">
        <v>5538</v>
      </c>
      <c r="E18" s="665" t="s">
        <v>5539</v>
      </c>
      <c r="F18" s="668">
        <v>1</v>
      </c>
      <c r="G18" s="668">
        <v>35</v>
      </c>
      <c r="H18" s="668">
        <v>1</v>
      </c>
      <c r="I18" s="668">
        <v>35</v>
      </c>
      <c r="J18" s="668"/>
      <c r="K18" s="668"/>
      <c r="L18" s="668"/>
      <c r="M18" s="668"/>
      <c r="N18" s="668"/>
      <c r="O18" s="668"/>
      <c r="P18" s="681"/>
      <c r="Q18" s="669"/>
    </row>
    <row r="19" spans="1:17" ht="14.4" customHeight="1" x14ac:dyDescent="0.3">
      <c r="A19" s="664" t="s">
        <v>5623</v>
      </c>
      <c r="B19" s="665" t="s">
        <v>5536</v>
      </c>
      <c r="C19" s="665" t="s">
        <v>5537</v>
      </c>
      <c r="D19" s="665" t="s">
        <v>5546</v>
      </c>
      <c r="E19" s="665" t="s">
        <v>5547</v>
      </c>
      <c r="F19" s="668">
        <v>1</v>
      </c>
      <c r="G19" s="668">
        <v>414</v>
      </c>
      <c r="H19" s="668">
        <v>1</v>
      </c>
      <c r="I19" s="668">
        <v>414</v>
      </c>
      <c r="J19" s="668"/>
      <c r="K19" s="668"/>
      <c r="L19" s="668"/>
      <c r="M19" s="668"/>
      <c r="N19" s="668"/>
      <c r="O19" s="668"/>
      <c r="P19" s="681"/>
      <c r="Q19" s="669"/>
    </row>
    <row r="20" spans="1:17" ht="14.4" customHeight="1" x14ac:dyDescent="0.3">
      <c r="A20" s="664" t="s">
        <v>5623</v>
      </c>
      <c r="B20" s="665" t="s">
        <v>5536</v>
      </c>
      <c r="C20" s="665" t="s">
        <v>5537</v>
      </c>
      <c r="D20" s="665" t="s">
        <v>5548</v>
      </c>
      <c r="E20" s="665" t="s">
        <v>5549</v>
      </c>
      <c r="F20" s="668">
        <v>4</v>
      </c>
      <c r="G20" s="668">
        <v>3932</v>
      </c>
      <c r="H20" s="668">
        <v>1</v>
      </c>
      <c r="I20" s="668">
        <v>983</v>
      </c>
      <c r="J20" s="668">
        <v>4</v>
      </c>
      <c r="K20" s="668">
        <v>3940</v>
      </c>
      <c r="L20" s="668">
        <v>1.0020345879959309</v>
      </c>
      <c r="M20" s="668">
        <v>985</v>
      </c>
      <c r="N20" s="668">
        <v>1</v>
      </c>
      <c r="O20" s="668">
        <v>1008</v>
      </c>
      <c r="P20" s="681">
        <v>0.25635808748728384</v>
      </c>
      <c r="Q20" s="669">
        <v>1008</v>
      </c>
    </row>
    <row r="21" spans="1:17" ht="14.4" customHeight="1" x14ac:dyDescent="0.3">
      <c r="A21" s="664" t="s">
        <v>5623</v>
      </c>
      <c r="B21" s="665" t="s">
        <v>5536</v>
      </c>
      <c r="C21" s="665" t="s">
        <v>5537</v>
      </c>
      <c r="D21" s="665" t="s">
        <v>5566</v>
      </c>
      <c r="E21" s="665" t="s">
        <v>5567</v>
      </c>
      <c r="F21" s="668">
        <v>1</v>
      </c>
      <c r="G21" s="668">
        <v>1911</v>
      </c>
      <c r="H21" s="668">
        <v>1</v>
      </c>
      <c r="I21" s="668">
        <v>1911</v>
      </c>
      <c r="J21" s="668"/>
      <c r="K21" s="668"/>
      <c r="L21" s="668"/>
      <c r="M21" s="668"/>
      <c r="N21" s="668"/>
      <c r="O21" s="668"/>
      <c r="P21" s="681"/>
      <c r="Q21" s="669"/>
    </row>
    <row r="22" spans="1:17" ht="14.4" customHeight="1" x14ac:dyDescent="0.3">
      <c r="A22" s="664" t="s">
        <v>5623</v>
      </c>
      <c r="B22" s="665" t="s">
        <v>5580</v>
      </c>
      <c r="C22" s="665" t="s">
        <v>5537</v>
      </c>
      <c r="D22" s="665" t="s">
        <v>5538</v>
      </c>
      <c r="E22" s="665" t="s">
        <v>5539</v>
      </c>
      <c r="F22" s="668">
        <v>2</v>
      </c>
      <c r="G22" s="668">
        <v>69</v>
      </c>
      <c r="H22" s="668">
        <v>1</v>
      </c>
      <c r="I22" s="668">
        <v>34.5</v>
      </c>
      <c r="J22" s="668"/>
      <c r="K22" s="668"/>
      <c r="L22" s="668"/>
      <c r="M22" s="668"/>
      <c r="N22" s="668"/>
      <c r="O22" s="668"/>
      <c r="P22" s="681"/>
      <c r="Q22" s="669"/>
    </row>
    <row r="23" spans="1:17" ht="14.4" customHeight="1" x14ac:dyDescent="0.3">
      <c r="A23" s="664" t="s">
        <v>5623</v>
      </c>
      <c r="B23" s="665" t="s">
        <v>5580</v>
      </c>
      <c r="C23" s="665" t="s">
        <v>5537</v>
      </c>
      <c r="D23" s="665" t="s">
        <v>5585</v>
      </c>
      <c r="E23" s="665" t="s">
        <v>5586</v>
      </c>
      <c r="F23" s="668"/>
      <c r="G23" s="668"/>
      <c r="H23" s="668"/>
      <c r="I23" s="668"/>
      <c r="J23" s="668"/>
      <c r="K23" s="668"/>
      <c r="L23" s="668"/>
      <c r="M23" s="668"/>
      <c r="N23" s="668">
        <v>1</v>
      </c>
      <c r="O23" s="668">
        <v>126</v>
      </c>
      <c r="P23" s="681"/>
      <c r="Q23" s="669">
        <v>126</v>
      </c>
    </row>
    <row r="24" spans="1:17" ht="14.4" customHeight="1" x14ac:dyDescent="0.3">
      <c r="A24" s="664" t="s">
        <v>5623</v>
      </c>
      <c r="B24" s="665" t="s">
        <v>5580</v>
      </c>
      <c r="C24" s="665" t="s">
        <v>5537</v>
      </c>
      <c r="D24" s="665" t="s">
        <v>5599</v>
      </c>
      <c r="E24" s="665" t="s">
        <v>5600</v>
      </c>
      <c r="F24" s="668"/>
      <c r="G24" s="668"/>
      <c r="H24" s="668"/>
      <c r="I24" s="668"/>
      <c r="J24" s="668">
        <v>2</v>
      </c>
      <c r="K24" s="668">
        <v>698</v>
      </c>
      <c r="L24" s="668"/>
      <c r="M24" s="668">
        <v>349</v>
      </c>
      <c r="N24" s="668"/>
      <c r="O24" s="668"/>
      <c r="P24" s="681"/>
      <c r="Q24" s="669"/>
    </row>
    <row r="25" spans="1:17" ht="14.4" customHeight="1" x14ac:dyDescent="0.3">
      <c r="A25" s="664" t="s">
        <v>5624</v>
      </c>
      <c r="B25" s="665" t="s">
        <v>5536</v>
      </c>
      <c r="C25" s="665" t="s">
        <v>5537</v>
      </c>
      <c r="D25" s="665" t="s">
        <v>5548</v>
      </c>
      <c r="E25" s="665" t="s">
        <v>5549</v>
      </c>
      <c r="F25" s="668">
        <v>1</v>
      </c>
      <c r="G25" s="668">
        <v>980</v>
      </c>
      <c r="H25" s="668">
        <v>1</v>
      </c>
      <c r="I25" s="668">
        <v>980</v>
      </c>
      <c r="J25" s="668">
        <v>2</v>
      </c>
      <c r="K25" s="668">
        <v>1970</v>
      </c>
      <c r="L25" s="668">
        <v>2.010204081632653</v>
      </c>
      <c r="M25" s="668">
        <v>985</v>
      </c>
      <c r="N25" s="668">
        <v>1</v>
      </c>
      <c r="O25" s="668">
        <v>1008</v>
      </c>
      <c r="P25" s="681">
        <v>1.0285714285714285</v>
      </c>
      <c r="Q25" s="669">
        <v>1008</v>
      </c>
    </row>
    <row r="26" spans="1:17" ht="14.4" customHeight="1" x14ac:dyDescent="0.3">
      <c r="A26" s="664" t="s">
        <v>5624</v>
      </c>
      <c r="B26" s="665" t="s">
        <v>5580</v>
      </c>
      <c r="C26" s="665" t="s">
        <v>5537</v>
      </c>
      <c r="D26" s="665" t="s">
        <v>5585</v>
      </c>
      <c r="E26" s="665" t="s">
        <v>5586</v>
      </c>
      <c r="F26" s="668">
        <v>5</v>
      </c>
      <c r="G26" s="668">
        <v>590</v>
      </c>
      <c r="H26" s="668">
        <v>1</v>
      </c>
      <c r="I26" s="668">
        <v>118</v>
      </c>
      <c r="J26" s="668"/>
      <c r="K26" s="668"/>
      <c r="L26" s="668"/>
      <c r="M26" s="668"/>
      <c r="N26" s="668"/>
      <c r="O26" s="668"/>
      <c r="P26" s="681"/>
      <c r="Q26" s="669"/>
    </row>
    <row r="27" spans="1:17" ht="14.4" customHeight="1" x14ac:dyDescent="0.3">
      <c r="A27" s="664" t="s">
        <v>5625</v>
      </c>
      <c r="B27" s="665" t="s">
        <v>5536</v>
      </c>
      <c r="C27" s="665" t="s">
        <v>5537</v>
      </c>
      <c r="D27" s="665" t="s">
        <v>5548</v>
      </c>
      <c r="E27" s="665" t="s">
        <v>5549</v>
      </c>
      <c r="F27" s="668"/>
      <c r="G27" s="668"/>
      <c r="H27" s="668"/>
      <c r="I27" s="668"/>
      <c r="J27" s="668"/>
      <c r="K27" s="668"/>
      <c r="L27" s="668"/>
      <c r="M27" s="668"/>
      <c r="N27" s="668">
        <v>1</v>
      </c>
      <c r="O27" s="668">
        <v>1008</v>
      </c>
      <c r="P27" s="681"/>
      <c r="Q27" s="669">
        <v>1008</v>
      </c>
    </row>
    <row r="28" spans="1:17" ht="14.4" customHeight="1" x14ac:dyDescent="0.3">
      <c r="A28" s="664" t="s">
        <v>5625</v>
      </c>
      <c r="B28" s="665" t="s">
        <v>5536</v>
      </c>
      <c r="C28" s="665" t="s">
        <v>5537</v>
      </c>
      <c r="D28" s="665" t="s">
        <v>5568</v>
      </c>
      <c r="E28" s="665" t="s">
        <v>5569</v>
      </c>
      <c r="F28" s="668"/>
      <c r="G28" s="668"/>
      <c r="H28" s="668"/>
      <c r="I28" s="668"/>
      <c r="J28" s="668"/>
      <c r="K28" s="668"/>
      <c r="L28" s="668"/>
      <c r="M28" s="668"/>
      <c r="N28" s="668">
        <v>1</v>
      </c>
      <c r="O28" s="668">
        <v>354</v>
      </c>
      <c r="P28" s="681"/>
      <c r="Q28" s="669">
        <v>354</v>
      </c>
    </row>
    <row r="29" spans="1:17" ht="14.4" customHeight="1" x14ac:dyDescent="0.3">
      <c r="A29" s="664" t="s">
        <v>5626</v>
      </c>
      <c r="B29" s="665" t="s">
        <v>5536</v>
      </c>
      <c r="C29" s="665" t="s">
        <v>5537</v>
      </c>
      <c r="D29" s="665" t="s">
        <v>5548</v>
      </c>
      <c r="E29" s="665" t="s">
        <v>5549</v>
      </c>
      <c r="F29" s="668"/>
      <c r="G29" s="668"/>
      <c r="H29" s="668"/>
      <c r="I29" s="668"/>
      <c r="J29" s="668">
        <v>2</v>
      </c>
      <c r="K29" s="668">
        <v>1970</v>
      </c>
      <c r="L29" s="668"/>
      <c r="M29" s="668">
        <v>985</v>
      </c>
      <c r="N29" s="668"/>
      <c r="O29" s="668"/>
      <c r="P29" s="681"/>
      <c r="Q29" s="669"/>
    </row>
    <row r="30" spans="1:17" ht="14.4" customHeight="1" x14ac:dyDescent="0.3">
      <c r="A30" s="664" t="s">
        <v>5627</v>
      </c>
      <c r="B30" s="665" t="s">
        <v>5536</v>
      </c>
      <c r="C30" s="665" t="s">
        <v>5537</v>
      </c>
      <c r="D30" s="665" t="s">
        <v>5538</v>
      </c>
      <c r="E30" s="665" t="s">
        <v>5539</v>
      </c>
      <c r="F30" s="668">
        <v>1</v>
      </c>
      <c r="G30" s="668">
        <v>35</v>
      </c>
      <c r="H30" s="668">
        <v>1</v>
      </c>
      <c r="I30" s="668">
        <v>35</v>
      </c>
      <c r="J30" s="668"/>
      <c r="K30" s="668"/>
      <c r="L30" s="668"/>
      <c r="M30" s="668"/>
      <c r="N30" s="668"/>
      <c r="O30" s="668"/>
      <c r="P30" s="681"/>
      <c r="Q30" s="669"/>
    </row>
    <row r="31" spans="1:17" ht="14.4" customHeight="1" x14ac:dyDescent="0.3">
      <c r="A31" s="664" t="s">
        <v>5627</v>
      </c>
      <c r="B31" s="665" t="s">
        <v>5536</v>
      </c>
      <c r="C31" s="665" t="s">
        <v>5537</v>
      </c>
      <c r="D31" s="665" t="s">
        <v>5546</v>
      </c>
      <c r="E31" s="665" t="s">
        <v>5547</v>
      </c>
      <c r="F31" s="668"/>
      <c r="G31" s="668"/>
      <c r="H31" s="668"/>
      <c r="I31" s="668"/>
      <c r="J31" s="668">
        <v>3</v>
      </c>
      <c r="K31" s="668">
        <v>1245</v>
      </c>
      <c r="L31" s="668"/>
      <c r="M31" s="668">
        <v>415</v>
      </c>
      <c r="N31" s="668">
        <v>1</v>
      </c>
      <c r="O31" s="668">
        <v>431</v>
      </c>
      <c r="P31" s="681"/>
      <c r="Q31" s="669">
        <v>431</v>
      </c>
    </row>
    <row r="32" spans="1:17" ht="14.4" customHeight="1" x14ac:dyDescent="0.3">
      <c r="A32" s="664" t="s">
        <v>5627</v>
      </c>
      <c r="B32" s="665" t="s">
        <v>5536</v>
      </c>
      <c r="C32" s="665" t="s">
        <v>5537</v>
      </c>
      <c r="D32" s="665" t="s">
        <v>5548</v>
      </c>
      <c r="E32" s="665" t="s">
        <v>5549</v>
      </c>
      <c r="F32" s="668">
        <v>15</v>
      </c>
      <c r="G32" s="668">
        <v>14736</v>
      </c>
      <c r="H32" s="668">
        <v>1</v>
      </c>
      <c r="I32" s="668">
        <v>982.4</v>
      </c>
      <c r="J32" s="668">
        <v>16</v>
      </c>
      <c r="K32" s="668">
        <v>15760</v>
      </c>
      <c r="L32" s="668">
        <v>1.0694896851248643</v>
      </c>
      <c r="M32" s="668">
        <v>985</v>
      </c>
      <c r="N32" s="668">
        <v>12</v>
      </c>
      <c r="O32" s="668">
        <v>12096</v>
      </c>
      <c r="P32" s="681">
        <v>0.82084690553745931</v>
      </c>
      <c r="Q32" s="669">
        <v>1008</v>
      </c>
    </row>
    <row r="33" spans="1:17" ht="14.4" customHeight="1" x14ac:dyDescent="0.3">
      <c r="A33" s="664" t="s">
        <v>5627</v>
      </c>
      <c r="B33" s="665" t="s">
        <v>5536</v>
      </c>
      <c r="C33" s="665" t="s">
        <v>5537</v>
      </c>
      <c r="D33" s="665" t="s">
        <v>5566</v>
      </c>
      <c r="E33" s="665" t="s">
        <v>5567</v>
      </c>
      <c r="F33" s="668">
        <v>2</v>
      </c>
      <c r="G33" s="668">
        <v>3817</v>
      </c>
      <c r="H33" s="668">
        <v>1</v>
      </c>
      <c r="I33" s="668">
        <v>1908.5</v>
      </c>
      <c r="J33" s="668">
        <v>6</v>
      </c>
      <c r="K33" s="668">
        <v>11472</v>
      </c>
      <c r="L33" s="668">
        <v>3.0055017029080431</v>
      </c>
      <c r="M33" s="668">
        <v>1912</v>
      </c>
      <c r="N33" s="668">
        <v>1</v>
      </c>
      <c r="O33" s="668">
        <v>1929</v>
      </c>
      <c r="P33" s="681">
        <v>0.505370709981661</v>
      </c>
      <c r="Q33" s="669">
        <v>1929</v>
      </c>
    </row>
    <row r="34" spans="1:17" ht="14.4" customHeight="1" x14ac:dyDescent="0.3">
      <c r="A34" s="664" t="s">
        <v>5627</v>
      </c>
      <c r="B34" s="665" t="s">
        <v>5580</v>
      </c>
      <c r="C34" s="665" t="s">
        <v>5537</v>
      </c>
      <c r="D34" s="665" t="s">
        <v>5538</v>
      </c>
      <c r="E34" s="665" t="s">
        <v>5539</v>
      </c>
      <c r="F34" s="668"/>
      <c r="G34" s="668"/>
      <c r="H34" s="668"/>
      <c r="I34" s="668"/>
      <c r="J34" s="668"/>
      <c r="K34" s="668"/>
      <c r="L34" s="668"/>
      <c r="M34" s="668"/>
      <c r="N34" s="668">
        <v>1</v>
      </c>
      <c r="O34" s="668">
        <v>37</v>
      </c>
      <c r="P34" s="681"/>
      <c r="Q34" s="669">
        <v>37</v>
      </c>
    </row>
    <row r="35" spans="1:17" ht="14.4" customHeight="1" x14ac:dyDescent="0.3">
      <c r="A35" s="664" t="s">
        <v>5627</v>
      </c>
      <c r="B35" s="665" t="s">
        <v>5580</v>
      </c>
      <c r="C35" s="665" t="s">
        <v>5537</v>
      </c>
      <c r="D35" s="665" t="s">
        <v>5548</v>
      </c>
      <c r="E35" s="665" t="s">
        <v>5549</v>
      </c>
      <c r="F35" s="668">
        <v>1</v>
      </c>
      <c r="G35" s="668">
        <v>980</v>
      </c>
      <c r="H35" s="668">
        <v>1</v>
      </c>
      <c r="I35" s="668">
        <v>980</v>
      </c>
      <c r="J35" s="668"/>
      <c r="K35" s="668"/>
      <c r="L35" s="668"/>
      <c r="M35" s="668"/>
      <c r="N35" s="668"/>
      <c r="O35" s="668"/>
      <c r="P35" s="681"/>
      <c r="Q35" s="669"/>
    </row>
    <row r="36" spans="1:17" ht="14.4" customHeight="1" x14ac:dyDescent="0.3">
      <c r="A36" s="664" t="s">
        <v>5627</v>
      </c>
      <c r="B36" s="665" t="s">
        <v>5580</v>
      </c>
      <c r="C36" s="665" t="s">
        <v>5537</v>
      </c>
      <c r="D36" s="665" t="s">
        <v>5585</v>
      </c>
      <c r="E36" s="665" t="s">
        <v>5586</v>
      </c>
      <c r="F36" s="668">
        <v>2</v>
      </c>
      <c r="G36" s="668">
        <v>236</v>
      </c>
      <c r="H36" s="668">
        <v>1</v>
      </c>
      <c r="I36" s="668">
        <v>118</v>
      </c>
      <c r="J36" s="668">
        <v>2</v>
      </c>
      <c r="K36" s="668">
        <v>236</v>
      </c>
      <c r="L36" s="668">
        <v>1</v>
      </c>
      <c r="M36" s="668">
        <v>118</v>
      </c>
      <c r="N36" s="668">
        <v>4</v>
      </c>
      <c r="O36" s="668">
        <v>504</v>
      </c>
      <c r="P36" s="681">
        <v>2.1355932203389831</v>
      </c>
      <c r="Q36" s="669">
        <v>126</v>
      </c>
    </row>
    <row r="37" spans="1:17" ht="14.4" customHeight="1" x14ac:dyDescent="0.3">
      <c r="A37" s="664" t="s">
        <v>5627</v>
      </c>
      <c r="B37" s="665" t="s">
        <v>5580</v>
      </c>
      <c r="C37" s="665" t="s">
        <v>5537</v>
      </c>
      <c r="D37" s="665" t="s">
        <v>5601</v>
      </c>
      <c r="E37" s="665" t="s">
        <v>5602</v>
      </c>
      <c r="F37" s="668">
        <v>2</v>
      </c>
      <c r="G37" s="668">
        <v>466</v>
      </c>
      <c r="H37" s="668">
        <v>1</v>
      </c>
      <c r="I37" s="668">
        <v>233</v>
      </c>
      <c r="J37" s="668"/>
      <c r="K37" s="668"/>
      <c r="L37" s="668"/>
      <c r="M37" s="668"/>
      <c r="N37" s="668">
        <v>1</v>
      </c>
      <c r="O37" s="668">
        <v>251</v>
      </c>
      <c r="P37" s="681">
        <v>0.53862660944206009</v>
      </c>
      <c r="Q37" s="669">
        <v>251</v>
      </c>
    </row>
    <row r="38" spans="1:17" ht="14.4" customHeight="1" x14ac:dyDescent="0.3">
      <c r="A38" s="664" t="s">
        <v>5627</v>
      </c>
      <c r="B38" s="665" t="s">
        <v>5628</v>
      </c>
      <c r="C38" s="665" t="s">
        <v>5629</v>
      </c>
      <c r="D38" s="665" t="s">
        <v>5630</v>
      </c>
      <c r="E38" s="665" t="s">
        <v>5631</v>
      </c>
      <c r="F38" s="668"/>
      <c r="G38" s="668"/>
      <c r="H38" s="668"/>
      <c r="I38" s="668"/>
      <c r="J38" s="668"/>
      <c r="K38" s="668"/>
      <c r="L38" s="668"/>
      <c r="M38" s="668"/>
      <c r="N38" s="668">
        <v>1</v>
      </c>
      <c r="O38" s="668">
        <v>69228.990000000005</v>
      </c>
      <c r="P38" s="681"/>
      <c r="Q38" s="669">
        <v>69228.990000000005</v>
      </c>
    </row>
    <row r="39" spans="1:17" ht="14.4" customHeight="1" x14ac:dyDescent="0.3">
      <c r="A39" s="664" t="s">
        <v>5627</v>
      </c>
      <c r="B39" s="665" t="s">
        <v>5628</v>
      </c>
      <c r="C39" s="665" t="s">
        <v>5629</v>
      </c>
      <c r="D39" s="665" t="s">
        <v>5632</v>
      </c>
      <c r="E39" s="665" t="s">
        <v>5633</v>
      </c>
      <c r="F39" s="668"/>
      <c r="G39" s="668"/>
      <c r="H39" s="668"/>
      <c r="I39" s="668"/>
      <c r="J39" s="668"/>
      <c r="K39" s="668"/>
      <c r="L39" s="668"/>
      <c r="M39" s="668"/>
      <c r="N39" s="668">
        <v>2</v>
      </c>
      <c r="O39" s="668">
        <v>14180.56</v>
      </c>
      <c r="P39" s="681"/>
      <c r="Q39" s="669">
        <v>7090.28</v>
      </c>
    </row>
    <row r="40" spans="1:17" ht="14.4" customHeight="1" x14ac:dyDescent="0.3">
      <c r="A40" s="664" t="s">
        <v>5627</v>
      </c>
      <c r="B40" s="665" t="s">
        <v>5628</v>
      </c>
      <c r="C40" s="665" t="s">
        <v>5537</v>
      </c>
      <c r="D40" s="665" t="s">
        <v>5634</v>
      </c>
      <c r="E40" s="665" t="s">
        <v>5635</v>
      </c>
      <c r="F40" s="668"/>
      <c r="G40" s="668"/>
      <c r="H40" s="668"/>
      <c r="I40" s="668"/>
      <c r="J40" s="668"/>
      <c r="K40" s="668"/>
      <c r="L40" s="668"/>
      <c r="M40" s="668"/>
      <c r="N40" s="668">
        <v>1</v>
      </c>
      <c r="O40" s="668">
        <v>0</v>
      </c>
      <c r="P40" s="681"/>
      <c r="Q40" s="669">
        <v>0</v>
      </c>
    </row>
    <row r="41" spans="1:17" ht="14.4" customHeight="1" x14ac:dyDescent="0.3">
      <c r="A41" s="664" t="s">
        <v>5627</v>
      </c>
      <c r="B41" s="665" t="s">
        <v>5628</v>
      </c>
      <c r="C41" s="665" t="s">
        <v>5537</v>
      </c>
      <c r="D41" s="665" t="s">
        <v>5636</v>
      </c>
      <c r="E41" s="665" t="s">
        <v>5637</v>
      </c>
      <c r="F41" s="668"/>
      <c r="G41" s="668"/>
      <c r="H41" s="668"/>
      <c r="I41" s="668"/>
      <c r="J41" s="668"/>
      <c r="K41" s="668"/>
      <c r="L41" s="668"/>
      <c r="M41" s="668"/>
      <c r="N41" s="668">
        <v>1</v>
      </c>
      <c r="O41" s="668">
        <v>0</v>
      </c>
      <c r="P41" s="681"/>
      <c r="Q41" s="669">
        <v>0</v>
      </c>
    </row>
    <row r="42" spans="1:17" ht="14.4" customHeight="1" x14ac:dyDescent="0.3">
      <c r="A42" s="664" t="s">
        <v>5627</v>
      </c>
      <c r="B42" s="665" t="s">
        <v>5628</v>
      </c>
      <c r="C42" s="665" t="s">
        <v>5537</v>
      </c>
      <c r="D42" s="665" t="s">
        <v>5638</v>
      </c>
      <c r="E42" s="665" t="s">
        <v>5639</v>
      </c>
      <c r="F42" s="668"/>
      <c r="G42" s="668"/>
      <c r="H42" s="668"/>
      <c r="I42" s="668"/>
      <c r="J42" s="668"/>
      <c r="K42" s="668"/>
      <c r="L42" s="668"/>
      <c r="M42" s="668"/>
      <c r="N42" s="668">
        <v>1</v>
      </c>
      <c r="O42" s="668">
        <v>0</v>
      </c>
      <c r="P42" s="681"/>
      <c r="Q42" s="669">
        <v>0</v>
      </c>
    </row>
    <row r="43" spans="1:17" ht="14.4" customHeight="1" x14ac:dyDescent="0.3">
      <c r="A43" s="664" t="s">
        <v>5627</v>
      </c>
      <c r="B43" s="665" t="s">
        <v>5628</v>
      </c>
      <c r="C43" s="665" t="s">
        <v>5537</v>
      </c>
      <c r="D43" s="665" t="s">
        <v>5640</v>
      </c>
      <c r="E43" s="665" t="s">
        <v>5641</v>
      </c>
      <c r="F43" s="668"/>
      <c r="G43" s="668"/>
      <c r="H43" s="668"/>
      <c r="I43" s="668"/>
      <c r="J43" s="668"/>
      <c r="K43" s="668"/>
      <c r="L43" s="668"/>
      <c r="M43" s="668"/>
      <c r="N43" s="668">
        <v>1</v>
      </c>
      <c r="O43" s="668">
        <v>18688</v>
      </c>
      <c r="P43" s="681"/>
      <c r="Q43" s="669">
        <v>18688</v>
      </c>
    </row>
    <row r="44" spans="1:17" ht="14.4" customHeight="1" x14ac:dyDescent="0.3">
      <c r="A44" s="664" t="s">
        <v>5627</v>
      </c>
      <c r="B44" s="665" t="s">
        <v>5628</v>
      </c>
      <c r="C44" s="665" t="s">
        <v>5537</v>
      </c>
      <c r="D44" s="665" t="s">
        <v>5642</v>
      </c>
      <c r="E44" s="665" t="s">
        <v>5643</v>
      </c>
      <c r="F44" s="668"/>
      <c r="G44" s="668"/>
      <c r="H44" s="668"/>
      <c r="I44" s="668"/>
      <c r="J44" s="668"/>
      <c r="K44" s="668"/>
      <c r="L44" s="668"/>
      <c r="M44" s="668"/>
      <c r="N44" s="668">
        <v>1</v>
      </c>
      <c r="O44" s="668">
        <v>0</v>
      </c>
      <c r="P44" s="681"/>
      <c r="Q44" s="669">
        <v>0</v>
      </c>
    </row>
    <row r="45" spans="1:17" ht="14.4" customHeight="1" x14ac:dyDescent="0.3">
      <c r="A45" s="664" t="s">
        <v>5627</v>
      </c>
      <c r="B45" s="665" t="s">
        <v>5628</v>
      </c>
      <c r="C45" s="665" t="s">
        <v>5537</v>
      </c>
      <c r="D45" s="665" t="s">
        <v>5644</v>
      </c>
      <c r="E45" s="665" t="s">
        <v>5645</v>
      </c>
      <c r="F45" s="668"/>
      <c r="G45" s="668"/>
      <c r="H45" s="668"/>
      <c r="I45" s="668"/>
      <c r="J45" s="668"/>
      <c r="K45" s="668"/>
      <c r="L45" s="668"/>
      <c r="M45" s="668"/>
      <c r="N45" s="668">
        <v>1</v>
      </c>
      <c r="O45" s="668">
        <v>0</v>
      </c>
      <c r="P45" s="681"/>
      <c r="Q45" s="669">
        <v>0</v>
      </c>
    </row>
    <row r="46" spans="1:17" ht="14.4" customHeight="1" x14ac:dyDescent="0.3">
      <c r="A46" s="664" t="s">
        <v>5646</v>
      </c>
      <c r="B46" s="665" t="s">
        <v>5536</v>
      </c>
      <c r="C46" s="665" t="s">
        <v>5537</v>
      </c>
      <c r="D46" s="665" t="s">
        <v>5538</v>
      </c>
      <c r="E46" s="665" t="s">
        <v>5539</v>
      </c>
      <c r="F46" s="668"/>
      <c r="G46" s="668"/>
      <c r="H46" s="668"/>
      <c r="I46" s="668"/>
      <c r="J46" s="668">
        <v>1</v>
      </c>
      <c r="K46" s="668">
        <v>35</v>
      </c>
      <c r="L46" s="668"/>
      <c r="M46" s="668">
        <v>35</v>
      </c>
      <c r="N46" s="668"/>
      <c r="O46" s="668"/>
      <c r="P46" s="681"/>
      <c r="Q46" s="669"/>
    </row>
    <row r="47" spans="1:17" ht="14.4" customHeight="1" x14ac:dyDescent="0.3">
      <c r="A47" s="664" t="s">
        <v>5646</v>
      </c>
      <c r="B47" s="665" t="s">
        <v>5536</v>
      </c>
      <c r="C47" s="665" t="s">
        <v>5537</v>
      </c>
      <c r="D47" s="665" t="s">
        <v>5548</v>
      </c>
      <c r="E47" s="665" t="s">
        <v>5549</v>
      </c>
      <c r="F47" s="668">
        <v>1</v>
      </c>
      <c r="G47" s="668">
        <v>983</v>
      </c>
      <c r="H47" s="668">
        <v>1</v>
      </c>
      <c r="I47" s="668">
        <v>983</v>
      </c>
      <c r="J47" s="668">
        <v>2</v>
      </c>
      <c r="K47" s="668">
        <v>1970</v>
      </c>
      <c r="L47" s="668">
        <v>2.0040691759918619</v>
      </c>
      <c r="M47" s="668">
        <v>985</v>
      </c>
      <c r="N47" s="668"/>
      <c r="O47" s="668"/>
      <c r="P47" s="681"/>
      <c r="Q47" s="669"/>
    </row>
    <row r="48" spans="1:17" ht="14.4" customHeight="1" x14ac:dyDescent="0.3">
      <c r="A48" s="664" t="s">
        <v>5646</v>
      </c>
      <c r="B48" s="665" t="s">
        <v>5580</v>
      </c>
      <c r="C48" s="665" t="s">
        <v>5537</v>
      </c>
      <c r="D48" s="665" t="s">
        <v>5585</v>
      </c>
      <c r="E48" s="665" t="s">
        <v>5586</v>
      </c>
      <c r="F48" s="668"/>
      <c r="G48" s="668"/>
      <c r="H48" s="668"/>
      <c r="I48" s="668"/>
      <c r="J48" s="668"/>
      <c r="K48" s="668"/>
      <c r="L48" s="668"/>
      <c r="M48" s="668"/>
      <c r="N48" s="668">
        <v>1</v>
      </c>
      <c r="O48" s="668">
        <v>126</v>
      </c>
      <c r="P48" s="681"/>
      <c r="Q48" s="669">
        <v>126</v>
      </c>
    </row>
    <row r="49" spans="1:17" ht="14.4" customHeight="1" x14ac:dyDescent="0.3">
      <c r="A49" s="664" t="s">
        <v>5647</v>
      </c>
      <c r="B49" s="665" t="s">
        <v>5536</v>
      </c>
      <c r="C49" s="665" t="s">
        <v>5537</v>
      </c>
      <c r="D49" s="665" t="s">
        <v>5548</v>
      </c>
      <c r="E49" s="665" t="s">
        <v>5549</v>
      </c>
      <c r="F49" s="668"/>
      <c r="G49" s="668"/>
      <c r="H49" s="668"/>
      <c r="I49" s="668"/>
      <c r="J49" s="668">
        <v>1</v>
      </c>
      <c r="K49" s="668">
        <v>985</v>
      </c>
      <c r="L49" s="668"/>
      <c r="M49" s="668">
        <v>985</v>
      </c>
      <c r="N49" s="668"/>
      <c r="O49" s="668"/>
      <c r="P49" s="681"/>
      <c r="Q49" s="669"/>
    </row>
    <row r="50" spans="1:17" ht="14.4" customHeight="1" x14ac:dyDescent="0.3">
      <c r="A50" s="664" t="s">
        <v>5648</v>
      </c>
      <c r="B50" s="665" t="s">
        <v>5580</v>
      </c>
      <c r="C50" s="665" t="s">
        <v>5537</v>
      </c>
      <c r="D50" s="665" t="s">
        <v>5585</v>
      </c>
      <c r="E50" s="665" t="s">
        <v>5586</v>
      </c>
      <c r="F50" s="668"/>
      <c r="G50" s="668"/>
      <c r="H50" s="668"/>
      <c r="I50" s="668"/>
      <c r="J50" s="668">
        <v>2</v>
      </c>
      <c r="K50" s="668">
        <v>236</v>
      </c>
      <c r="L50" s="668"/>
      <c r="M50" s="668">
        <v>118</v>
      </c>
      <c r="N50" s="668"/>
      <c r="O50" s="668"/>
      <c r="P50" s="681"/>
      <c r="Q50" s="669"/>
    </row>
    <row r="51" spans="1:17" ht="14.4" customHeight="1" x14ac:dyDescent="0.3">
      <c r="A51" s="664" t="s">
        <v>5649</v>
      </c>
      <c r="B51" s="665" t="s">
        <v>5536</v>
      </c>
      <c r="C51" s="665" t="s">
        <v>5537</v>
      </c>
      <c r="D51" s="665" t="s">
        <v>5548</v>
      </c>
      <c r="E51" s="665" t="s">
        <v>5549</v>
      </c>
      <c r="F51" s="668">
        <v>3</v>
      </c>
      <c r="G51" s="668">
        <v>2946</v>
      </c>
      <c r="H51" s="668">
        <v>1</v>
      </c>
      <c r="I51" s="668">
        <v>982</v>
      </c>
      <c r="J51" s="668"/>
      <c r="K51" s="668"/>
      <c r="L51" s="668"/>
      <c r="M51" s="668"/>
      <c r="N51" s="668">
        <v>4</v>
      </c>
      <c r="O51" s="668">
        <v>4032</v>
      </c>
      <c r="P51" s="681">
        <v>1.3686354378818737</v>
      </c>
      <c r="Q51" s="669">
        <v>1008</v>
      </c>
    </row>
    <row r="52" spans="1:17" ht="14.4" customHeight="1" x14ac:dyDescent="0.3">
      <c r="A52" s="664" t="s">
        <v>5649</v>
      </c>
      <c r="B52" s="665" t="s">
        <v>5536</v>
      </c>
      <c r="C52" s="665" t="s">
        <v>5537</v>
      </c>
      <c r="D52" s="665" t="s">
        <v>5558</v>
      </c>
      <c r="E52" s="665" t="s">
        <v>5559</v>
      </c>
      <c r="F52" s="668">
        <v>1</v>
      </c>
      <c r="G52" s="668">
        <v>0</v>
      </c>
      <c r="H52" s="668"/>
      <c r="I52" s="668">
        <v>0</v>
      </c>
      <c r="J52" s="668"/>
      <c r="K52" s="668"/>
      <c r="L52" s="668"/>
      <c r="M52" s="668"/>
      <c r="N52" s="668"/>
      <c r="O52" s="668"/>
      <c r="P52" s="681"/>
      <c r="Q52" s="669"/>
    </row>
    <row r="53" spans="1:17" ht="14.4" customHeight="1" x14ac:dyDescent="0.3">
      <c r="A53" s="664" t="s">
        <v>5649</v>
      </c>
      <c r="B53" s="665" t="s">
        <v>5536</v>
      </c>
      <c r="C53" s="665" t="s">
        <v>5537</v>
      </c>
      <c r="D53" s="665" t="s">
        <v>5566</v>
      </c>
      <c r="E53" s="665" t="s">
        <v>5567</v>
      </c>
      <c r="F53" s="668"/>
      <c r="G53" s="668"/>
      <c r="H53" s="668"/>
      <c r="I53" s="668"/>
      <c r="J53" s="668"/>
      <c r="K53" s="668"/>
      <c r="L53" s="668"/>
      <c r="M53" s="668"/>
      <c r="N53" s="668">
        <v>1</v>
      </c>
      <c r="O53" s="668">
        <v>1929</v>
      </c>
      <c r="P53" s="681"/>
      <c r="Q53" s="669">
        <v>1929</v>
      </c>
    </row>
    <row r="54" spans="1:17" ht="14.4" customHeight="1" x14ac:dyDescent="0.3">
      <c r="A54" s="664" t="s">
        <v>5649</v>
      </c>
      <c r="B54" s="665" t="s">
        <v>5536</v>
      </c>
      <c r="C54" s="665" t="s">
        <v>5537</v>
      </c>
      <c r="D54" s="665" t="s">
        <v>5568</v>
      </c>
      <c r="E54" s="665" t="s">
        <v>5569</v>
      </c>
      <c r="F54" s="668">
        <v>1</v>
      </c>
      <c r="G54" s="668">
        <v>327</v>
      </c>
      <c r="H54" s="668">
        <v>1</v>
      </c>
      <c r="I54" s="668">
        <v>327</v>
      </c>
      <c r="J54" s="668"/>
      <c r="K54" s="668"/>
      <c r="L54" s="668"/>
      <c r="M54" s="668"/>
      <c r="N54" s="668"/>
      <c r="O54" s="668"/>
      <c r="P54" s="681"/>
      <c r="Q54" s="669"/>
    </row>
    <row r="55" spans="1:17" ht="14.4" customHeight="1" x14ac:dyDescent="0.3">
      <c r="A55" s="664" t="s">
        <v>5649</v>
      </c>
      <c r="B55" s="665" t="s">
        <v>5580</v>
      </c>
      <c r="C55" s="665" t="s">
        <v>5537</v>
      </c>
      <c r="D55" s="665" t="s">
        <v>5538</v>
      </c>
      <c r="E55" s="665" t="s">
        <v>5539</v>
      </c>
      <c r="F55" s="668">
        <v>1</v>
      </c>
      <c r="G55" s="668">
        <v>35</v>
      </c>
      <c r="H55" s="668">
        <v>1</v>
      </c>
      <c r="I55" s="668">
        <v>35</v>
      </c>
      <c r="J55" s="668"/>
      <c r="K55" s="668"/>
      <c r="L55" s="668"/>
      <c r="M55" s="668"/>
      <c r="N55" s="668"/>
      <c r="O55" s="668"/>
      <c r="P55" s="681"/>
      <c r="Q55" s="669"/>
    </row>
    <row r="56" spans="1:17" ht="14.4" customHeight="1" x14ac:dyDescent="0.3">
      <c r="A56" s="664" t="s">
        <v>5650</v>
      </c>
      <c r="B56" s="665" t="s">
        <v>5536</v>
      </c>
      <c r="C56" s="665" t="s">
        <v>5537</v>
      </c>
      <c r="D56" s="665" t="s">
        <v>5538</v>
      </c>
      <c r="E56" s="665" t="s">
        <v>5539</v>
      </c>
      <c r="F56" s="668"/>
      <c r="G56" s="668"/>
      <c r="H56" s="668"/>
      <c r="I56" s="668"/>
      <c r="J56" s="668">
        <v>1</v>
      </c>
      <c r="K56" s="668">
        <v>35</v>
      </c>
      <c r="L56" s="668"/>
      <c r="M56" s="668">
        <v>35</v>
      </c>
      <c r="N56" s="668"/>
      <c r="O56" s="668"/>
      <c r="P56" s="681"/>
      <c r="Q56" s="669"/>
    </row>
    <row r="57" spans="1:17" ht="14.4" customHeight="1" x14ac:dyDescent="0.3">
      <c r="A57" s="664" t="s">
        <v>5650</v>
      </c>
      <c r="B57" s="665" t="s">
        <v>5536</v>
      </c>
      <c r="C57" s="665" t="s">
        <v>5537</v>
      </c>
      <c r="D57" s="665" t="s">
        <v>5548</v>
      </c>
      <c r="E57" s="665" t="s">
        <v>5549</v>
      </c>
      <c r="F57" s="668">
        <v>1</v>
      </c>
      <c r="G57" s="668">
        <v>983</v>
      </c>
      <c r="H57" s="668">
        <v>1</v>
      </c>
      <c r="I57" s="668">
        <v>983</v>
      </c>
      <c r="J57" s="668">
        <v>8</v>
      </c>
      <c r="K57" s="668">
        <v>7880</v>
      </c>
      <c r="L57" s="668">
        <v>8.0162767039674474</v>
      </c>
      <c r="M57" s="668">
        <v>985</v>
      </c>
      <c r="N57" s="668"/>
      <c r="O57" s="668"/>
      <c r="P57" s="681"/>
      <c r="Q57" s="669"/>
    </row>
    <row r="58" spans="1:17" ht="14.4" customHeight="1" x14ac:dyDescent="0.3">
      <c r="A58" s="664" t="s">
        <v>5650</v>
      </c>
      <c r="B58" s="665" t="s">
        <v>5536</v>
      </c>
      <c r="C58" s="665" t="s">
        <v>5537</v>
      </c>
      <c r="D58" s="665" t="s">
        <v>5566</v>
      </c>
      <c r="E58" s="665" t="s">
        <v>5567</v>
      </c>
      <c r="F58" s="668">
        <v>1</v>
      </c>
      <c r="G58" s="668">
        <v>1911</v>
      </c>
      <c r="H58" s="668">
        <v>1</v>
      </c>
      <c r="I58" s="668">
        <v>1911</v>
      </c>
      <c r="J58" s="668">
        <v>6</v>
      </c>
      <c r="K58" s="668">
        <v>11472</v>
      </c>
      <c r="L58" s="668">
        <v>6.003139717425432</v>
      </c>
      <c r="M58" s="668">
        <v>1912</v>
      </c>
      <c r="N58" s="668"/>
      <c r="O58" s="668"/>
      <c r="P58" s="681"/>
      <c r="Q58" s="669"/>
    </row>
    <row r="59" spans="1:17" ht="14.4" customHeight="1" x14ac:dyDescent="0.3">
      <c r="A59" s="664" t="s">
        <v>5650</v>
      </c>
      <c r="B59" s="665" t="s">
        <v>5536</v>
      </c>
      <c r="C59" s="665" t="s">
        <v>5537</v>
      </c>
      <c r="D59" s="665" t="s">
        <v>5572</v>
      </c>
      <c r="E59" s="665" t="s">
        <v>5573</v>
      </c>
      <c r="F59" s="668"/>
      <c r="G59" s="668"/>
      <c r="H59" s="668"/>
      <c r="I59" s="668"/>
      <c r="J59" s="668">
        <v>1</v>
      </c>
      <c r="K59" s="668">
        <v>165</v>
      </c>
      <c r="L59" s="668"/>
      <c r="M59" s="668">
        <v>165</v>
      </c>
      <c r="N59" s="668"/>
      <c r="O59" s="668"/>
      <c r="P59" s="681"/>
      <c r="Q59" s="669"/>
    </row>
    <row r="60" spans="1:17" ht="14.4" customHeight="1" x14ac:dyDescent="0.3">
      <c r="A60" s="664" t="s">
        <v>5650</v>
      </c>
      <c r="B60" s="665" t="s">
        <v>5580</v>
      </c>
      <c r="C60" s="665" t="s">
        <v>5537</v>
      </c>
      <c r="D60" s="665" t="s">
        <v>5538</v>
      </c>
      <c r="E60" s="665" t="s">
        <v>5539</v>
      </c>
      <c r="F60" s="668"/>
      <c r="G60" s="668"/>
      <c r="H60" s="668"/>
      <c r="I60" s="668"/>
      <c r="J60" s="668">
        <v>1</v>
      </c>
      <c r="K60" s="668">
        <v>35</v>
      </c>
      <c r="L60" s="668"/>
      <c r="M60" s="668">
        <v>35</v>
      </c>
      <c r="N60" s="668"/>
      <c r="O60" s="668"/>
      <c r="P60" s="681"/>
      <c r="Q60" s="669"/>
    </row>
    <row r="61" spans="1:17" ht="14.4" customHeight="1" x14ac:dyDescent="0.3">
      <c r="A61" s="664" t="s">
        <v>5651</v>
      </c>
      <c r="B61" s="665" t="s">
        <v>5536</v>
      </c>
      <c r="C61" s="665" t="s">
        <v>5537</v>
      </c>
      <c r="D61" s="665" t="s">
        <v>5548</v>
      </c>
      <c r="E61" s="665" t="s">
        <v>5549</v>
      </c>
      <c r="F61" s="668"/>
      <c r="G61" s="668"/>
      <c r="H61" s="668"/>
      <c r="I61" s="668"/>
      <c r="J61" s="668">
        <v>1</v>
      </c>
      <c r="K61" s="668">
        <v>985</v>
      </c>
      <c r="L61" s="668"/>
      <c r="M61" s="668">
        <v>985</v>
      </c>
      <c r="N61" s="668"/>
      <c r="O61" s="668"/>
      <c r="P61" s="681"/>
      <c r="Q61" s="669"/>
    </row>
    <row r="62" spans="1:17" ht="14.4" customHeight="1" x14ac:dyDescent="0.3">
      <c r="A62" s="664" t="s">
        <v>5652</v>
      </c>
      <c r="B62" s="665" t="s">
        <v>5536</v>
      </c>
      <c r="C62" s="665" t="s">
        <v>5537</v>
      </c>
      <c r="D62" s="665" t="s">
        <v>5544</v>
      </c>
      <c r="E62" s="665" t="s">
        <v>5545</v>
      </c>
      <c r="F62" s="668">
        <v>1</v>
      </c>
      <c r="G62" s="668">
        <v>946</v>
      </c>
      <c r="H62" s="668">
        <v>1</v>
      </c>
      <c r="I62" s="668">
        <v>946</v>
      </c>
      <c r="J62" s="668"/>
      <c r="K62" s="668"/>
      <c r="L62" s="668"/>
      <c r="M62" s="668"/>
      <c r="N62" s="668"/>
      <c r="O62" s="668"/>
      <c r="P62" s="681"/>
      <c r="Q62" s="669"/>
    </row>
    <row r="63" spans="1:17" ht="14.4" customHeight="1" x14ac:dyDescent="0.3">
      <c r="A63" s="664" t="s">
        <v>5652</v>
      </c>
      <c r="B63" s="665" t="s">
        <v>5536</v>
      </c>
      <c r="C63" s="665" t="s">
        <v>5537</v>
      </c>
      <c r="D63" s="665" t="s">
        <v>5548</v>
      </c>
      <c r="E63" s="665" t="s">
        <v>5549</v>
      </c>
      <c r="F63" s="668">
        <v>1</v>
      </c>
      <c r="G63" s="668">
        <v>983</v>
      </c>
      <c r="H63" s="668">
        <v>1</v>
      </c>
      <c r="I63" s="668">
        <v>983</v>
      </c>
      <c r="J63" s="668">
        <v>1</v>
      </c>
      <c r="K63" s="668">
        <v>985</v>
      </c>
      <c r="L63" s="668">
        <v>1.0020345879959309</v>
      </c>
      <c r="M63" s="668">
        <v>985</v>
      </c>
      <c r="N63" s="668">
        <v>1</v>
      </c>
      <c r="O63" s="668">
        <v>1008</v>
      </c>
      <c r="P63" s="681">
        <v>1.0254323499491353</v>
      </c>
      <c r="Q63" s="669">
        <v>1008</v>
      </c>
    </row>
    <row r="64" spans="1:17" ht="14.4" customHeight="1" x14ac:dyDescent="0.3">
      <c r="A64" s="664" t="s">
        <v>5652</v>
      </c>
      <c r="B64" s="665" t="s">
        <v>5536</v>
      </c>
      <c r="C64" s="665" t="s">
        <v>5537</v>
      </c>
      <c r="D64" s="665" t="s">
        <v>5566</v>
      </c>
      <c r="E64" s="665" t="s">
        <v>5567</v>
      </c>
      <c r="F64" s="668">
        <v>1</v>
      </c>
      <c r="G64" s="668">
        <v>1911</v>
      </c>
      <c r="H64" s="668">
        <v>1</v>
      </c>
      <c r="I64" s="668">
        <v>1911</v>
      </c>
      <c r="J64" s="668"/>
      <c r="K64" s="668"/>
      <c r="L64" s="668"/>
      <c r="M64" s="668"/>
      <c r="N64" s="668"/>
      <c r="O64" s="668"/>
      <c r="P64" s="681"/>
      <c r="Q64" s="669"/>
    </row>
    <row r="65" spans="1:17" ht="14.4" customHeight="1" x14ac:dyDescent="0.3">
      <c r="A65" s="664" t="s">
        <v>5653</v>
      </c>
      <c r="B65" s="665" t="s">
        <v>5536</v>
      </c>
      <c r="C65" s="665" t="s">
        <v>5537</v>
      </c>
      <c r="D65" s="665" t="s">
        <v>5546</v>
      </c>
      <c r="E65" s="665" t="s">
        <v>5547</v>
      </c>
      <c r="F65" s="668"/>
      <c r="G65" s="668"/>
      <c r="H65" s="668"/>
      <c r="I65" s="668"/>
      <c r="J65" s="668"/>
      <c r="K65" s="668"/>
      <c r="L65" s="668"/>
      <c r="M65" s="668"/>
      <c r="N65" s="668">
        <v>1</v>
      </c>
      <c r="O65" s="668">
        <v>431</v>
      </c>
      <c r="P65" s="681"/>
      <c r="Q65" s="669">
        <v>431</v>
      </c>
    </row>
    <row r="66" spans="1:17" ht="14.4" customHeight="1" x14ac:dyDescent="0.3">
      <c r="A66" s="664" t="s">
        <v>5653</v>
      </c>
      <c r="B66" s="665" t="s">
        <v>5536</v>
      </c>
      <c r="C66" s="665" t="s">
        <v>5537</v>
      </c>
      <c r="D66" s="665" t="s">
        <v>5548</v>
      </c>
      <c r="E66" s="665" t="s">
        <v>5549</v>
      </c>
      <c r="F66" s="668">
        <v>1</v>
      </c>
      <c r="G66" s="668">
        <v>980</v>
      </c>
      <c r="H66" s="668">
        <v>1</v>
      </c>
      <c r="I66" s="668">
        <v>980</v>
      </c>
      <c r="J66" s="668"/>
      <c r="K66" s="668"/>
      <c r="L66" s="668"/>
      <c r="M66" s="668"/>
      <c r="N66" s="668">
        <v>1</v>
      </c>
      <c r="O66" s="668">
        <v>1008</v>
      </c>
      <c r="P66" s="681">
        <v>1.0285714285714285</v>
      </c>
      <c r="Q66" s="669">
        <v>1008</v>
      </c>
    </row>
    <row r="67" spans="1:17" ht="14.4" customHeight="1" x14ac:dyDescent="0.3">
      <c r="A67" s="664" t="s">
        <v>5654</v>
      </c>
      <c r="B67" s="665" t="s">
        <v>5536</v>
      </c>
      <c r="C67" s="665" t="s">
        <v>5537</v>
      </c>
      <c r="D67" s="665" t="s">
        <v>5548</v>
      </c>
      <c r="E67" s="665" t="s">
        <v>5549</v>
      </c>
      <c r="F67" s="668">
        <v>1</v>
      </c>
      <c r="G67" s="668">
        <v>980</v>
      </c>
      <c r="H67" s="668">
        <v>1</v>
      </c>
      <c r="I67" s="668">
        <v>980</v>
      </c>
      <c r="J67" s="668">
        <v>1</v>
      </c>
      <c r="K67" s="668">
        <v>985</v>
      </c>
      <c r="L67" s="668">
        <v>1.0051020408163265</v>
      </c>
      <c r="M67" s="668">
        <v>985</v>
      </c>
      <c r="N67" s="668">
        <v>3</v>
      </c>
      <c r="O67" s="668">
        <v>3024</v>
      </c>
      <c r="P67" s="681">
        <v>3.0857142857142859</v>
      </c>
      <c r="Q67" s="669">
        <v>1008</v>
      </c>
    </row>
    <row r="68" spans="1:17" ht="14.4" customHeight="1" x14ac:dyDescent="0.3">
      <c r="A68" s="664" t="s">
        <v>542</v>
      </c>
      <c r="B68" s="665" t="s">
        <v>5536</v>
      </c>
      <c r="C68" s="665" t="s">
        <v>5537</v>
      </c>
      <c r="D68" s="665" t="s">
        <v>5538</v>
      </c>
      <c r="E68" s="665" t="s">
        <v>5539</v>
      </c>
      <c r="F68" s="668"/>
      <c r="G68" s="668"/>
      <c r="H68" s="668"/>
      <c r="I68" s="668"/>
      <c r="J68" s="668">
        <v>1</v>
      </c>
      <c r="K68" s="668">
        <v>35</v>
      </c>
      <c r="L68" s="668"/>
      <c r="M68" s="668">
        <v>35</v>
      </c>
      <c r="N68" s="668">
        <v>1</v>
      </c>
      <c r="O68" s="668">
        <v>37</v>
      </c>
      <c r="P68" s="681"/>
      <c r="Q68" s="669">
        <v>37</v>
      </c>
    </row>
    <row r="69" spans="1:17" ht="14.4" customHeight="1" x14ac:dyDescent="0.3">
      <c r="A69" s="664" t="s">
        <v>542</v>
      </c>
      <c r="B69" s="665" t="s">
        <v>5536</v>
      </c>
      <c r="C69" s="665" t="s">
        <v>5537</v>
      </c>
      <c r="D69" s="665" t="s">
        <v>5546</v>
      </c>
      <c r="E69" s="665" t="s">
        <v>5547</v>
      </c>
      <c r="F69" s="668">
        <v>40</v>
      </c>
      <c r="G69" s="668">
        <v>16509</v>
      </c>
      <c r="H69" s="668">
        <v>1</v>
      </c>
      <c r="I69" s="668">
        <v>412.72500000000002</v>
      </c>
      <c r="J69" s="668">
        <v>29</v>
      </c>
      <c r="K69" s="668">
        <v>12035</v>
      </c>
      <c r="L69" s="668">
        <v>0.72899630504573265</v>
      </c>
      <c r="M69" s="668">
        <v>415</v>
      </c>
      <c r="N69" s="668">
        <v>32</v>
      </c>
      <c r="O69" s="668">
        <v>13792</v>
      </c>
      <c r="P69" s="681">
        <v>0.8354231025501242</v>
      </c>
      <c r="Q69" s="669">
        <v>431</v>
      </c>
    </row>
    <row r="70" spans="1:17" ht="14.4" customHeight="1" x14ac:dyDescent="0.3">
      <c r="A70" s="664" t="s">
        <v>542</v>
      </c>
      <c r="B70" s="665" t="s">
        <v>5536</v>
      </c>
      <c r="C70" s="665" t="s">
        <v>5537</v>
      </c>
      <c r="D70" s="665" t="s">
        <v>5548</v>
      </c>
      <c r="E70" s="665" t="s">
        <v>5549</v>
      </c>
      <c r="F70" s="668">
        <v>557</v>
      </c>
      <c r="G70" s="668">
        <v>546832</v>
      </c>
      <c r="H70" s="668">
        <v>1</v>
      </c>
      <c r="I70" s="668">
        <v>981.74506283662481</v>
      </c>
      <c r="J70" s="668">
        <v>522</v>
      </c>
      <c r="K70" s="668">
        <v>514170</v>
      </c>
      <c r="L70" s="668">
        <v>0.9402705035550224</v>
      </c>
      <c r="M70" s="668">
        <v>985</v>
      </c>
      <c r="N70" s="668">
        <v>500</v>
      </c>
      <c r="O70" s="668">
        <v>504000</v>
      </c>
      <c r="P70" s="681">
        <v>0.92167246978962458</v>
      </c>
      <c r="Q70" s="669">
        <v>1008</v>
      </c>
    </row>
    <row r="71" spans="1:17" ht="14.4" customHeight="1" x14ac:dyDescent="0.3">
      <c r="A71" s="664" t="s">
        <v>542</v>
      </c>
      <c r="B71" s="665" t="s">
        <v>5536</v>
      </c>
      <c r="C71" s="665" t="s">
        <v>5537</v>
      </c>
      <c r="D71" s="665" t="s">
        <v>5550</v>
      </c>
      <c r="E71" s="665" t="s">
        <v>5551</v>
      </c>
      <c r="F71" s="668">
        <v>4</v>
      </c>
      <c r="G71" s="668">
        <v>8314</v>
      </c>
      <c r="H71" s="668">
        <v>1</v>
      </c>
      <c r="I71" s="668">
        <v>2078.5</v>
      </c>
      <c r="J71" s="668"/>
      <c r="K71" s="668"/>
      <c r="L71" s="668"/>
      <c r="M71" s="668"/>
      <c r="N71" s="668"/>
      <c r="O71" s="668"/>
      <c r="P71" s="681"/>
      <c r="Q71" s="669"/>
    </row>
    <row r="72" spans="1:17" ht="14.4" customHeight="1" x14ac:dyDescent="0.3">
      <c r="A72" s="664" t="s">
        <v>542</v>
      </c>
      <c r="B72" s="665" t="s">
        <v>5536</v>
      </c>
      <c r="C72" s="665" t="s">
        <v>5537</v>
      </c>
      <c r="D72" s="665" t="s">
        <v>5552</v>
      </c>
      <c r="E72" s="665" t="s">
        <v>5553</v>
      </c>
      <c r="F72" s="668">
        <v>18</v>
      </c>
      <c r="G72" s="668">
        <v>5475</v>
      </c>
      <c r="H72" s="668">
        <v>1</v>
      </c>
      <c r="I72" s="668">
        <v>304.16666666666669</v>
      </c>
      <c r="J72" s="668">
        <v>17</v>
      </c>
      <c r="K72" s="668">
        <v>5202</v>
      </c>
      <c r="L72" s="668">
        <v>0.95013698630136989</v>
      </c>
      <c r="M72" s="668">
        <v>306</v>
      </c>
      <c r="N72" s="668">
        <v>13</v>
      </c>
      <c r="O72" s="668">
        <v>4134</v>
      </c>
      <c r="P72" s="681">
        <v>0.75506849315068492</v>
      </c>
      <c r="Q72" s="669">
        <v>318</v>
      </c>
    </row>
    <row r="73" spans="1:17" ht="14.4" customHeight="1" x14ac:dyDescent="0.3">
      <c r="A73" s="664" t="s">
        <v>542</v>
      </c>
      <c r="B73" s="665" t="s">
        <v>5536</v>
      </c>
      <c r="C73" s="665" t="s">
        <v>5537</v>
      </c>
      <c r="D73" s="665" t="s">
        <v>5562</v>
      </c>
      <c r="E73" s="665" t="s">
        <v>5563</v>
      </c>
      <c r="F73" s="668">
        <v>1</v>
      </c>
      <c r="G73" s="668">
        <v>81</v>
      </c>
      <c r="H73" s="668">
        <v>1</v>
      </c>
      <c r="I73" s="668">
        <v>81</v>
      </c>
      <c r="J73" s="668"/>
      <c r="K73" s="668"/>
      <c r="L73" s="668"/>
      <c r="M73" s="668"/>
      <c r="N73" s="668"/>
      <c r="O73" s="668"/>
      <c r="P73" s="681"/>
      <c r="Q73" s="669"/>
    </row>
    <row r="74" spans="1:17" ht="14.4" customHeight="1" x14ac:dyDescent="0.3">
      <c r="A74" s="664" t="s">
        <v>542</v>
      </c>
      <c r="B74" s="665" t="s">
        <v>5536</v>
      </c>
      <c r="C74" s="665" t="s">
        <v>5537</v>
      </c>
      <c r="D74" s="665" t="s">
        <v>5566</v>
      </c>
      <c r="E74" s="665" t="s">
        <v>5567</v>
      </c>
      <c r="F74" s="668">
        <v>60</v>
      </c>
      <c r="G74" s="668">
        <v>114540</v>
      </c>
      <c r="H74" s="668">
        <v>1</v>
      </c>
      <c r="I74" s="668">
        <v>1909</v>
      </c>
      <c r="J74" s="668">
        <v>45</v>
      </c>
      <c r="K74" s="668">
        <v>86040</v>
      </c>
      <c r="L74" s="668">
        <v>0.75117862755369302</v>
      </c>
      <c r="M74" s="668">
        <v>1912</v>
      </c>
      <c r="N74" s="668">
        <v>33</v>
      </c>
      <c r="O74" s="668">
        <v>63657</v>
      </c>
      <c r="P74" s="681">
        <v>0.55576217915138815</v>
      </c>
      <c r="Q74" s="669">
        <v>1929</v>
      </c>
    </row>
    <row r="75" spans="1:17" ht="14.4" customHeight="1" x14ac:dyDescent="0.3">
      <c r="A75" s="664" t="s">
        <v>542</v>
      </c>
      <c r="B75" s="665" t="s">
        <v>5536</v>
      </c>
      <c r="C75" s="665" t="s">
        <v>5537</v>
      </c>
      <c r="D75" s="665" t="s">
        <v>5655</v>
      </c>
      <c r="E75" s="665" t="s">
        <v>5656</v>
      </c>
      <c r="F75" s="668">
        <v>53</v>
      </c>
      <c r="G75" s="668">
        <v>470626</v>
      </c>
      <c r="H75" s="668">
        <v>1</v>
      </c>
      <c r="I75" s="668">
        <v>8879.7358490566039</v>
      </c>
      <c r="J75" s="668">
        <v>48</v>
      </c>
      <c r="K75" s="668">
        <v>426528</v>
      </c>
      <c r="L75" s="668">
        <v>0.90629926948362394</v>
      </c>
      <c r="M75" s="668">
        <v>8886</v>
      </c>
      <c r="N75" s="668">
        <v>40</v>
      </c>
      <c r="O75" s="668">
        <v>356103</v>
      </c>
      <c r="P75" s="681">
        <v>0.75665815318320706</v>
      </c>
      <c r="Q75" s="669">
        <v>8902.5750000000007</v>
      </c>
    </row>
    <row r="76" spans="1:17" ht="14.4" customHeight="1" x14ac:dyDescent="0.3">
      <c r="A76" s="664" t="s">
        <v>542</v>
      </c>
      <c r="B76" s="665" t="s">
        <v>5536</v>
      </c>
      <c r="C76" s="665" t="s">
        <v>5537</v>
      </c>
      <c r="D76" s="665" t="s">
        <v>5568</v>
      </c>
      <c r="E76" s="665" t="s">
        <v>5569</v>
      </c>
      <c r="F76" s="668"/>
      <c r="G76" s="668"/>
      <c r="H76" s="668"/>
      <c r="I76" s="668"/>
      <c r="J76" s="668">
        <v>1</v>
      </c>
      <c r="K76" s="668">
        <v>331</v>
      </c>
      <c r="L76" s="668"/>
      <c r="M76" s="668">
        <v>331</v>
      </c>
      <c r="N76" s="668">
        <v>1</v>
      </c>
      <c r="O76" s="668">
        <v>354</v>
      </c>
      <c r="P76" s="681"/>
      <c r="Q76" s="669">
        <v>354</v>
      </c>
    </row>
    <row r="77" spans="1:17" ht="14.4" customHeight="1" x14ac:dyDescent="0.3">
      <c r="A77" s="664" t="s">
        <v>542</v>
      </c>
      <c r="B77" s="665" t="s">
        <v>5536</v>
      </c>
      <c r="C77" s="665" t="s">
        <v>5537</v>
      </c>
      <c r="D77" s="665" t="s">
        <v>5657</v>
      </c>
      <c r="E77" s="665" t="s">
        <v>5658</v>
      </c>
      <c r="F77" s="668">
        <v>1321</v>
      </c>
      <c r="G77" s="668">
        <v>962693</v>
      </c>
      <c r="H77" s="668">
        <v>1</v>
      </c>
      <c r="I77" s="668">
        <v>728.76078728236189</v>
      </c>
      <c r="J77" s="668">
        <v>1057</v>
      </c>
      <c r="K77" s="668">
        <v>774777</v>
      </c>
      <c r="L77" s="668">
        <v>0.80480173845660041</v>
      </c>
      <c r="M77" s="668">
        <v>732.99621570482498</v>
      </c>
      <c r="N77" s="668">
        <v>970</v>
      </c>
      <c r="O77" s="668">
        <v>727313</v>
      </c>
      <c r="P77" s="681">
        <v>0.75549837798758279</v>
      </c>
      <c r="Q77" s="669">
        <v>749.80721649484531</v>
      </c>
    </row>
    <row r="78" spans="1:17" ht="14.4" customHeight="1" x14ac:dyDescent="0.3">
      <c r="A78" s="664" t="s">
        <v>542</v>
      </c>
      <c r="B78" s="665" t="s">
        <v>5536</v>
      </c>
      <c r="C78" s="665" t="s">
        <v>5537</v>
      </c>
      <c r="D78" s="665" t="s">
        <v>5659</v>
      </c>
      <c r="E78" s="665" t="s">
        <v>5660</v>
      </c>
      <c r="F78" s="668">
        <v>2</v>
      </c>
      <c r="G78" s="668">
        <v>7258</v>
      </c>
      <c r="H78" s="668">
        <v>1</v>
      </c>
      <c r="I78" s="668">
        <v>3629</v>
      </c>
      <c r="J78" s="668"/>
      <c r="K78" s="668"/>
      <c r="L78" s="668"/>
      <c r="M78" s="668"/>
      <c r="N78" s="668"/>
      <c r="O78" s="668"/>
      <c r="P78" s="681"/>
      <c r="Q78" s="669"/>
    </row>
    <row r="79" spans="1:17" ht="14.4" customHeight="1" x14ac:dyDescent="0.3">
      <c r="A79" s="664" t="s">
        <v>542</v>
      </c>
      <c r="B79" s="665" t="s">
        <v>5536</v>
      </c>
      <c r="C79" s="665" t="s">
        <v>5537</v>
      </c>
      <c r="D79" s="665" t="s">
        <v>5661</v>
      </c>
      <c r="E79" s="665" t="s">
        <v>5662</v>
      </c>
      <c r="F79" s="668">
        <v>6</v>
      </c>
      <c r="G79" s="668">
        <v>7274</v>
      </c>
      <c r="H79" s="668">
        <v>1</v>
      </c>
      <c r="I79" s="668">
        <v>1212.3333333333333</v>
      </c>
      <c r="J79" s="668">
        <v>3</v>
      </c>
      <c r="K79" s="668">
        <v>3651</v>
      </c>
      <c r="L79" s="668">
        <v>0.5019246631839428</v>
      </c>
      <c r="M79" s="668">
        <v>1217</v>
      </c>
      <c r="N79" s="668"/>
      <c r="O79" s="668"/>
      <c r="P79" s="681"/>
      <c r="Q79" s="669"/>
    </row>
    <row r="80" spans="1:17" ht="14.4" customHeight="1" x14ac:dyDescent="0.3">
      <c r="A80" s="664" t="s">
        <v>542</v>
      </c>
      <c r="B80" s="665" t="s">
        <v>5580</v>
      </c>
      <c r="C80" s="665" t="s">
        <v>5537</v>
      </c>
      <c r="D80" s="665" t="s">
        <v>5538</v>
      </c>
      <c r="E80" s="665" t="s">
        <v>5539</v>
      </c>
      <c r="F80" s="668"/>
      <c r="G80" s="668"/>
      <c r="H80" s="668"/>
      <c r="I80" s="668"/>
      <c r="J80" s="668">
        <v>1</v>
      </c>
      <c r="K80" s="668">
        <v>35</v>
      </c>
      <c r="L80" s="668"/>
      <c r="M80" s="668">
        <v>35</v>
      </c>
      <c r="N80" s="668"/>
      <c r="O80" s="668"/>
      <c r="P80" s="681"/>
      <c r="Q80" s="669"/>
    </row>
    <row r="81" spans="1:17" ht="14.4" customHeight="1" x14ac:dyDescent="0.3">
      <c r="A81" s="664" t="s">
        <v>542</v>
      </c>
      <c r="B81" s="665" t="s">
        <v>5580</v>
      </c>
      <c r="C81" s="665" t="s">
        <v>5537</v>
      </c>
      <c r="D81" s="665" t="s">
        <v>5546</v>
      </c>
      <c r="E81" s="665" t="s">
        <v>5547</v>
      </c>
      <c r="F81" s="668">
        <v>1</v>
      </c>
      <c r="G81" s="668">
        <v>411</v>
      </c>
      <c r="H81" s="668">
        <v>1</v>
      </c>
      <c r="I81" s="668">
        <v>411</v>
      </c>
      <c r="J81" s="668"/>
      <c r="K81" s="668"/>
      <c r="L81" s="668"/>
      <c r="M81" s="668"/>
      <c r="N81" s="668"/>
      <c r="O81" s="668"/>
      <c r="P81" s="681"/>
      <c r="Q81" s="669"/>
    </row>
    <row r="82" spans="1:17" ht="14.4" customHeight="1" x14ac:dyDescent="0.3">
      <c r="A82" s="664" t="s">
        <v>542</v>
      </c>
      <c r="B82" s="665" t="s">
        <v>5580</v>
      </c>
      <c r="C82" s="665" t="s">
        <v>5537</v>
      </c>
      <c r="D82" s="665" t="s">
        <v>5548</v>
      </c>
      <c r="E82" s="665" t="s">
        <v>5549</v>
      </c>
      <c r="F82" s="668">
        <v>14</v>
      </c>
      <c r="G82" s="668">
        <v>13720</v>
      </c>
      <c r="H82" s="668">
        <v>1</v>
      </c>
      <c r="I82" s="668">
        <v>980</v>
      </c>
      <c r="J82" s="668"/>
      <c r="K82" s="668"/>
      <c r="L82" s="668"/>
      <c r="M82" s="668"/>
      <c r="N82" s="668"/>
      <c r="O82" s="668"/>
      <c r="P82" s="681"/>
      <c r="Q82" s="669"/>
    </row>
    <row r="83" spans="1:17" ht="14.4" customHeight="1" x14ac:dyDescent="0.3">
      <c r="A83" s="664" t="s">
        <v>542</v>
      </c>
      <c r="B83" s="665" t="s">
        <v>5580</v>
      </c>
      <c r="C83" s="665" t="s">
        <v>5537</v>
      </c>
      <c r="D83" s="665" t="s">
        <v>5550</v>
      </c>
      <c r="E83" s="665" t="s">
        <v>5551</v>
      </c>
      <c r="F83" s="668">
        <v>1</v>
      </c>
      <c r="G83" s="668">
        <v>2077</v>
      </c>
      <c r="H83" s="668">
        <v>1</v>
      </c>
      <c r="I83" s="668">
        <v>2077</v>
      </c>
      <c r="J83" s="668"/>
      <c r="K83" s="668"/>
      <c r="L83" s="668"/>
      <c r="M83" s="668"/>
      <c r="N83" s="668"/>
      <c r="O83" s="668"/>
      <c r="P83" s="681"/>
      <c r="Q83" s="669"/>
    </row>
    <row r="84" spans="1:17" ht="14.4" customHeight="1" x14ac:dyDescent="0.3">
      <c r="A84" s="664" t="s">
        <v>542</v>
      </c>
      <c r="B84" s="665" t="s">
        <v>5580</v>
      </c>
      <c r="C84" s="665" t="s">
        <v>5537</v>
      </c>
      <c r="D84" s="665" t="s">
        <v>5585</v>
      </c>
      <c r="E84" s="665" t="s">
        <v>5586</v>
      </c>
      <c r="F84" s="668"/>
      <c r="G84" s="668"/>
      <c r="H84" s="668"/>
      <c r="I84" s="668"/>
      <c r="J84" s="668"/>
      <c r="K84" s="668"/>
      <c r="L84" s="668"/>
      <c r="M84" s="668"/>
      <c r="N84" s="668">
        <v>1</v>
      </c>
      <c r="O84" s="668">
        <v>126</v>
      </c>
      <c r="P84" s="681"/>
      <c r="Q84" s="669">
        <v>126</v>
      </c>
    </row>
    <row r="85" spans="1:17" ht="14.4" customHeight="1" x14ac:dyDescent="0.3">
      <c r="A85" s="664" t="s">
        <v>542</v>
      </c>
      <c r="B85" s="665" t="s">
        <v>5580</v>
      </c>
      <c r="C85" s="665" t="s">
        <v>5537</v>
      </c>
      <c r="D85" s="665" t="s">
        <v>5558</v>
      </c>
      <c r="E85" s="665" t="s">
        <v>5559</v>
      </c>
      <c r="F85" s="668"/>
      <c r="G85" s="668"/>
      <c r="H85" s="668"/>
      <c r="I85" s="668"/>
      <c r="J85" s="668"/>
      <c r="K85" s="668"/>
      <c r="L85" s="668"/>
      <c r="M85" s="668"/>
      <c r="N85" s="668">
        <v>1</v>
      </c>
      <c r="O85" s="668">
        <v>33.33</v>
      </c>
      <c r="P85" s="681"/>
      <c r="Q85" s="669">
        <v>33.33</v>
      </c>
    </row>
    <row r="86" spans="1:17" ht="14.4" customHeight="1" x14ac:dyDescent="0.3">
      <c r="A86" s="664" t="s">
        <v>542</v>
      </c>
      <c r="B86" s="665" t="s">
        <v>5580</v>
      </c>
      <c r="C86" s="665" t="s">
        <v>5537</v>
      </c>
      <c r="D86" s="665" t="s">
        <v>5566</v>
      </c>
      <c r="E86" s="665" t="s">
        <v>5567</v>
      </c>
      <c r="F86" s="668">
        <v>1</v>
      </c>
      <c r="G86" s="668">
        <v>1906</v>
      </c>
      <c r="H86" s="668">
        <v>1</v>
      </c>
      <c r="I86" s="668">
        <v>1906</v>
      </c>
      <c r="J86" s="668"/>
      <c r="K86" s="668"/>
      <c r="L86" s="668"/>
      <c r="M86" s="668"/>
      <c r="N86" s="668"/>
      <c r="O86" s="668"/>
      <c r="P86" s="681"/>
      <c r="Q86" s="669"/>
    </row>
    <row r="87" spans="1:17" ht="14.4" customHeight="1" x14ac:dyDescent="0.3">
      <c r="A87" s="664" t="s">
        <v>542</v>
      </c>
      <c r="B87" s="665" t="s">
        <v>5580</v>
      </c>
      <c r="C87" s="665" t="s">
        <v>5537</v>
      </c>
      <c r="D87" s="665" t="s">
        <v>5591</v>
      </c>
      <c r="E87" s="665" t="s">
        <v>5592</v>
      </c>
      <c r="F87" s="668"/>
      <c r="G87" s="668"/>
      <c r="H87" s="668"/>
      <c r="I87" s="668"/>
      <c r="J87" s="668">
        <v>1</v>
      </c>
      <c r="K87" s="668">
        <v>436</v>
      </c>
      <c r="L87" s="668"/>
      <c r="M87" s="668">
        <v>436</v>
      </c>
      <c r="N87" s="668"/>
      <c r="O87" s="668"/>
      <c r="P87" s="681"/>
      <c r="Q87" s="669"/>
    </row>
    <row r="88" spans="1:17" ht="14.4" customHeight="1" x14ac:dyDescent="0.3">
      <c r="A88" s="664" t="s">
        <v>542</v>
      </c>
      <c r="B88" s="665" t="s">
        <v>5580</v>
      </c>
      <c r="C88" s="665" t="s">
        <v>5537</v>
      </c>
      <c r="D88" s="665" t="s">
        <v>5597</v>
      </c>
      <c r="E88" s="665" t="s">
        <v>5598</v>
      </c>
      <c r="F88" s="668"/>
      <c r="G88" s="668"/>
      <c r="H88" s="668"/>
      <c r="I88" s="668"/>
      <c r="J88" s="668">
        <v>1</v>
      </c>
      <c r="K88" s="668">
        <v>179</v>
      </c>
      <c r="L88" s="668"/>
      <c r="M88" s="668">
        <v>179</v>
      </c>
      <c r="N88" s="668"/>
      <c r="O88" s="668"/>
      <c r="P88" s="681"/>
      <c r="Q88" s="669"/>
    </row>
    <row r="89" spans="1:17" ht="14.4" customHeight="1" x14ac:dyDescent="0.3">
      <c r="A89" s="664" t="s">
        <v>542</v>
      </c>
      <c r="B89" s="665" t="s">
        <v>5580</v>
      </c>
      <c r="C89" s="665" t="s">
        <v>5537</v>
      </c>
      <c r="D89" s="665" t="s">
        <v>5599</v>
      </c>
      <c r="E89" s="665" t="s">
        <v>5600</v>
      </c>
      <c r="F89" s="668"/>
      <c r="G89" s="668"/>
      <c r="H89" s="668"/>
      <c r="I89" s="668"/>
      <c r="J89" s="668">
        <v>1</v>
      </c>
      <c r="K89" s="668">
        <v>349</v>
      </c>
      <c r="L89" s="668"/>
      <c r="M89" s="668">
        <v>349</v>
      </c>
      <c r="N89" s="668"/>
      <c r="O89" s="668"/>
      <c r="P89" s="681"/>
      <c r="Q89" s="669"/>
    </row>
    <row r="90" spans="1:17" ht="14.4" customHeight="1" x14ac:dyDescent="0.3">
      <c r="A90" s="664" t="s">
        <v>542</v>
      </c>
      <c r="B90" s="665" t="s">
        <v>5580</v>
      </c>
      <c r="C90" s="665" t="s">
        <v>5537</v>
      </c>
      <c r="D90" s="665" t="s">
        <v>5601</v>
      </c>
      <c r="E90" s="665" t="s">
        <v>5602</v>
      </c>
      <c r="F90" s="668">
        <v>2</v>
      </c>
      <c r="G90" s="668">
        <v>468</v>
      </c>
      <c r="H90" s="668">
        <v>1</v>
      </c>
      <c r="I90" s="668">
        <v>234</v>
      </c>
      <c r="J90" s="668"/>
      <c r="K90" s="668"/>
      <c r="L90" s="668"/>
      <c r="M90" s="668"/>
      <c r="N90" s="668">
        <v>1</v>
      </c>
      <c r="O90" s="668">
        <v>251</v>
      </c>
      <c r="P90" s="681">
        <v>0.53632478632478631</v>
      </c>
      <c r="Q90" s="669">
        <v>251</v>
      </c>
    </row>
    <row r="91" spans="1:17" ht="14.4" customHeight="1" x14ac:dyDescent="0.3">
      <c r="A91" s="664" t="s">
        <v>542</v>
      </c>
      <c r="B91" s="665" t="s">
        <v>5663</v>
      </c>
      <c r="C91" s="665" t="s">
        <v>5537</v>
      </c>
      <c r="D91" s="665" t="s">
        <v>5664</v>
      </c>
      <c r="E91" s="665" t="s">
        <v>5665</v>
      </c>
      <c r="F91" s="668"/>
      <c r="G91" s="668"/>
      <c r="H91" s="668"/>
      <c r="I91" s="668"/>
      <c r="J91" s="668"/>
      <c r="K91" s="668"/>
      <c r="L91" s="668"/>
      <c r="M91" s="668"/>
      <c r="N91" s="668">
        <v>1</v>
      </c>
      <c r="O91" s="668">
        <v>3100</v>
      </c>
      <c r="P91" s="681"/>
      <c r="Q91" s="669">
        <v>3100</v>
      </c>
    </row>
    <row r="92" spans="1:17" ht="14.4" customHeight="1" x14ac:dyDescent="0.3">
      <c r="A92" s="664" t="s">
        <v>542</v>
      </c>
      <c r="B92" s="665" t="s">
        <v>5663</v>
      </c>
      <c r="C92" s="665" t="s">
        <v>5537</v>
      </c>
      <c r="D92" s="665" t="s">
        <v>5666</v>
      </c>
      <c r="E92" s="665" t="s">
        <v>5667</v>
      </c>
      <c r="F92" s="668">
        <v>1</v>
      </c>
      <c r="G92" s="668">
        <v>2692</v>
      </c>
      <c r="H92" s="668">
        <v>1</v>
      </c>
      <c r="I92" s="668">
        <v>2692</v>
      </c>
      <c r="J92" s="668">
        <v>1</v>
      </c>
      <c r="K92" s="668">
        <v>2698</v>
      </c>
      <c r="L92" s="668">
        <v>1.0022288261515602</v>
      </c>
      <c r="M92" s="668">
        <v>2698</v>
      </c>
      <c r="N92" s="668"/>
      <c r="O92" s="668"/>
      <c r="P92" s="681"/>
      <c r="Q92" s="669"/>
    </row>
    <row r="93" spans="1:17" ht="14.4" customHeight="1" x14ac:dyDescent="0.3">
      <c r="A93" s="664" t="s">
        <v>542</v>
      </c>
      <c r="B93" s="665" t="s">
        <v>5663</v>
      </c>
      <c r="C93" s="665" t="s">
        <v>5537</v>
      </c>
      <c r="D93" s="665" t="s">
        <v>5668</v>
      </c>
      <c r="E93" s="665" t="s">
        <v>5669</v>
      </c>
      <c r="F93" s="668">
        <v>1</v>
      </c>
      <c r="G93" s="668">
        <v>2067</v>
      </c>
      <c r="H93" s="668">
        <v>1</v>
      </c>
      <c r="I93" s="668">
        <v>2067</v>
      </c>
      <c r="J93" s="668">
        <v>1</v>
      </c>
      <c r="K93" s="668">
        <v>2073</v>
      </c>
      <c r="L93" s="668">
        <v>1.0029027576197387</v>
      </c>
      <c r="M93" s="668">
        <v>2073</v>
      </c>
      <c r="N93" s="668"/>
      <c r="O93" s="668"/>
      <c r="P93" s="681"/>
      <c r="Q93" s="669"/>
    </row>
    <row r="94" spans="1:17" ht="14.4" customHeight="1" x14ac:dyDescent="0.3">
      <c r="A94" s="664" t="s">
        <v>542</v>
      </c>
      <c r="B94" s="665" t="s">
        <v>5663</v>
      </c>
      <c r="C94" s="665" t="s">
        <v>5537</v>
      </c>
      <c r="D94" s="665" t="s">
        <v>5670</v>
      </c>
      <c r="E94" s="665" t="s">
        <v>5671</v>
      </c>
      <c r="F94" s="668"/>
      <c r="G94" s="668"/>
      <c r="H94" s="668"/>
      <c r="I94" s="668"/>
      <c r="J94" s="668">
        <v>1</v>
      </c>
      <c r="K94" s="668">
        <v>0</v>
      </c>
      <c r="L94" s="668"/>
      <c r="M94" s="668">
        <v>0</v>
      </c>
      <c r="N94" s="668">
        <v>2</v>
      </c>
      <c r="O94" s="668">
        <v>0</v>
      </c>
      <c r="P94" s="681"/>
      <c r="Q94" s="669">
        <v>0</v>
      </c>
    </row>
    <row r="95" spans="1:17" ht="14.4" customHeight="1" x14ac:dyDescent="0.3">
      <c r="A95" s="664" t="s">
        <v>542</v>
      </c>
      <c r="B95" s="665" t="s">
        <v>5663</v>
      </c>
      <c r="C95" s="665" t="s">
        <v>5537</v>
      </c>
      <c r="D95" s="665" t="s">
        <v>5672</v>
      </c>
      <c r="E95" s="665" t="s">
        <v>5673</v>
      </c>
      <c r="F95" s="668"/>
      <c r="G95" s="668"/>
      <c r="H95" s="668"/>
      <c r="I95" s="668"/>
      <c r="J95" s="668"/>
      <c r="K95" s="668"/>
      <c r="L95" s="668"/>
      <c r="M95" s="668"/>
      <c r="N95" s="668">
        <v>2</v>
      </c>
      <c r="O95" s="668">
        <v>0</v>
      </c>
      <c r="P95" s="681"/>
      <c r="Q95" s="669">
        <v>0</v>
      </c>
    </row>
    <row r="96" spans="1:17" ht="14.4" customHeight="1" x14ac:dyDescent="0.3">
      <c r="A96" s="664" t="s">
        <v>542</v>
      </c>
      <c r="B96" s="665" t="s">
        <v>5663</v>
      </c>
      <c r="C96" s="665" t="s">
        <v>5537</v>
      </c>
      <c r="D96" s="665" t="s">
        <v>5634</v>
      </c>
      <c r="E96" s="665" t="s">
        <v>5635</v>
      </c>
      <c r="F96" s="668">
        <v>2</v>
      </c>
      <c r="G96" s="668">
        <v>0</v>
      </c>
      <c r="H96" s="668"/>
      <c r="I96" s="668">
        <v>0</v>
      </c>
      <c r="J96" s="668">
        <v>1</v>
      </c>
      <c r="K96" s="668">
        <v>0</v>
      </c>
      <c r="L96" s="668"/>
      <c r="M96" s="668">
        <v>0</v>
      </c>
      <c r="N96" s="668"/>
      <c r="O96" s="668"/>
      <c r="P96" s="681"/>
      <c r="Q96" s="669"/>
    </row>
    <row r="97" spans="1:17" ht="14.4" customHeight="1" x14ac:dyDescent="0.3">
      <c r="A97" s="664" t="s">
        <v>542</v>
      </c>
      <c r="B97" s="665" t="s">
        <v>5663</v>
      </c>
      <c r="C97" s="665" t="s">
        <v>5537</v>
      </c>
      <c r="D97" s="665" t="s">
        <v>5674</v>
      </c>
      <c r="E97" s="665" t="s">
        <v>5675</v>
      </c>
      <c r="F97" s="668"/>
      <c r="G97" s="668"/>
      <c r="H97" s="668"/>
      <c r="I97" s="668"/>
      <c r="J97" s="668">
        <v>2</v>
      </c>
      <c r="K97" s="668">
        <v>0</v>
      </c>
      <c r="L97" s="668"/>
      <c r="M97" s="668">
        <v>0</v>
      </c>
      <c r="N97" s="668"/>
      <c r="O97" s="668"/>
      <c r="P97" s="681"/>
      <c r="Q97" s="669"/>
    </row>
    <row r="98" spans="1:17" ht="14.4" customHeight="1" x14ac:dyDescent="0.3">
      <c r="A98" s="664" t="s">
        <v>542</v>
      </c>
      <c r="B98" s="665" t="s">
        <v>5663</v>
      </c>
      <c r="C98" s="665" t="s">
        <v>5537</v>
      </c>
      <c r="D98" s="665" t="s">
        <v>5676</v>
      </c>
      <c r="E98" s="665" t="s">
        <v>5677</v>
      </c>
      <c r="F98" s="668"/>
      <c r="G98" s="668"/>
      <c r="H98" s="668"/>
      <c r="I98" s="668"/>
      <c r="J98" s="668">
        <v>1</v>
      </c>
      <c r="K98" s="668">
        <v>0</v>
      </c>
      <c r="L98" s="668"/>
      <c r="M98" s="668">
        <v>0</v>
      </c>
      <c r="N98" s="668">
        <v>1</v>
      </c>
      <c r="O98" s="668">
        <v>0</v>
      </c>
      <c r="P98" s="681"/>
      <c r="Q98" s="669">
        <v>0</v>
      </c>
    </row>
    <row r="99" spans="1:17" ht="14.4" customHeight="1" x14ac:dyDescent="0.3">
      <c r="A99" s="664" t="s">
        <v>542</v>
      </c>
      <c r="B99" s="665" t="s">
        <v>5663</v>
      </c>
      <c r="C99" s="665" t="s">
        <v>5537</v>
      </c>
      <c r="D99" s="665" t="s">
        <v>5678</v>
      </c>
      <c r="E99" s="665" t="s">
        <v>5679</v>
      </c>
      <c r="F99" s="668"/>
      <c r="G99" s="668"/>
      <c r="H99" s="668"/>
      <c r="I99" s="668"/>
      <c r="J99" s="668"/>
      <c r="K99" s="668"/>
      <c r="L99" s="668"/>
      <c r="M99" s="668"/>
      <c r="N99" s="668">
        <v>2</v>
      </c>
      <c r="O99" s="668">
        <v>0</v>
      </c>
      <c r="P99" s="681"/>
      <c r="Q99" s="669">
        <v>0</v>
      </c>
    </row>
    <row r="100" spans="1:17" ht="14.4" customHeight="1" x14ac:dyDescent="0.3">
      <c r="A100" s="664" t="s">
        <v>542</v>
      </c>
      <c r="B100" s="665" t="s">
        <v>5663</v>
      </c>
      <c r="C100" s="665" t="s">
        <v>5537</v>
      </c>
      <c r="D100" s="665" t="s">
        <v>5680</v>
      </c>
      <c r="E100" s="665" t="s">
        <v>5681</v>
      </c>
      <c r="F100" s="668">
        <v>2</v>
      </c>
      <c r="G100" s="668">
        <v>0</v>
      </c>
      <c r="H100" s="668"/>
      <c r="I100" s="668">
        <v>0</v>
      </c>
      <c r="J100" s="668">
        <v>1</v>
      </c>
      <c r="K100" s="668">
        <v>0</v>
      </c>
      <c r="L100" s="668"/>
      <c r="M100" s="668">
        <v>0</v>
      </c>
      <c r="N100" s="668"/>
      <c r="O100" s="668"/>
      <c r="P100" s="681"/>
      <c r="Q100" s="669"/>
    </row>
    <row r="101" spans="1:17" ht="14.4" customHeight="1" x14ac:dyDescent="0.3">
      <c r="A101" s="664" t="s">
        <v>542</v>
      </c>
      <c r="B101" s="665" t="s">
        <v>5663</v>
      </c>
      <c r="C101" s="665" t="s">
        <v>5537</v>
      </c>
      <c r="D101" s="665" t="s">
        <v>5682</v>
      </c>
      <c r="E101" s="665" t="s">
        <v>5683</v>
      </c>
      <c r="F101" s="668"/>
      <c r="G101" s="668"/>
      <c r="H101" s="668"/>
      <c r="I101" s="668"/>
      <c r="J101" s="668">
        <v>1</v>
      </c>
      <c r="K101" s="668">
        <v>0</v>
      </c>
      <c r="L101" s="668"/>
      <c r="M101" s="668">
        <v>0</v>
      </c>
      <c r="N101" s="668"/>
      <c r="O101" s="668"/>
      <c r="P101" s="681"/>
      <c r="Q101" s="669"/>
    </row>
    <row r="102" spans="1:17" ht="14.4" customHeight="1" x14ac:dyDescent="0.3">
      <c r="A102" s="664" t="s">
        <v>542</v>
      </c>
      <c r="B102" s="665" t="s">
        <v>5663</v>
      </c>
      <c r="C102" s="665" t="s">
        <v>5537</v>
      </c>
      <c r="D102" s="665" t="s">
        <v>5684</v>
      </c>
      <c r="E102" s="665" t="s">
        <v>5685</v>
      </c>
      <c r="F102" s="668"/>
      <c r="G102" s="668"/>
      <c r="H102" s="668"/>
      <c r="I102" s="668"/>
      <c r="J102" s="668">
        <v>1</v>
      </c>
      <c r="K102" s="668">
        <v>0</v>
      </c>
      <c r="L102" s="668"/>
      <c r="M102" s="668">
        <v>0</v>
      </c>
      <c r="N102" s="668"/>
      <c r="O102" s="668"/>
      <c r="P102" s="681"/>
      <c r="Q102" s="669"/>
    </row>
    <row r="103" spans="1:17" ht="14.4" customHeight="1" x14ac:dyDescent="0.3">
      <c r="A103" s="664" t="s">
        <v>542</v>
      </c>
      <c r="B103" s="665" t="s">
        <v>5663</v>
      </c>
      <c r="C103" s="665" t="s">
        <v>5537</v>
      </c>
      <c r="D103" s="665" t="s">
        <v>5636</v>
      </c>
      <c r="E103" s="665" t="s">
        <v>5637</v>
      </c>
      <c r="F103" s="668">
        <v>2</v>
      </c>
      <c r="G103" s="668">
        <v>0</v>
      </c>
      <c r="H103" s="668"/>
      <c r="I103" s="668">
        <v>0</v>
      </c>
      <c r="J103" s="668">
        <v>4</v>
      </c>
      <c r="K103" s="668">
        <v>0</v>
      </c>
      <c r="L103" s="668"/>
      <c r="M103" s="668">
        <v>0</v>
      </c>
      <c r="N103" s="668">
        <v>2</v>
      </c>
      <c r="O103" s="668">
        <v>0</v>
      </c>
      <c r="P103" s="681"/>
      <c r="Q103" s="669">
        <v>0</v>
      </c>
    </row>
    <row r="104" spans="1:17" ht="14.4" customHeight="1" x14ac:dyDescent="0.3">
      <c r="A104" s="664" t="s">
        <v>542</v>
      </c>
      <c r="B104" s="665" t="s">
        <v>5663</v>
      </c>
      <c r="C104" s="665" t="s">
        <v>5537</v>
      </c>
      <c r="D104" s="665" t="s">
        <v>5686</v>
      </c>
      <c r="E104" s="665" t="s">
        <v>5687</v>
      </c>
      <c r="F104" s="668">
        <v>1</v>
      </c>
      <c r="G104" s="668">
        <v>752</v>
      </c>
      <c r="H104" s="668">
        <v>1</v>
      </c>
      <c r="I104" s="668">
        <v>752</v>
      </c>
      <c r="J104" s="668"/>
      <c r="K104" s="668"/>
      <c r="L104" s="668"/>
      <c r="M104" s="668"/>
      <c r="N104" s="668"/>
      <c r="O104" s="668"/>
      <c r="P104" s="681"/>
      <c r="Q104" s="669"/>
    </row>
    <row r="105" spans="1:17" ht="14.4" customHeight="1" x14ac:dyDescent="0.3">
      <c r="A105" s="664" t="s">
        <v>542</v>
      </c>
      <c r="B105" s="665" t="s">
        <v>5663</v>
      </c>
      <c r="C105" s="665" t="s">
        <v>5537</v>
      </c>
      <c r="D105" s="665" t="s">
        <v>5688</v>
      </c>
      <c r="E105" s="665" t="s">
        <v>5689</v>
      </c>
      <c r="F105" s="668">
        <v>1</v>
      </c>
      <c r="G105" s="668">
        <v>3388</v>
      </c>
      <c r="H105" s="668">
        <v>1</v>
      </c>
      <c r="I105" s="668">
        <v>3388</v>
      </c>
      <c r="J105" s="668"/>
      <c r="K105" s="668"/>
      <c r="L105" s="668"/>
      <c r="M105" s="668"/>
      <c r="N105" s="668"/>
      <c r="O105" s="668"/>
      <c r="P105" s="681"/>
      <c r="Q105" s="669"/>
    </row>
    <row r="106" spans="1:17" ht="14.4" customHeight="1" x14ac:dyDescent="0.3">
      <c r="A106" s="664" t="s">
        <v>542</v>
      </c>
      <c r="B106" s="665" t="s">
        <v>5663</v>
      </c>
      <c r="C106" s="665" t="s">
        <v>5537</v>
      </c>
      <c r="D106" s="665" t="s">
        <v>5690</v>
      </c>
      <c r="E106" s="665" t="s">
        <v>5691</v>
      </c>
      <c r="F106" s="668"/>
      <c r="G106" s="668"/>
      <c r="H106" s="668"/>
      <c r="I106" s="668"/>
      <c r="J106" s="668"/>
      <c r="K106" s="668"/>
      <c r="L106" s="668"/>
      <c r="M106" s="668"/>
      <c r="N106" s="668">
        <v>2</v>
      </c>
      <c r="O106" s="668">
        <v>1654</v>
      </c>
      <c r="P106" s="681"/>
      <c r="Q106" s="669">
        <v>827</v>
      </c>
    </row>
    <row r="107" spans="1:17" ht="14.4" customHeight="1" x14ac:dyDescent="0.3">
      <c r="A107" s="664" t="s">
        <v>542</v>
      </c>
      <c r="B107" s="665" t="s">
        <v>5663</v>
      </c>
      <c r="C107" s="665" t="s">
        <v>5537</v>
      </c>
      <c r="D107" s="665" t="s">
        <v>5692</v>
      </c>
      <c r="E107" s="665" t="s">
        <v>5693</v>
      </c>
      <c r="F107" s="668">
        <v>1</v>
      </c>
      <c r="G107" s="668">
        <v>6111</v>
      </c>
      <c r="H107" s="668">
        <v>1</v>
      </c>
      <c r="I107" s="668">
        <v>6111</v>
      </c>
      <c r="J107" s="668">
        <v>1</v>
      </c>
      <c r="K107" s="668">
        <v>6126</v>
      </c>
      <c r="L107" s="668">
        <v>1.0024545900834561</v>
      </c>
      <c r="M107" s="668">
        <v>6126</v>
      </c>
      <c r="N107" s="668"/>
      <c r="O107" s="668"/>
      <c r="P107" s="681"/>
      <c r="Q107" s="669"/>
    </row>
    <row r="108" spans="1:17" ht="14.4" customHeight="1" x14ac:dyDescent="0.3">
      <c r="A108" s="664" t="s">
        <v>542</v>
      </c>
      <c r="B108" s="665" t="s">
        <v>5663</v>
      </c>
      <c r="C108" s="665" t="s">
        <v>5537</v>
      </c>
      <c r="D108" s="665" t="s">
        <v>5694</v>
      </c>
      <c r="E108" s="665" t="s">
        <v>5695</v>
      </c>
      <c r="F108" s="668">
        <v>1</v>
      </c>
      <c r="G108" s="668">
        <v>9096</v>
      </c>
      <c r="H108" s="668">
        <v>1</v>
      </c>
      <c r="I108" s="668">
        <v>9096</v>
      </c>
      <c r="J108" s="668"/>
      <c r="K108" s="668"/>
      <c r="L108" s="668"/>
      <c r="M108" s="668"/>
      <c r="N108" s="668">
        <v>1</v>
      </c>
      <c r="O108" s="668">
        <v>9123</v>
      </c>
      <c r="P108" s="681">
        <v>1.0029683377308707</v>
      </c>
      <c r="Q108" s="669">
        <v>9123</v>
      </c>
    </row>
    <row r="109" spans="1:17" ht="14.4" customHeight="1" x14ac:dyDescent="0.3">
      <c r="A109" s="664" t="s">
        <v>542</v>
      </c>
      <c r="B109" s="665" t="s">
        <v>5663</v>
      </c>
      <c r="C109" s="665" t="s">
        <v>5537</v>
      </c>
      <c r="D109" s="665" t="s">
        <v>5591</v>
      </c>
      <c r="E109" s="665" t="s">
        <v>5592</v>
      </c>
      <c r="F109" s="668"/>
      <c r="G109" s="668"/>
      <c r="H109" s="668"/>
      <c r="I109" s="668"/>
      <c r="J109" s="668">
        <v>1</v>
      </c>
      <c r="K109" s="668">
        <v>436</v>
      </c>
      <c r="L109" s="668"/>
      <c r="M109" s="668">
        <v>436</v>
      </c>
      <c r="N109" s="668"/>
      <c r="O109" s="668"/>
      <c r="P109" s="681"/>
      <c r="Q109" s="669"/>
    </row>
    <row r="110" spans="1:17" ht="14.4" customHeight="1" x14ac:dyDescent="0.3">
      <c r="A110" s="664" t="s">
        <v>542</v>
      </c>
      <c r="B110" s="665" t="s">
        <v>5663</v>
      </c>
      <c r="C110" s="665" t="s">
        <v>5537</v>
      </c>
      <c r="D110" s="665" t="s">
        <v>5696</v>
      </c>
      <c r="E110" s="665" t="s">
        <v>5697</v>
      </c>
      <c r="F110" s="668"/>
      <c r="G110" s="668"/>
      <c r="H110" s="668"/>
      <c r="I110" s="668"/>
      <c r="J110" s="668"/>
      <c r="K110" s="668"/>
      <c r="L110" s="668"/>
      <c r="M110" s="668"/>
      <c r="N110" s="668">
        <v>1</v>
      </c>
      <c r="O110" s="668">
        <v>865</v>
      </c>
      <c r="P110" s="681"/>
      <c r="Q110" s="669">
        <v>865</v>
      </c>
    </row>
    <row r="111" spans="1:17" ht="14.4" customHeight="1" x14ac:dyDescent="0.3">
      <c r="A111" s="664" t="s">
        <v>542</v>
      </c>
      <c r="B111" s="665" t="s">
        <v>5663</v>
      </c>
      <c r="C111" s="665" t="s">
        <v>5537</v>
      </c>
      <c r="D111" s="665" t="s">
        <v>5698</v>
      </c>
      <c r="E111" s="665" t="s">
        <v>5699</v>
      </c>
      <c r="F111" s="668"/>
      <c r="G111" s="668"/>
      <c r="H111" s="668"/>
      <c r="I111" s="668"/>
      <c r="J111" s="668"/>
      <c r="K111" s="668"/>
      <c r="L111" s="668"/>
      <c r="M111" s="668"/>
      <c r="N111" s="668">
        <v>1</v>
      </c>
      <c r="O111" s="668">
        <v>0</v>
      </c>
      <c r="P111" s="681"/>
      <c r="Q111" s="669">
        <v>0</v>
      </c>
    </row>
    <row r="112" spans="1:17" ht="14.4" customHeight="1" x14ac:dyDescent="0.3">
      <c r="A112" s="664" t="s">
        <v>542</v>
      </c>
      <c r="B112" s="665" t="s">
        <v>5663</v>
      </c>
      <c r="C112" s="665" t="s">
        <v>5537</v>
      </c>
      <c r="D112" s="665" t="s">
        <v>5700</v>
      </c>
      <c r="E112" s="665" t="s">
        <v>5701</v>
      </c>
      <c r="F112" s="668"/>
      <c r="G112" s="668"/>
      <c r="H112" s="668"/>
      <c r="I112" s="668"/>
      <c r="J112" s="668">
        <v>1</v>
      </c>
      <c r="K112" s="668">
        <v>15515</v>
      </c>
      <c r="L112" s="668"/>
      <c r="M112" s="668">
        <v>15515</v>
      </c>
      <c r="N112" s="668"/>
      <c r="O112" s="668"/>
      <c r="P112" s="681"/>
      <c r="Q112" s="669"/>
    </row>
    <row r="113" spans="1:17" ht="14.4" customHeight="1" x14ac:dyDescent="0.3">
      <c r="A113" s="664" t="s">
        <v>542</v>
      </c>
      <c r="B113" s="665" t="s">
        <v>5663</v>
      </c>
      <c r="C113" s="665" t="s">
        <v>5537</v>
      </c>
      <c r="D113" s="665" t="s">
        <v>5702</v>
      </c>
      <c r="E113" s="665" t="s">
        <v>5703</v>
      </c>
      <c r="F113" s="668">
        <v>1</v>
      </c>
      <c r="G113" s="668">
        <v>0</v>
      </c>
      <c r="H113" s="668"/>
      <c r="I113" s="668">
        <v>0</v>
      </c>
      <c r="J113" s="668">
        <v>4</v>
      </c>
      <c r="K113" s="668">
        <v>0</v>
      </c>
      <c r="L113" s="668"/>
      <c r="M113" s="668">
        <v>0</v>
      </c>
      <c r="N113" s="668"/>
      <c r="O113" s="668"/>
      <c r="P113" s="681"/>
      <c r="Q113" s="669"/>
    </row>
    <row r="114" spans="1:17" ht="14.4" customHeight="1" x14ac:dyDescent="0.3">
      <c r="A114" s="664" t="s">
        <v>542</v>
      </c>
      <c r="B114" s="665" t="s">
        <v>5663</v>
      </c>
      <c r="C114" s="665" t="s">
        <v>5537</v>
      </c>
      <c r="D114" s="665" t="s">
        <v>5704</v>
      </c>
      <c r="E114" s="665" t="s">
        <v>5705</v>
      </c>
      <c r="F114" s="668"/>
      <c r="G114" s="668"/>
      <c r="H114" s="668"/>
      <c r="I114" s="668"/>
      <c r="J114" s="668">
        <v>1</v>
      </c>
      <c r="K114" s="668">
        <v>0</v>
      </c>
      <c r="L114" s="668"/>
      <c r="M114" s="668">
        <v>0</v>
      </c>
      <c r="N114" s="668"/>
      <c r="O114" s="668"/>
      <c r="P114" s="681"/>
      <c r="Q114" s="669"/>
    </row>
    <row r="115" spans="1:17" ht="14.4" customHeight="1" x14ac:dyDescent="0.3">
      <c r="A115" s="664" t="s">
        <v>542</v>
      </c>
      <c r="B115" s="665" t="s">
        <v>5663</v>
      </c>
      <c r="C115" s="665" t="s">
        <v>5537</v>
      </c>
      <c r="D115" s="665" t="s">
        <v>5706</v>
      </c>
      <c r="E115" s="665" t="s">
        <v>5707</v>
      </c>
      <c r="F115" s="668"/>
      <c r="G115" s="668"/>
      <c r="H115" s="668"/>
      <c r="I115" s="668"/>
      <c r="J115" s="668">
        <v>1</v>
      </c>
      <c r="K115" s="668">
        <v>6852</v>
      </c>
      <c r="L115" s="668"/>
      <c r="M115" s="668">
        <v>6852</v>
      </c>
      <c r="N115" s="668">
        <v>1</v>
      </c>
      <c r="O115" s="668">
        <v>6852</v>
      </c>
      <c r="P115" s="681"/>
      <c r="Q115" s="669">
        <v>6852</v>
      </c>
    </row>
    <row r="116" spans="1:17" ht="14.4" customHeight="1" x14ac:dyDescent="0.3">
      <c r="A116" s="664" t="s">
        <v>542</v>
      </c>
      <c r="B116" s="665" t="s">
        <v>5663</v>
      </c>
      <c r="C116" s="665" t="s">
        <v>5537</v>
      </c>
      <c r="D116" s="665" t="s">
        <v>5708</v>
      </c>
      <c r="E116" s="665" t="s">
        <v>5709</v>
      </c>
      <c r="F116" s="668">
        <v>2</v>
      </c>
      <c r="G116" s="668">
        <v>0</v>
      </c>
      <c r="H116" s="668"/>
      <c r="I116" s="668">
        <v>0</v>
      </c>
      <c r="J116" s="668">
        <v>5</v>
      </c>
      <c r="K116" s="668">
        <v>0</v>
      </c>
      <c r="L116" s="668"/>
      <c r="M116" s="668">
        <v>0</v>
      </c>
      <c r="N116" s="668">
        <v>2</v>
      </c>
      <c r="O116" s="668">
        <v>0</v>
      </c>
      <c r="P116" s="681"/>
      <c r="Q116" s="669">
        <v>0</v>
      </c>
    </row>
    <row r="117" spans="1:17" ht="14.4" customHeight="1" x14ac:dyDescent="0.3">
      <c r="A117" s="664" t="s">
        <v>542</v>
      </c>
      <c r="B117" s="665" t="s">
        <v>5663</v>
      </c>
      <c r="C117" s="665" t="s">
        <v>5537</v>
      </c>
      <c r="D117" s="665" t="s">
        <v>5710</v>
      </c>
      <c r="E117" s="665" t="s">
        <v>5711</v>
      </c>
      <c r="F117" s="668"/>
      <c r="G117" s="668"/>
      <c r="H117" s="668"/>
      <c r="I117" s="668"/>
      <c r="J117" s="668">
        <v>4</v>
      </c>
      <c r="K117" s="668">
        <v>17556</v>
      </c>
      <c r="L117" s="668"/>
      <c r="M117" s="668">
        <v>4389</v>
      </c>
      <c r="N117" s="668"/>
      <c r="O117" s="668"/>
      <c r="P117" s="681"/>
      <c r="Q117" s="669"/>
    </row>
    <row r="118" spans="1:17" ht="14.4" customHeight="1" x14ac:dyDescent="0.3">
      <c r="A118" s="664" t="s">
        <v>542</v>
      </c>
      <c r="B118" s="665" t="s">
        <v>5663</v>
      </c>
      <c r="C118" s="665" t="s">
        <v>5537</v>
      </c>
      <c r="D118" s="665" t="s">
        <v>5712</v>
      </c>
      <c r="E118" s="665" t="s">
        <v>5713</v>
      </c>
      <c r="F118" s="668"/>
      <c r="G118" s="668"/>
      <c r="H118" s="668"/>
      <c r="I118" s="668"/>
      <c r="J118" s="668">
        <v>2</v>
      </c>
      <c r="K118" s="668">
        <v>0</v>
      </c>
      <c r="L118" s="668"/>
      <c r="M118" s="668">
        <v>0</v>
      </c>
      <c r="N118" s="668">
        <v>1</v>
      </c>
      <c r="O118" s="668">
        <v>0</v>
      </c>
      <c r="P118" s="681"/>
      <c r="Q118" s="669">
        <v>0</v>
      </c>
    </row>
    <row r="119" spans="1:17" ht="14.4" customHeight="1" x14ac:dyDescent="0.3">
      <c r="A119" s="664" t="s">
        <v>542</v>
      </c>
      <c r="B119" s="665" t="s">
        <v>5663</v>
      </c>
      <c r="C119" s="665" t="s">
        <v>5537</v>
      </c>
      <c r="D119" s="665" t="s">
        <v>5714</v>
      </c>
      <c r="E119" s="665" t="s">
        <v>5715</v>
      </c>
      <c r="F119" s="668">
        <v>1</v>
      </c>
      <c r="G119" s="668">
        <v>3219</v>
      </c>
      <c r="H119" s="668">
        <v>1</v>
      </c>
      <c r="I119" s="668">
        <v>3219</v>
      </c>
      <c r="J119" s="668">
        <v>1</v>
      </c>
      <c r="K119" s="668">
        <v>3225</v>
      </c>
      <c r="L119" s="668">
        <v>1.0018639328984156</v>
      </c>
      <c r="M119" s="668">
        <v>3225</v>
      </c>
      <c r="N119" s="668"/>
      <c r="O119" s="668"/>
      <c r="P119" s="681"/>
      <c r="Q119" s="669"/>
    </row>
    <row r="120" spans="1:17" ht="14.4" customHeight="1" x14ac:dyDescent="0.3">
      <c r="A120" s="664" t="s">
        <v>542</v>
      </c>
      <c r="B120" s="665" t="s">
        <v>5663</v>
      </c>
      <c r="C120" s="665" t="s">
        <v>5537</v>
      </c>
      <c r="D120" s="665" t="s">
        <v>5638</v>
      </c>
      <c r="E120" s="665" t="s">
        <v>5639</v>
      </c>
      <c r="F120" s="668">
        <v>1</v>
      </c>
      <c r="G120" s="668">
        <v>0</v>
      </c>
      <c r="H120" s="668"/>
      <c r="I120" s="668">
        <v>0</v>
      </c>
      <c r="J120" s="668"/>
      <c r="K120" s="668"/>
      <c r="L120" s="668"/>
      <c r="M120" s="668"/>
      <c r="N120" s="668">
        <v>2</v>
      </c>
      <c r="O120" s="668">
        <v>0</v>
      </c>
      <c r="P120" s="681"/>
      <c r="Q120" s="669">
        <v>0</v>
      </c>
    </row>
    <row r="121" spans="1:17" ht="14.4" customHeight="1" x14ac:dyDescent="0.3">
      <c r="A121" s="664" t="s">
        <v>542</v>
      </c>
      <c r="B121" s="665" t="s">
        <v>5663</v>
      </c>
      <c r="C121" s="665" t="s">
        <v>5537</v>
      </c>
      <c r="D121" s="665" t="s">
        <v>5716</v>
      </c>
      <c r="E121" s="665" t="s">
        <v>5717</v>
      </c>
      <c r="F121" s="668">
        <v>1</v>
      </c>
      <c r="G121" s="668">
        <v>308</v>
      </c>
      <c r="H121" s="668">
        <v>1</v>
      </c>
      <c r="I121" s="668">
        <v>308</v>
      </c>
      <c r="J121" s="668"/>
      <c r="K121" s="668"/>
      <c r="L121" s="668"/>
      <c r="M121" s="668"/>
      <c r="N121" s="668"/>
      <c r="O121" s="668"/>
      <c r="P121" s="681"/>
      <c r="Q121" s="669"/>
    </row>
    <row r="122" spans="1:17" ht="14.4" customHeight="1" x14ac:dyDescent="0.3">
      <c r="A122" s="664" t="s">
        <v>542</v>
      </c>
      <c r="B122" s="665" t="s">
        <v>5663</v>
      </c>
      <c r="C122" s="665" t="s">
        <v>5537</v>
      </c>
      <c r="D122" s="665" t="s">
        <v>5718</v>
      </c>
      <c r="E122" s="665" t="s">
        <v>5719</v>
      </c>
      <c r="F122" s="668"/>
      <c r="G122" s="668"/>
      <c r="H122" s="668"/>
      <c r="I122" s="668"/>
      <c r="J122" s="668"/>
      <c r="K122" s="668"/>
      <c r="L122" s="668"/>
      <c r="M122" s="668"/>
      <c r="N122" s="668">
        <v>1</v>
      </c>
      <c r="O122" s="668">
        <v>9338</v>
      </c>
      <c r="P122" s="681"/>
      <c r="Q122" s="669">
        <v>9338</v>
      </c>
    </row>
    <row r="123" spans="1:17" ht="14.4" customHeight="1" x14ac:dyDescent="0.3">
      <c r="A123" s="664" t="s">
        <v>542</v>
      </c>
      <c r="B123" s="665" t="s">
        <v>5663</v>
      </c>
      <c r="C123" s="665" t="s">
        <v>5537</v>
      </c>
      <c r="D123" s="665" t="s">
        <v>5720</v>
      </c>
      <c r="E123" s="665" t="s">
        <v>5721</v>
      </c>
      <c r="F123" s="668"/>
      <c r="G123" s="668"/>
      <c r="H123" s="668"/>
      <c r="I123" s="668"/>
      <c r="J123" s="668"/>
      <c r="K123" s="668"/>
      <c r="L123" s="668"/>
      <c r="M123" s="668"/>
      <c r="N123" s="668">
        <v>2</v>
      </c>
      <c r="O123" s="668">
        <v>7247</v>
      </c>
      <c r="P123" s="681"/>
      <c r="Q123" s="669">
        <v>3623.5</v>
      </c>
    </row>
    <row r="124" spans="1:17" ht="14.4" customHeight="1" x14ac:dyDescent="0.3">
      <c r="A124" s="664" t="s">
        <v>542</v>
      </c>
      <c r="B124" s="665" t="s">
        <v>5663</v>
      </c>
      <c r="C124" s="665" t="s">
        <v>5537</v>
      </c>
      <c r="D124" s="665" t="s">
        <v>5722</v>
      </c>
      <c r="E124" s="665" t="s">
        <v>5723</v>
      </c>
      <c r="F124" s="668"/>
      <c r="G124" s="668"/>
      <c r="H124" s="668"/>
      <c r="I124" s="668"/>
      <c r="J124" s="668">
        <v>3</v>
      </c>
      <c r="K124" s="668">
        <v>14025</v>
      </c>
      <c r="L124" s="668"/>
      <c r="M124" s="668">
        <v>4675</v>
      </c>
      <c r="N124" s="668">
        <v>2</v>
      </c>
      <c r="O124" s="668">
        <v>9403</v>
      </c>
      <c r="P124" s="681"/>
      <c r="Q124" s="669">
        <v>4701.5</v>
      </c>
    </row>
    <row r="125" spans="1:17" ht="14.4" customHeight="1" x14ac:dyDescent="0.3">
      <c r="A125" s="664" t="s">
        <v>542</v>
      </c>
      <c r="B125" s="665" t="s">
        <v>5663</v>
      </c>
      <c r="C125" s="665" t="s">
        <v>5537</v>
      </c>
      <c r="D125" s="665" t="s">
        <v>5724</v>
      </c>
      <c r="E125" s="665" t="s">
        <v>5725</v>
      </c>
      <c r="F125" s="668"/>
      <c r="G125" s="668"/>
      <c r="H125" s="668"/>
      <c r="I125" s="668"/>
      <c r="J125" s="668">
        <v>2</v>
      </c>
      <c r="K125" s="668">
        <v>0</v>
      </c>
      <c r="L125" s="668"/>
      <c r="M125" s="668">
        <v>0</v>
      </c>
      <c r="N125" s="668">
        <v>1</v>
      </c>
      <c r="O125" s="668">
        <v>0</v>
      </c>
      <c r="P125" s="681"/>
      <c r="Q125" s="669">
        <v>0</v>
      </c>
    </row>
    <row r="126" spans="1:17" ht="14.4" customHeight="1" x14ac:dyDescent="0.3">
      <c r="A126" s="664" t="s">
        <v>542</v>
      </c>
      <c r="B126" s="665" t="s">
        <v>5663</v>
      </c>
      <c r="C126" s="665" t="s">
        <v>5537</v>
      </c>
      <c r="D126" s="665" t="s">
        <v>5726</v>
      </c>
      <c r="E126" s="665" t="s">
        <v>5727</v>
      </c>
      <c r="F126" s="668"/>
      <c r="G126" s="668"/>
      <c r="H126" s="668"/>
      <c r="I126" s="668"/>
      <c r="J126" s="668"/>
      <c r="K126" s="668"/>
      <c r="L126" s="668"/>
      <c r="M126" s="668"/>
      <c r="N126" s="668">
        <v>1</v>
      </c>
      <c r="O126" s="668">
        <v>10695</v>
      </c>
      <c r="P126" s="681"/>
      <c r="Q126" s="669">
        <v>10695</v>
      </c>
    </row>
    <row r="127" spans="1:17" ht="14.4" customHeight="1" x14ac:dyDescent="0.3">
      <c r="A127" s="664" t="s">
        <v>542</v>
      </c>
      <c r="B127" s="665" t="s">
        <v>5663</v>
      </c>
      <c r="C127" s="665" t="s">
        <v>5537</v>
      </c>
      <c r="D127" s="665" t="s">
        <v>5728</v>
      </c>
      <c r="E127" s="665" t="s">
        <v>5729</v>
      </c>
      <c r="F127" s="668"/>
      <c r="G127" s="668"/>
      <c r="H127" s="668"/>
      <c r="I127" s="668"/>
      <c r="J127" s="668"/>
      <c r="K127" s="668"/>
      <c r="L127" s="668"/>
      <c r="M127" s="668"/>
      <c r="N127" s="668">
        <v>1</v>
      </c>
      <c r="O127" s="668">
        <v>1966</v>
      </c>
      <c r="P127" s="681"/>
      <c r="Q127" s="669">
        <v>1966</v>
      </c>
    </row>
    <row r="128" spans="1:17" ht="14.4" customHeight="1" x14ac:dyDescent="0.3">
      <c r="A128" s="664" t="s">
        <v>542</v>
      </c>
      <c r="B128" s="665" t="s">
        <v>5663</v>
      </c>
      <c r="C128" s="665" t="s">
        <v>5537</v>
      </c>
      <c r="D128" s="665" t="s">
        <v>5730</v>
      </c>
      <c r="E128" s="665" t="s">
        <v>5731</v>
      </c>
      <c r="F128" s="668">
        <v>1</v>
      </c>
      <c r="G128" s="668">
        <v>13257</v>
      </c>
      <c r="H128" s="668">
        <v>1</v>
      </c>
      <c r="I128" s="668">
        <v>13257</v>
      </c>
      <c r="J128" s="668">
        <v>1</v>
      </c>
      <c r="K128" s="668">
        <v>13293</v>
      </c>
      <c r="L128" s="668">
        <v>1.0027155465037338</v>
      </c>
      <c r="M128" s="668">
        <v>13293</v>
      </c>
      <c r="N128" s="668"/>
      <c r="O128" s="668"/>
      <c r="P128" s="681"/>
      <c r="Q128" s="669"/>
    </row>
    <row r="129" spans="1:17" ht="14.4" customHeight="1" x14ac:dyDescent="0.3">
      <c r="A129" s="664" t="s">
        <v>542</v>
      </c>
      <c r="B129" s="665" t="s">
        <v>5663</v>
      </c>
      <c r="C129" s="665" t="s">
        <v>5537</v>
      </c>
      <c r="D129" s="665" t="s">
        <v>5732</v>
      </c>
      <c r="E129" s="665" t="s">
        <v>5733</v>
      </c>
      <c r="F129" s="668"/>
      <c r="G129" s="668"/>
      <c r="H129" s="668"/>
      <c r="I129" s="668"/>
      <c r="J129" s="668">
        <v>1</v>
      </c>
      <c r="K129" s="668">
        <v>0</v>
      </c>
      <c r="L129" s="668"/>
      <c r="M129" s="668">
        <v>0</v>
      </c>
      <c r="N129" s="668"/>
      <c r="O129" s="668"/>
      <c r="P129" s="681"/>
      <c r="Q129" s="669"/>
    </row>
    <row r="130" spans="1:17" ht="14.4" customHeight="1" x14ac:dyDescent="0.3">
      <c r="A130" s="664" t="s">
        <v>542</v>
      </c>
      <c r="B130" s="665" t="s">
        <v>5628</v>
      </c>
      <c r="C130" s="665" t="s">
        <v>5734</v>
      </c>
      <c r="D130" s="665" t="s">
        <v>5735</v>
      </c>
      <c r="E130" s="665" t="s">
        <v>5736</v>
      </c>
      <c r="F130" s="668"/>
      <c r="G130" s="668"/>
      <c r="H130" s="668"/>
      <c r="I130" s="668"/>
      <c r="J130" s="668">
        <v>0.6</v>
      </c>
      <c r="K130" s="668">
        <v>6878.98</v>
      </c>
      <c r="L130" s="668"/>
      <c r="M130" s="668">
        <v>11464.966666666667</v>
      </c>
      <c r="N130" s="668"/>
      <c r="O130" s="668"/>
      <c r="P130" s="681"/>
      <c r="Q130" s="669"/>
    </row>
    <row r="131" spans="1:17" ht="14.4" customHeight="1" x14ac:dyDescent="0.3">
      <c r="A131" s="664" t="s">
        <v>542</v>
      </c>
      <c r="B131" s="665" t="s">
        <v>5628</v>
      </c>
      <c r="C131" s="665" t="s">
        <v>5734</v>
      </c>
      <c r="D131" s="665" t="s">
        <v>5737</v>
      </c>
      <c r="E131" s="665" t="s">
        <v>5738</v>
      </c>
      <c r="F131" s="668">
        <v>6</v>
      </c>
      <c r="G131" s="668">
        <v>662.22</v>
      </c>
      <c r="H131" s="668">
        <v>1</v>
      </c>
      <c r="I131" s="668">
        <v>110.37</v>
      </c>
      <c r="J131" s="668"/>
      <c r="K131" s="668"/>
      <c r="L131" s="668"/>
      <c r="M131" s="668"/>
      <c r="N131" s="668"/>
      <c r="O131" s="668"/>
      <c r="P131" s="681"/>
      <c r="Q131" s="669"/>
    </row>
    <row r="132" spans="1:17" ht="14.4" customHeight="1" x14ac:dyDescent="0.3">
      <c r="A132" s="664" t="s">
        <v>542</v>
      </c>
      <c r="B132" s="665" t="s">
        <v>5628</v>
      </c>
      <c r="C132" s="665" t="s">
        <v>5734</v>
      </c>
      <c r="D132" s="665" t="s">
        <v>5739</v>
      </c>
      <c r="E132" s="665" t="s">
        <v>5740</v>
      </c>
      <c r="F132" s="668"/>
      <c r="G132" s="668"/>
      <c r="H132" s="668"/>
      <c r="I132" s="668"/>
      <c r="J132" s="668">
        <v>1</v>
      </c>
      <c r="K132" s="668">
        <v>4988.13</v>
      </c>
      <c r="L132" s="668"/>
      <c r="M132" s="668">
        <v>4988.13</v>
      </c>
      <c r="N132" s="668">
        <v>2</v>
      </c>
      <c r="O132" s="668">
        <v>9976.26</v>
      </c>
      <c r="P132" s="681"/>
      <c r="Q132" s="669">
        <v>4988.13</v>
      </c>
    </row>
    <row r="133" spans="1:17" ht="14.4" customHeight="1" x14ac:dyDescent="0.3">
      <c r="A133" s="664" t="s">
        <v>542</v>
      </c>
      <c r="B133" s="665" t="s">
        <v>5628</v>
      </c>
      <c r="C133" s="665" t="s">
        <v>5734</v>
      </c>
      <c r="D133" s="665" t="s">
        <v>5741</v>
      </c>
      <c r="E133" s="665" t="s">
        <v>5742</v>
      </c>
      <c r="F133" s="668">
        <v>39</v>
      </c>
      <c r="G133" s="668">
        <v>4600.4399999999996</v>
      </c>
      <c r="H133" s="668">
        <v>1</v>
      </c>
      <c r="I133" s="668">
        <v>117.96</v>
      </c>
      <c r="J133" s="668"/>
      <c r="K133" s="668"/>
      <c r="L133" s="668"/>
      <c r="M133" s="668"/>
      <c r="N133" s="668">
        <v>54</v>
      </c>
      <c r="O133" s="668">
        <v>4615.92</v>
      </c>
      <c r="P133" s="681">
        <v>1.0033648955317318</v>
      </c>
      <c r="Q133" s="669">
        <v>85.48</v>
      </c>
    </row>
    <row r="134" spans="1:17" ht="14.4" customHeight="1" x14ac:dyDescent="0.3">
      <c r="A134" s="664" t="s">
        <v>542</v>
      </c>
      <c r="B134" s="665" t="s">
        <v>5628</v>
      </c>
      <c r="C134" s="665" t="s">
        <v>5734</v>
      </c>
      <c r="D134" s="665" t="s">
        <v>5743</v>
      </c>
      <c r="E134" s="665" t="s">
        <v>5742</v>
      </c>
      <c r="F134" s="668">
        <v>12</v>
      </c>
      <c r="G134" s="668">
        <v>955.08</v>
      </c>
      <c r="H134" s="668">
        <v>1</v>
      </c>
      <c r="I134" s="668">
        <v>79.59</v>
      </c>
      <c r="J134" s="668">
        <v>36</v>
      </c>
      <c r="K134" s="668">
        <v>2740.68</v>
      </c>
      <c r="L134" s="668">
        <v>2.8695816057293628</v>
      </c>
      <c r="M134" s="668">
        <v>76.13</v>
      </c>
      <c r="N134" s="668">
        <v>42</v>
      </c>
      <c r="O134" s="668">
        <v>3197.46</v>
      </c>
      <c r="P134" s="681">
        <v>3.3478452066842568</v>
      </c>
      <c r="Q134" s="669">
        <v>76.13</v>
      </c>
    </row>
    <row r="135" spans="1:17" ht="14.4" customHeight="1" x14ac:dyDescent="0.3">
      <c r="A135" s="664" t="s">
        <v>542</v>
      </c>
      <c r="B135" s="665" t="s">
        <v>5628</v>
      </c>
      <c r="C135" s="665" t="s">
        <v>5734</v>
      </c>
      <c r="D135" s="665" t="s">
        <v>5744</v>
      </c>
      <c r="E135" s="665" t="s">
        <v>1360</v>
      </c>
      <c r="F135" s="668"/>
      <c r="G135" s="668"/>
      <c r="H135" s="668"/>
      <c r="I135" s="668"/>
      <c r="J135" s="668">
        <v>3.2</v>
      </c>
      <c r="K135" s="668">
        <v>996.23</v>
      </c>
      <c r="L135" s="668"/>
      <c r="M135" s="668">
        <v>311.32187499999998</v>
      </c>
      <c r="N135" s="668">
        <v>3.3</v>
      </c>
      <c r="O135" s="668">
        <v>1027.3599999999999</v>
      </c>
      <c r="P135" s="681"/>
      <c r="Q135" s="669">
        <v>311.32121212121211</v>
      </c>
    </row>
    <row r="136" spans="1:17" ht="14.4" customHeight="1" x14ac:dyDescent="0.3">
      <c r="A136" s="664" t="s">
        <v>542</v>
      </c>
      <c r="B136" s="665" t="s">
        <v>5628</v>
      </c>
      <c r="C136" s="665" t="s">
        <v>5734</v>
      </c>
      <c r="D136" s="665" t="s">
        <v>5745</v>
      </c>
      <c r="E136" s="665" t="s">
        <v>5746</v>
      </c>
      <c r="F136" s="668"/>
      <c r="G136" s="668"/>
      <c r="H136" s="668"/>
      <c r="I136" s="668"/>
      <c r="J136" s="668"/>
      <c r="K136" s="668"/>
      <c r="L136" s="668"/>
      <c r="M136" s="668"/>
      <c r="N136" s="668">
        <v>6</v>
      </c>
      <c r="O136" s="668">
        <v>482.58</v>
      </c>
      <c r="P136" s="681"/>
      <c r="Q136" s="669">
        <v>80.429999999999993</v>
      </c>
    </row>
    <row r="137" spans="1:17" ht="14.4" customHeight="1" x14ac:dyDescent="0.3">
      <c r="A137" s="664" t="s">
        <v>542</v>
      </c>
      <c r="B137" s="665" t="s">
        <v>5628</v>
      </c>
      <c r="C137" s="665" t="s">
        <v>5734</v>
      </c>
      <c r="D137" s="665" t="s">
        <v>5747</v>
      </c>
      <c r="E137" s="665"/>
      <c r="F137" s="668">
        <v>3.4</v>
      </c>
      <c r="G137" s="668">
        <v>3669.67</v>
      </c>
      <c r="H137" s="668">
        <v>1</v>
      </c>
      <c r="I137" s="668">
        <v>1079.3147058823529</v>
      </c>
      <c r="J137" s="668"/>
      <c r="K137" s="668"/>
      <c r="L137" s="668"/>
      <c r="M137" s="668"/>
      <c r="N137" s="668"/>
      <c r="O137" s="668"/>
      <c r="P137" s="681"/>
      <c r="Q137" s="669"/>
    </row>
    <row r="138" spans="1:17" ht="14.4" customHeight="1" x14ac:dyDescent="0.3">
      <c r="A138" s="664" t="s">
        <v>542</v>
      </c>
      <c r="B138" s="665" t="s">
        <v>5628</v>
      </c>
      <c r="C138" s="665" t="s">
        <v>5734</v>
      </c>
      <c r="D138" s="665" t="s">
        <v>5748</v>
      </c>
      <c r="E138" s="665" t="s">
        <v>1737</v>
      </c>
      <c r="F138" s="668">
        <v>616</v>
      </c>
      <c r="G138" s="668">
        <v>37606.799999999996</v>
      </c>
      <c r="H138" s="668">
        <v>1</v>
      </c>
      <c r="I138" s="668">
        <v>61.04999999999999</v>
      </c>
      <c r="J138" s="668">
        <v>504</v>
      </c>
      <c r="K138" s="668">
        <v>29433.599999999999</v>
      </c>
      <c r="L138" s="668">
        <v>0.78266696448514639</v>
      </c>
      <c r="M138" s="668">
        <v>58.4</v>
      </c>
      <c r="N138" s="668">
        <v>500</v>
      </c>
      <c r="O138" s="668">
        <v>29199.999999999996</v>
      </c>
      <c r="P138" s="681">
        <v>0.77645532190986732</v>
      </c>
      <c r="Q138" s="669">
        <v>58.399999999999991</v>
      </c>
    </row>
    <row r="139" spans="1:17" ht="14.4" customHeight="1" x14ac:dyDescent="0.3">
      <c r="A139" s="664" t="s">
        <v>542</v>
      </c>
      <c r="B139" s="665" t="s">
        <v>5628</v>
      </c>
      <c r="C139" s="665" t="s">
        <v>5734</v>
      </c>
      <c r="D139" s="665" t="s">
        <v>5749</v>
      </c>
      <c r="E139" s="665" t="s">
        <v>2752</v>
      </c>
      <c r="F139" s="668"/>
      <c r="G139" s="668"/>
      <c r="H139" s="668"/>
      <c r="I139" s="668"/>
      <c r="J139" s="668"/>
      <c r="K139" s="668"/>
      <c r="L139" s="668"/>
      <c r="M139" s="668"/>
      <c r="N139" s="668">
        <v>1.9</v>
      </c>
      <c r="O139" s="668">
        <v>1315.3</v>
      </c>
      <c r="P139" s="681"/>
      <c r="Q139" s="669">
        <v>692.26315789473688</v>
      </c>
    </row>
    <row r="140" spans="1:17" ht="14.4" customHeight="1" x14ac:dyDescent="0.3">
      <c r="A140" s="664" t="s">
        <v>542</v>
      </c>
      <c r="B140" s="665" t="s">
        <v>5628</v>
      </c>
      <c r="C140" s="665" t="s">
        <v>5734</v>
      </c>
      <c r="D140" s="665" t="s">
        <v>5750</v>
      </c>
      <c r="E140" s="665" t="s">
        <v>2366</v>
      </c>
      <c r="F140" s="668"/>
      <c r="G140" s="668"/>
      <c r="H140" s="668"/>
      <c r="I140" s="668"/>
      <c r="J140" s="668">
        <v>7.1</v>
      </c>
      <c r="K140" s="668">
        <v>85295.139999999985</v>
      </c>
      <c r="L140" s="668"/>
      <c r="M140" s="668">
        <v>12013.399999999998</v>
      </c>
      <c r="N140" s="668"/>
      <c r="O140" s="668"/>
      <c r="P140" s="681"/>
      <c r="Q140" s="669"/>
    </row>
    <row r="141" spans="1:17" ht="14.4" customHeight="1" x14ac:dyDescent="0.3">
      <c r="A141" s="664" t="s">
        <v>542</v>
      </c>
      <c r="B141" s="665" t="s">
        <v>5628</v>
      </c>
      <c r="C141" s="665" t="s">
        <v>5734</v>
      </c>
      <c r="D141" s="665" t="s">
        <v>5751</v>
      </c>
      <c r="E141" s="665" t="s">
        <v>5752</v>
      </c>
      <c r="F141" s="668"/>
      <c r="G141" s="668"/>
      <c r="H141" s="668"/>
      <c r="I141" s="668"/>
      <c r="J141" s="668">
        <v>0.2</v>
      </c>
      <c r="K141" s="668">
        <v>988.79</v>
      </c>
      <c r="L141" s="668"/>
      <c r="M141" s="668">
        <v>4943.95</v>
      </c>
      <c r="N141" s="668">
        <v>0.6</v>
      </c>
      <c r="O141" s="668">
        <v>2966.38</v>
      </c>
      <c r="P141" s="681"/>
      <c r="Q141" s="669">
        <v>4943.9666666666672</v>
      </c>
    </row>
    <row r="142" spans="1:17" ht="14.4" customHeight="1" x14ac:dyDescent="0.3">
      <c r="A142" s="664" t="s">
        <v>542</v>
      </c>
      <c r="B142" s="665" t="s">
        <v>5628</v>
      </c>
      <c r="C142" s="665" t="s">
        <v>5734</v>
      </c>
      <c r="D142" s="665" t="s">
        <v>5753</v>
      </c>
      <c r="E142" s="665"/>
      <c r="F142" s="668">
        <v>0.8</v>
      </c>
      <c r="G142" s="668">
        <v>353.16</v>
      </c>
      <c r="H142" s="668">
        <v>1</v>
      </c>
      <c r="I142" s="668">
        <v>441.45</v>
      </c>
      <c r="J142" s="668"/>
      <c r="K142" s="668"/>
      <c r="L142" s="668"/>
      <c r="M142" s="668"/>
      <c r="N142" s="668"/>
      <c r="O142" s="668"/>
      <c r="P142" s="681"/>
      <c r="Q142" s="669"/>
    </row>
    <row r="143" spans="1:17" ht="14.4" customHeight="1" x14ac:dyDescent="0.3">
      <c r="A143" s="664" t="s">
        <v>542</v>
      </c>
      <c r="B143" s="665" t="s">
        <v>5628</v>
      </c>
      <c r="C143" s="665" t="s">
        <v>5734</v>
      </c>
      <c r="D143" s="665" t="s">
        <v>5754</v>
      </c>
      <c r="E143" s="665" t="s">
        <v>5755</v>
      </c>
      <c r="F143" s="668">
        <v>198</v>
      </c>
      <c r="G143" s="668">
        <v>7991.28</v>
      </c>
      <c r="H143" s="668">
        <v>1</v>
      </c>
      <c r="I143" s="668">
        <v>40.36</v>
      </c>
      <c r="J143" s="668">
        <v>134</v>
      </c>
      <c r="K143" s="668">
        <v>5173.74</v>
      </c>
      <c r="L143" s="668">
        <v>0.64742319127849357</v>
      </c>
      <c r="M143" s="668">
        <v>38.61</v>
      </c>
      <c r="N143" s="668">
        <v>90</v>
      </c>
      <c r="O143" s="668">
        <v>3474.9</v>
      </c>
      <c r="P143" s="681">
        <v>0.43483647175421214</v>
      </c>
      <c r="Q143" s="669">
        <v>38.61</v>
      </c>
    </row>
    <row r="144" spans="1:17" ht="14.4" customHeight="1" x14ac:dyDescent="0.3">
      <c r="A144" s="664" t="s">
        <v>542</v>
      </c>
      <c r="B144" s="665" t="s">
        <v>5628</v>
      </c>
      <c r="C144" s="665" t="s">
        <v>5734</v>
      </c>
      <c r="D144" s="665" t="s">
        <v>5756</v>
      </c>
      <c r="E144" s="665" t="s">
        <v>5757</v>
      </c>
      <c r="F144" s="668">
        <v>93.9</v>
      </c>
      <c r="G144" s="668">
        <v>37954.39</v>
      </c>
      <c r="H144" s="668">
        <v>1</v>
      </c>
      <c r="I144" s="668">
        <v>404.20010649627261</v>
      </c>
      <c r="J144" s="668">
        <v>86.2</v>
      </c>
      <c r="K144" s="668">
        <v>33327.18</v>
      </c>
      <c r="L144" s="668">
        <v>0.87808498568940252</v>
      </c>
      <c r="M144" s="668">
        <v>386.6262180974478</v>
      </c>
      <c r="N144" s="668">
        <v>5.6</v>
      </c>
      <c r="O144" s="668">
        <v>2165.04</v>
      </c>
      <c r="P144" s="681">
        <v>5.7043203697912152E-2</v>
      </c>
      <c r="Q144" s="669">
        <v>386.61428571428576</v>
      </c>
    </row>
    <row r="145" spans="1:17" ht="14.4" customHeight="1" x14ac:dyDescent="0.3">
      <c r="A145" s="664" t="s">
        <v>542</v>
      </c>
      <c r="B145" s="665" t="s">
        <v>5628</v>
      </c>
      <c r="C145" s="665" t="s">
        <v>5734</v>
      </c>
      <c r="D145" s="665" t="s">
        <v>5758</v>
      </c>
      <c r="E145" s="665" t="s">
        <v>5759</v>
      </c>
      <c r="F145" s="668">
        <v>37</v>
      </c>
      <c r="G145" s="668">
        <v>1493.32</v>
      </c>
      <c r="H145" s="668">
        <v>1</v>
      </c>
      <c r="I145" s="668">
        <v>40.36</v>
      </c>
      <c r="J145" s="668"/>
      <c r="K145" s="668"/>
      <c r="L145" s="668"/>
      <c r="M145" s="668"/>
      <c r="N145" s="668">
        <v>9</v>
      </c>
      <c r="O145" s="668">
        <v>347.49</v>
      </c>
      <c r="P145" s="681">
        <v>0.23269627407387566</v>
      </c>
      <c r="Q145" s="669">
        <v>38.61</v>
      </c>
    </row>
    <row r="146" spans="1:17" ht="14.4" customHeight="1" x14ac:dyDescent="0.3">
      <c r="A146" s="664" t="s">
        <v>542</v>
      </c>
      <c r="B146" s="665" t="s">
        <v>5628</v>
      </c>
      <c r="C146" s="665" t="s">
        <v>5734</v>
      </c>
      <c r="D146" s="665" t="s">
        <v>2377</v>
      </c>
      <c r="E146" s="665" t="s">
        <v>5760</v>
      </c>
      <c r="F146" s="668">
        <v>1</v>
      </c>
      <c r="G146" s="668">
        <v>9767.74</v>
      </c>
      <c r="H146" s="668">
        <v>1</v>
      </c>
      <c r="I146" s="668">
        <v>9767.74</v>
      </c>
      <c r="J146" s="668">
        <v>2</v>
      </c>
      <c r="K146" s="668">
        <v>16470.3</v>
      </c>
      <c r="L146" s="668">
        <v>1.686193530949841</v>
      </c>
      <c r="M146" s="668">
        <v>8235.15</v>
      </c>
      <c r="N146" s="668">
        <v>3</v>
      </c>
      <c r="O146" s="668">
        <v>25919.64</v>
      </c>
      <c r="P146" s="681">
        <v>2.6535964306994249</v>
      </c>
      <c r="Q146" s="669">
        <v>8639.8799999999992</v>
      </c>
    </row>
    <row r="147" spans="1:17" ht="14.4" customHeight="1" x14ac:dyDescent="0.3">
      <c r="A147" s="664" t="s">
        <v>542</v>
      </c>
      <c r="B147" s="665" t="s">
        <v>5628</v>
      </c>
      <c r="C147" s="665" t="s">
        <v>5734</v>
      </c>
      <c r="D147" s="665" t="s">
        <v>5761</v>
      </c>
      <c r="E147" s="665" t="s">
        <v>5762</v>
      </c>
      <c r="F147" s="668">
        <v>2</v>
      </c>
      <c r="G147" s="668">
        <v>95</v>
      </c>
      <c r="H147" s="668">
        <v>1</v>
      </c>
      <c r="I147" s="668">
        <v>47.5</v>
      </c>
      <c r="J147" s="668">
        <v>2</v>
      </c>
      <c r="K147" s="668">
        <v>85.76</v>
      </c>
      <c r="L147" s="668">
        <v>0.90273684210526317</v>
      </c>
      <c r="M147" s="668">
        <v>42.88</v>
      </c>
      <c r="N147" s="668"/>
      <c r="O147" s="668"/>
      <c r="P147" s="681"/>
      <c r="Q147" s="669"/>
    </row>
    <row r="148" spans="1:17" ht="14.4" customHeight="1" x14ac:dyDescent="0.3">
      <c r="A148" s="664" t="s">
        <v>542</v>
      </c>
      <c r="B148" s="665" t="s">
        <v>5628</v>
      </c>
      <c r="C148" s="665" t="s">
        <v>5734</v>
      </c>
      <c r="D148" s="665" t="s">
        <v>5763</v>
      </c>
      <c r="E148" s="665" t="s">
        <v>5764</v>
      </c>
      <c r="F148" s="668">
        <v>11.1</v>
      </c>
      <c r="G148" s="668">
        <v>6385.83</v>
      </c>
      <c r="H148" s="668">
        <v>1</v>
      </c>
      <c r="I148" s="668">
        <v>575.30000000000007</v>
      </c>
      <c r="J148" s="668">
        <v>0.3</v>
      </c>
      <c r="K148" s="668">
        <v>165.09</v>
      </c>
      <c r="L148" s="668">
        <v>2.585255166517117E-2</v>
      </c>
      <c r="M148" s="668">
        <v>550.30000000000007</v>
      </c>
      <c r="N148" s="668">
        <v>2.3000000000000003</v>
      </c>
      <c r="O148" s="668">
        <v>1249.94</v>
      </c>
      <c r="P148" s="681">
        <v>0.19573649783974834</v>
      </c>
      <c r="Q148" s="669">
        <v>543.45217391304345</v>
      </c>
    </row>
    <row r="149" spans="1:17" ht="14.4" customHeight="1" x14ac:dyDescent="0.3">
      <c r="A149" s="664" t="s">
        <v>542</v>
      </c>
      <c r="B149" s="665" t="s">
        <v>5628</v>
      </c>
      <c r="C149" s="665" t="s">
        <v>5734</v>
      </c>
      <c r="D149" s="665" t="s">
        <v>5765</v>
      </c>
      <c r="E149" s="665" t="s">
        <v>1719</v>
      </c>
      <c r="F149" s="668">
        <v>6</v>
      </c>
      <c r="G149" s="668">
        <v>484.38</v>
      </c>
      <c r="H149" s="668">
        <v>1</v>
      </c>
      <c r="I149" s="668">
        <v>80.73</v>
      </c>
      <c r="J149" s="668"/>
      <c r="K149" s="668"/>
      <c r="L149" s="668"/>
      <c r="M149" s="668"/>
      <c r="N149" s="668">
        <v>4</v>
      </c>
      <c r="O149" s="668">
        <v>308.88</v>
      </c>
      <c r="P149" s="681">
        <v>0.6376811594202898</v>
      </c>
      <c r="Q149" s="669">
        <v>77.22</v>
      </c>
    </row>
    <row r="150" spans="1:17" ht="14.4" customHeight="1" x14ac:dyDescent="0.3">
      <c r="A150" s="664" t="s">
        <v>542</v>
      </c>
      <c r="B150" s="665" t="s">
        <v>5628</v>
      </c>
      <c r="C150" s="665" t="s">
        <v>5734</v>
      </c>
      <c r="D150" s="665" t="s">
        <v>5766</v>
      </c>
      <c r="E150" s="665" t="s">
        <v>1828</v>
      </c>
      <c r="F150" s="668">
        <v>15.3</v>
      </c>
      <c r="G150" s="668">
        <v>4321.74</v>
      </c>
      <c r="H150" s="668">
        <v>1</v>
      </c>
      <c r="I150" s="668">
        <v>282.46666666666664</v>
      </c>
      <c r="J150" s="668">
        <v>26.8</v>
      </c>
      <c r="K150" s="668">
        <v>7241.03</v>
      </c>
      <c r="L150" s="668">
        <v>1.6754895019135811</v>
      </c>
      <c r="M150" s="668">
        <v>270.18768656716418</v>
      </c>
      <c r="N150" s="668">
        <v>21</v>
      </c>
      <c r="O150" s="668">
        <v>5673.91</v>
      </c>
      <c r="P150" s="681">
        <v>1.3128762951959165</v>
      </c>
      <c r="Q150" s="669">
        <v>270.18619047619046</v>
      </c>
    </row>
    <row r="151" spans="1:17" ht="14.4" customHeight="1" x14ac:dyDescent="0.3">
      <c r="A151" s="664" t="s">
        <v>542</v>
      </c>
      <c r="B151" s="665" t="s">
        <v>5628</v>
      </c>
      <c r="C151" s="665" t="s">
        <v>5734</v>
      </c>
      <c r="D151" s="665" t="s">
        <v>5767</v>
      </c>
      <c r="E151" s="665" t="s">
        <v>5768</v>
      </c>
      <c r="F151" s="668"/>
      <c r="G151" s="668"/>
      <c r="H151" s="668"/>
      <c r="I151" s="668"/>
      <c r="J151" s="668">
        <v>1.6</v>
      </c>
      <c r="K151" s="668">
        <v>216.16</v>
      </c>
      <c r="L151" s="668"/>
      <c r="M151" s="668">
        <v>135.1</v>
      </c>
      <c r="N151" s="668"/>
      <c r="O151" s="668"/>
      <c r="P151" s="681"/>
      <c r="Q151" s="669"/>
    </row>
    <row r="152" spans="1:17" ht="14.4" customHeight="1" x14ac:dyDescent="0.3">
      <c r="A152" s="664" t="s">
        <v>542</v>
      </c>
      <c r="B152" s="665" t="s">
        <v>5628</v>
      </c>
      <c r="C152" s="665" t="s">
        <v>5734</v>
      </c>
      <c r="D152" s="665" t="s">
        <v>5769</v>
      </c>
      <c r="E152" s="665" t="s">
        <v>2674</v>
      </c>
      <c r="F152" s="668">
        <v>43.4</v>
      </c>
      <c r="G152" s="668">
        <v>16481.150000000001</v>
      </c>
      <c r="H152" s="668">
        <v>1</v>
      </c>
      <c r="I152" s="668">
        <v>379.75000000000006</v>
      </c>
      <c r="J152" s="668">
        <v>54.599999999999994</v>
      </c>
      <c r="K152" s="668">
        <v>19833.45</v>
      </c>
      <c r="L152" s="668">
        <v>1.2034020684236233</v>
      </c>
      <c r="M152" s="668">
        <v>363.25000000000006</v>
      </c>
      <c r="N152" s="668">
        <v>75.100000000000009</v>
      </c>
      <c r="O152" s="668">
        <v>20406.2</v>
      </c>
      <c r="P152" s="681">
        <v>1.2381538909602787</v>
      </c>
      <c r="Q152" s="669">
        <v>271.72037283621836</v>
      </c>
    </row>
    <row r="153" spans="1:17" ht="14.4" customHeight="1" x14ac:dyDescent="0.3">
      <c r="A153" s="664" t="s">
        <v>542</v>
      </c>
      <c r="B153" s="665" t="s">
        <v>5628</v>
      </c>
      <c r="C153" s="665" t="s">
        <v>5734</v>
      </c>
      <c r="D153" s="665" t="s">
        <v>5770</v>
      </c>
      <c r="E153" s="665" t="s">
        <v>5771</v>
      </c>
      <c r="F153" s="668">
        <v>54</v>
      </c>
      <c r="G153" s="668">
        <v>3845.88</v>
      </c>
      <c r="H153" s="668">
        <v>1</v>
      </c>
      <c r="I153" s="668">
        <v>71.22</v>
      </c>
      <c r="J153" s="668">
        <v>20</v>
      </c>
      <c r="K153" s="668">
        <v>1362.4</v>
      </c>
      <c r="L153" s="668">
        <v>0.35424922254464519</v>
      </c>
      <c r="M153" s="668">
        <v>68.12</v>
      </c>
      <c r="N153" s="668"/>
      <c r="O153" s="668"/>
      <c r="P153" s="681"/>
      <c r="Q153" s="669"/>
    </row>
    <row r="154" spans="1:17" ht="14.4" customHeight="1" x14ac:dyDescent="0.3">
      <c r="A154" s="664" t="s">
        <v>542</v>
      </c>
      <c r="B154" s="665" t="s">
        <v>5628</v>
      </c>
      <c r="C154" s="665" t="s">
        <v>5734</v>
      </c>
      <c r="D154" s="665" t="s">
        <v>5772</v>
      </c>
      <c r="E154" s="665" t="s">
        <v>5773</v>
      </c>
      <c r="F154" s="668"/>
      <c r="G154" s="668"/>
      <c r="H154" s="668"/>
      <c r="I154" s="668"/>
      <c r="J154" s="668">
        <v>1</v>
      </c>
      <c r="K154" s="668">
        <v>19.59</v>
      </c>
      <c r="L154" s="668"/>
      <c r="M154" s="668">
        <v>19.59</v>
      </c>
      <c r="N154" s="668"/>
      <c r="O154" s="668"/>
      <c r="P154" s="681"/>
      <c r="Q154" s="669"/>
    </row>
    <row r="155" spans="1:17" ht="14.4" customHeight="1" x14ac:dyDescent="0.3">
      <c r="A155" s="664" t="s">
        <v>542</v>
      </c>
      <c r="B155" s="665" t="s">
        <v>5628</v>
      </c>
      <c r="C155" s="665" t="s">
        <v>5734</v>
      </c>
      <c r="D155" s="665" t="s">
        <v>5774</v>
      </c>
      <c r="E155" s="665" t="s">
        <v>5775</v>
      </c>
      <c r="F155" s="668">
        <v>4.7</v>
      </c>
      <c r="G155" s="668">
        <v>18451.73</v>
      </c>
      <c r="H155" s="668">
        <v>1</v>
      </c>
      <c r="I155" s="668">
        <v>3925.8999999999996</v>
      </c>
      <c r="J155" s="668">
        <v>8.1999999999999993</v>
      </c>
      <c r="K155" s="668">
        <v>30792.71</v>
      </c>
      <c r="L155" s="668">
        <v>1.6688250911974107</v>
      </c>
      <c r="M155" s="668">
        <v>3755.2085365853659</v>
      </c>
      <c r="N155" s="668">
        <v>5.8</v>
      </c>
      <c r="O155" s="668">
        <v>18929.66</v>
      </c>
      <c r="P155" s="681">
        <v>1.0259016363235318</v>
      </c>
      <c r="Q155" s="669">
        <v>3263.7344827586207</v>
      </c>
    </row>
    <row r="156" spans="1:17" ht="14.4" customHeight="1" x14ac:dyDescent="0.3">
      <c r="A156" s="664" t="s">
        <v>542</v>
      </c>
      <c r="B156" s="665" t="s">
        <v>5628</v>
      </c>
      <c r="C156" s="665" t="s">
        <v>5734</v>
      </c>
      <c r="D156" s="665" t="s">
        <v>5776</v>
      </c>
      <c r="E156" s="665" t="s">
        <v>1825</v>
      </c>
      <c r="F156" s="668"/>
      <c r="G156" s="668"/>
      <c r="H156" s="668"/>
      <c r="I156" s="668"/>
      <c r="J156" s="668"/>
      <c r="K156" s="668"/>
      <c r="L156" s="668"/>
      <c r="M156" s="668"/>
      <c r="N156" s="668">
        <v>4.8000000000000007</v>
      </c>
      <c r="O156" s="668">
        <v>1855.8000000000002</v>
      </c>
      <c r="P156" s="681"/>
      <c r="Q156" s="669">
        <v>386.625</v>
      </c>
    </row>
    <row r="157" spans="1:17" ht="14.4" customHeight="1" x14ac:dyDescent="0.3">
      <c r="A157" s="664" t="s">
        <v>542</v>
      </c>
      <c r="B157" s="665" t="s">
        <v>5628</v>
      </c>
      <c r="C157" s="665" t="s">
        <v>5734</v>
      </c>
      <c r="D157" s="665" t="s">
        <v>5777</v>
      </c>
      <c r="E157" s="665" t="s">
        <v>5778</v>
      </c>
      <c r="F157" s="668">
        <v>28</v>
      </c>
      <c r="G157" s="668">
        <v>3208.24</v>
      </c>
      <c r="H157" s="668">
        <v>1</v>
      </c>
      <c r="I157" s="668">
        <v>114.58</v>
      </c>
      <c r="J157" s="668">
        <v>15</v>
      </c>
      <c r="K157" s="668">
        <v>1644</v>
      </c>
      <c r="L157" s="668">
        <v>0.51243049148442765</v>
      </c>
      <c r="M157" s="668">
        <v>109.6</v>
      </c>
      <c r="N157" s="668"/>
      <c r="O157" s="668"/>
      <c r="P157" s="681"/>
      <c r="Q157" s="669"/>
    </row>
    <row r="158" spans="1:17" ht="14.4" customHeight="1" x14ac:dyDescent="0.3">
      <c r="A158" s="664" t="s">
        <v>542</v>
      </c>
      <c r="B158" s="665" t="s">
        <v>5628</v>
      </c>
      <c r="C158" s="665" t="s">
        <v>5734</v>
      </c>
      <c r="D158" s="665" t="s">
        <v>5779</v>
      </c>
      <c r="E158" s="665" t="s">
        <v>5780</v>
      </c>
      <c r="F158" s="668"/>
      <c r="G158" s="668"/>
      <c r="H158" s="668"/>
      <c r="I158" s="668"/>
      <c r="J158" s="668">
        <v>35</v>
      </c>
      <c r="K158" s="668">
        <v>7672</v>
      </c>
      <c r="L158" s="668"/>
      <c r="M158" s="668">
        <v>219.2</v>
      </c>
      <c r="N158" s="668">
        <v>14</v>
      </c>
      <c r="O158" s="668">
        <v>3068.8</v>
      </c>
      <c r="P158" s="681"/>
      <c r="Q158" s="669">
        <v>219.20000000000002</v>
      </c>
    </row>
    <row r="159" spans="1:17" ht="14.4" customHeight="1" x14ac:dyDescent="0.3">
      <c r="A159" s="664" t="s">
        <v>542</v>
      </c>
      <c r="B159" s="665" t="s">
        <v>5628</v>
      </c>
      <c r="C159" s="665" t="s">
        <v>5734</v>
      </c>
      <c r="D159" s="665" t="s">
        <v>5781</v>
      </c>
      <c r="E159" s="665"/>
      <c r="F159" s="668"/>
      <c r="G159" s="668"/>
      <c r="H159" s="668"/>
      <c r="I159" s="668"/>
      <c r="J159" s="668">
        <v>2</v>
      </c>
      <c r="K159" s="668">
        <v>6764.22</v>
      </c>
      <c r="L159" s="668"/>
      <c r="M159" s="668">
        <v>3382.11</v>
      </c>
      <c r="N159" s="668"/>
      <c r="O159" s="668"/>
      <c r="P159" s="681"/>
      <c r="Q159" s="669"/>
    </row>
    <row r="160" spans="1:17" ht="14.4" customHeight="1" x14ac:dyDescent="0.3">
      <c r="A160" s="664" t="s">
        <v>542</v>
      </c>
      <c r="B160" s="665" t="s">
        <v>5628</v>
      </c>
      <c r="C160" s="665" t="s">
        <v>5734</v>
      </c>
      <c r="D160" s="665" t="s">
        <v>5782</v>
      </c>
      <c r="E160" s="665" t="s">
        <v>5783</v>
      </c>
      <c r="F160" s="668"/>
      <c r="G160" s="668"/>
      <c r="H160" s="668"/>
      <c r="I160" s="668"/>
      <c r="J160" s="668"/>
      <c r="K160" s="668"/>
      <c r="L160" s="668"/>
      <c r="M160" s="668"/>
      <c r="N160" s="668">
        <v>5.3</v>
      </c>
      <c r="O160" s="668">
        <v>2514.4</v>
      </c>
      <c r="P160" s="681"/>
      <c r="Q160" s="669">
        <v>474.41509433962267</v>
      </c>
    </row>
    <row r="161" spans="1:17" ht="14.4" customHeight="1" x14ac:dyDescent="0.3">
      <c r="A161" s="664" t="s">
        <v>542</v>
      </c>
      <c r="B161" s="665" t="s">
        <v>5628</v>
      </c>
      <c r="C161" s="665" t="s">
        <v>5734</v>
      </c>
      <c r="D161" s="665" t="s">
        <v>5784</v>
      </c>
      <c r="E161" s="665" t="s">
        <v>2693</v>
      </c>
      <c r="F161" s="668">
        <v>2</v>
      </c>
      <c r="G161" s="668">
        <v>434.02</v>
      </c>
      <c r="H161" s="668">
        <v>1</v>
      </c>
      <c r="I161" s="668">
        <v>217.01</v>
      </c>
      <c r="J161" s="668"/>
      <c r="K161" s="668"/>
      <c r="L161" s="668"/>
      <c r="M161" s="668"/>
      <c r="N161" s="668">
        <v>2.7</v>
      </c>
      <c r="O161" s="668">
        <v>1158.8399999999999</v>
      </c>
      <c r="P161" s="681">
        <v>2.6700152066725034</v>
      </c>
      <c r="Q161" s="669">
        <v>429.19999999999993</v>
      </c>
    </row>
    <row r="162" spans="1:17" ht="14.4" customHeight="1" x14ac:dyDescent="0.3">
      <c r="A162" s="664" t="s">
        <v>542</v>
      </c>
      <c r="B162" s="665" t="s">
        <v>5628</v>
      </c>
      <c r="C162" s="665" t="s">
        <v>5734</v>
      </c>
      <c r="D162" s="665" t="s">
        <v>5785</v>
      </c>
      <c r="E162" s="665" t="s">
        <v>1725</v>
      </c>
      <c r="F162" s="668">
        <v>4.8</v>
      </c>
      <c r="G162" s="668">
        <v>465.39</v>
      </c>
      <c r="H162" s="668">
        <v>1</v>
      </c>
      <c r="I162" s="668">
        <v>96.956249999999997</v>
      </c>
      <c r="J162" s="668">
        <v>8.5</v>
      </c>
      <c r="K162" s="668">
        <v>788.27</v>
      </c>
      <c r="L162" s="668">
        <v>1.6937837082876728</v>
      </c>
      <c r="M162" s="668">
        <v>92.737647058823526</v>
      </c>
      <c r="N162" s="668">
        <v>18.899999999999999</v>
      </c>
      <c r="O162" s="668">
        <v>1489.34</v>
      </c>
      <c r="P162" s="681">
        <v>3.200197683663164</v>
      </c>
      <c r="Q162" s="669">
        <v>78.801058201058197</v>
      </c>
    </row>
    <row r="163" spans="1:17" ht="14.4" customHeight="1" x14ac:dyDescent="0.3">
      <c r="A163" s="664" t="s">
        <v>542</v>
      </c>
      <c r="B163" s="665" t="s">
        <v>5628</v>
      </c>
      <c r="C163" s="665" t="s">
        <v>5734</v>
      </c>
      <c r="D163" s="665" t="s">
        <v>5786</v>
      </c>
      <c r="E163" s="665" t="s">
        <v>5787</v>
      </c>
      <c r="F163" s="668">
        <v>5</v>
      </c>
      <c r="G163" s="668">
        <v>6729.4000000000005</v>
      </c>
      <c r="H163" s="668">
        <v>1</v>
      </c>
      <c r="I163" s="668">
        <v>1345.88</v>
      </c>
      <c r="J163" s="668">
        <v>1</v>
      </c>
      <c r="K163" s="668">
        <v>1287.3599999999999</v>
      </c>
      <c r="L163" s="668">
        <v>0.19130383095075337</v>
      </c>
      <c r="M163" s="668">
        <v>1287.3599999999999</v>
      </c>
      <c r="N163" s="668">
        <v>1</v>
      </c>
      <c r="O163" s="668">
        <v>1287.3599999999999</v>
      </c>
      <c r="P163" s="681">
        <v>0.19130383095075337</v>
      </c>
      <c r="Q163" s="669">
        <v>1287.3599999999999</v>
      </c>
    </row>
    <row r="164" spans="1:17" ht="14.4" customHeight="1" x14ac:dyDescent="0.3">
      <c r="A164" s="664" t="s">
        <v>542</v>
      </c>
      <c r="B164" s="665" t="s">
        <v>5628</v>
      </c>
      <c r="C164" s="665" t="s">
        <v>5734</v>
      </c>
      <c r="D164" s="665" t="s">
        <v>5788</v>
      </c>
      <c r="E164" s="665" t="s">
        <v>5789</v>
      </c>
      <c r="F164" s="668"/>
      <c r="G164" s="668"/>
      <c r="H164" s="668"/>
      <c r="I164" s="668"/>
      <c r="J164" s="668">
        <v>2.8</v>
      </c>
      <c r="K164" s="668">
        <v>2239.34</v>
      </c>
      <c r="L164" s="668"/>
      <c r="M164" s="668">
        <v>799.76428571428585</v>
      </c>
      <c r="N164" s="668"/>
      <c r="O164" s="668"/>
      <c r="P164" s="681"/>
      <c r="Q164" s="669"/>
    </row>
    <row r="165" spans="1:17" ht="14.4" customHeight="1" x14ac:dyDescent="0.3">
      <c r="A165" s="664" t="s">
        <v>542</v>
      </c>
      <c r="B165" s="665" t="s">
        <v>5628</v>
      </c>
      <c r="C165" s="665" t="s">
        <v>5734</v>
      </c>
      <c r="D165" s="665" t="s">
        <v>5790</v>
      </c>
      <c r="E165" s="665" t="s">
        <v>5791</v>
      </c>
      <c r="F165" s="668"/>
      <c r="G165" s="668"/>
      <c r="H165" s="668"/>
      <c r="I165" s="668"/>
      <c r="J165" s="668">
        <v>1</v>
      </c>
      <c r="K165" s="668">
        <v>3789.51</v>
      </c>
      <c r="L165" s="668"/>
      <c r="M165" s="668">
        <v>3789.51</v>
      </c>
      <c r="N165" s="668"/>
      <c r="O165" s="668"/>
      <c r="P165" s="681"/>
      <c r="Q165" s="669"/>
    </row>
    <row r="166" spans="1:17" ht="14.4" customHeight="1" x14ac:dyDescent="0.3">
      <c r="A166" s="664" t="s">
        <v>542</v>
      </c>
      <c r="B166" s="665" t="s">
        <v>5628</v>
      </c>
      <c r="C166" s="665" t="s">
        <v>5734</v>
      </c>
      <c r="D166" s="665" t="s">
        <v>5792</v>
      </c>
      <c r="E166" s="665" t="s">
        <v>1797</v>
      </c>
      <c r="F166" s="668">
        <v>4</v>
      </c>
      <c r="G166" s="668">
        <v>386.76</v>
      </c>
      <c r="H166" s="668">
        <v>1</v>
      </c>
      <c r="I166" s="668">
        <v>96.69</v>
      </c>
      <c r="J166" s="668">
        <v>8</v>
      </c>
      <c r="K166" s="668">
        <v>739.92000000000007</v>
      </c>
      <c r="L166" s="668">
        <v>1.9131244182438725</v>
      </c>
      <c r="M166" s="668">
        <v>92.490000000000009</v>
      </c>
      <c r="N166" s="668">
        <v>9.1999999999999993</v>
      </c>
      <c r="O166" s="668">
        <v>850.9</v>
      </c>
      <c r="P166" s="681">
        <v>2.2000723963181299</v>
      </c>
      <c r="Q166" s="669">
        <v>92.489130434782609</v>
      </c>
    </row>
    <row r="167" spans="1:17" ht="14.4" customHeight="1" x14ac:dyDescent="0.3">
      <c r="A167" s="664" t="s">
        <v>542</v>
      </c>
      <c r="B167" s="665" t="s">
        <v>5628</v>
      </c>
      <c r="C167" s="665" t="s">
        <v>5734</v>
      </c>
      <c r="D167" s="665" t="s">
        <v>5793</v>
      </c>
      <c r="E167" s="665" t="s">
        <v>5794</v>
      </c>
      <c r="F167" s="668">
        <v>0.1</v>
      </c>
      <c r="G167" s="668">
        <v>165.15</v>
      </c>
      <c r="H167" s="668">
        <v>1</v>
      </c>
      <c r="I167" s="668">
        <v>1651.5</v>
      </c>
      <c r="J167" s="668"/>
      <c r="K167" s="668"/>
      <c r="L167" s="668"/>
      <c r="M167" s="668"/>
      <c r="N167" s="668"/>
      <c r="O167" s="668"/>
      <c r="P167" s="681"/>
      <c r="Q167" s="669"/>
    </row>
    <row r="168" spans="1:17" ht="14.4" customHeight="1" x14ac:dyDescent="0.3">
      <c r="A168" s="664" t="s">
        <v>542</v>
      </c>
      <c r="B168" s="665" t="s">
        <v>5628</v>
      </c>
      <c r="C168" s="665" t="s">
        <v>5734</v>
      </c>
      <c r="D168" s="665" t="s">
        <v>5795</v>
      </c>
      <c r="E168" s="665" t="s">
        <v>5796</v>
      </c>
      <c r="F168" s="668">
        <v>0.8</v>
      </c>
      <c r="G168" s="668">
        <v>1726.89</v>
      </c>
      <c r="H168" s="668">
        <v>1</v>
      </c>
      <c r="I168" s="668">
        <v>2158.6125000000002</v>
      </c>
      <c r="J168" s="668">
        <v>4.4000000000000004</v>
      </c>
      <c r="K168" s="668">
        <v>9084.9699999999993</v>
      </c>
      <c r="L168" s="668">
        <v>5.2608851750835308</v>
      </c>
      <c r="M168" s="668">
        <v>2064.7659090909087</v>
      </c>
      <c r="N168" s="668"/>
      <c r="O168" s="668"/>
      <c r="P168" s="681"/>
      <c r="Q168" s="669"/>
    </row>
    <row r="169" spans="1:17" ht="14.4" customHeight="1" x14ac:dyDescent="0.3">
      <c r="A169" s="664" t="s">
        <v>542</v>
      </c>
      <c r="B169" s="665" t="s">
        <v>5628</v>
      </c>
      <c r="C169" s="665" t="s">
        <v>5734</v>
      </c>
      <c r="D169" s="665" t="s">
        <v>5797</v>
      </c>
      <c r="E169" s="665" t="s">
        <v>1803</v>
      </c>
      <c r="F169" s="668"/>
      <c r="G169" s="668"/>
      <c r="H169" s="668"/>
      <c r="I169" s="668"/>
      <c r="J169" s="668"/>
      <c r="K169" s="668"/>
      <c r="L169" s="668"/>
      <c r="M169" s="668"/>
      <c r="N169" s="668">
        <v>6.4</v>
      </c>
      <c r="O169" s="668">
        <v>2507.52</v>
      </c>
      <c r="P169" s="681"/>
      <c r="Q169" s="669">
        <v>391.79999999999995</v>
      </c>
    </row>
    <row r="170" spans="1:17" ht="14.4" customHeight="1" x14ac:dyDescent="0.3">
      <c r="A170" s="664" t="s">
        <v>542</v>
      </c>
      <c r="B170" s="665" t="s">
        <v>5628</v>
      </c>
      <c r="C170" s="665" t="s">
        <v>5734</v>
      </c>
      <c r="D170" s="665" t="s">
        <v>5798</v>
      </c>
      <c r="E170" s="665" t="s">
        <v>5799</v>
      </c>
      <c r="F170" s="668"/>
      <c r="G170" s="668"/>
      <c r="H170" s="668"/>
      <c r="I170" s="668"/>
      <c r="J170" s="668"/>
      <c r="K170" s="668"/>
      <c r="L170" s="668"/>
      <c r="M170" s="668"/>
      <c r="N170" s="668">
        <v>62</v>
      </c>
      <c r="O170" s="668">
        <v>13590.4</v>
      </c>
      <c r="P170" s="681"/>
      <c r="Q170" s="669">
        <v>219.2</v>
      </c>
    </row>
    <row r="171" spans="1:17" ht="14.4" customHeight="1" x14ac:dyDescent="0.3">
      <c r="A171" s="664" t="s">
        <v>542</v>
      </c>
      <c r="B171" s="665" t="s">
        <v>5628</v>
      </c>
      <c r="C171" s="665" t="s">
        <v>5734</v>
      </c>
      <c r="D171" s="665" t="s">
        <v>5800</v>
      </c>
      <c r="E171" s="665" t="s">
        <v>1806</v>
      </c>
      <c r="F171" s="668"/>
      <c r="G171" s="668"/>
      <c r="H171" s="668"/>
      <c r="I171" s="668"/>
      <c r="J171" s="668">
        <v>2.5</v>
      </c>
      <c r="K171" s="668">
        <v>965.13999999999987</v>
      </c>
      <c r="L171" s="668"/>
      <c r="M171" s="668">
        <v>386.05599999999993</v>
      </c>
      <c r="N171" s="668">
        <v>12.8</v>
      </c>
      <c r="O171" s="668">
        <v>4941.6399999999994</v>
      </c>
      <c r="P171" s="681"/>
      <c r="Q171" s="669">
        <v>386.06562499999995</v>
      </c>
    </row>
    <row r="172" spans="1:17" ht="14.4" customHeight="1" x14ac:dyDescent="0.3">
      <c r="A172" s="664" t="s">
        <v>542</v>
      </c>
      <c r="B172" s="665" t="s">
        <v>5628</v>
      </c>
      <c r="C172" s="665" t="s">
        <v>5734</v>
      </c>
      <c r="D172" s="665" t="s">
        <v>5801</v>
      </c>
      <c r="E172" s="665" t="s">
        <v>1809</v>
      </c>
      <c r="F172" s="668">
        <v>0.6</v>
      </c>
      <c r="G172" s="668">
        <v>484.35</v>
      </c>
      <c r="H172" s="668">
        <v>1</v>
      </c>
      <c r="I172" s="668">
        <v>807.25000000000011</v>
      </c>
      <c r="J172" s="668">
        <v>1.3</v>
      </c>
      <c r="K172" s="668">
        <v>1003.79</v>
      </c>
      <c r="L172" s="668">
        <v>2.072447610199236</v>
      </c>
      <c r="M172" s="668">
        <v>772.14615384615377</v>
      </c>
      <c r="N172" s="668">
        <v>0.6</v>
      </c>
      <c r="O172" s="668">
        <v>463.29</v>
      </c>
      <c r="P172" s="681">
        <v>0.95651904614431715</v>
      </c>
      <c r="Q172" s="669">
        <v>772.15000000000009</v>
      </c>
    </row>
    <row r="173" spans="1:17" ht="14.4" customHeight="1" x14ac:dyDescent="0.3">
      <c r="A173" s="664" t="s">
        <v>542</v>
      </c>
      <c r="B173" s="665" t="s">
        <v>5628</v>
      </c>
      <c r="C173" s="665" t="s">
        <v>5734</v>
      </c>
      <c r="D173" s="665" t="s">
        <v>5802</v>
      </c>
      <c r="E173" s="665" t="s">
        <v>5803</v>
      </c>
      <c r="F173" s="668">
        <v>0.17</v>
      </c>
      <c r="G173" s="668">
        <v>616.77</v>
      </c>
      <c r="H173" s="668">
        <v>1</v>
      </c>
      <c r="I173" s="668">
        <v>3628.0588235294113</v>
      </c>
      <c r="J173" s="668">
        <v>3.58</v>
      </c>
      <c r="K173" s="668">
        <v>12307.21</v>
      </c>
      <c r="L173" s="668">
        <v>19.954294145305379</v>
      </c>
      <c r="M173" s="668">
        <v>3437.7681564245809</v>
      </c>
      <c r="N173" s="668">
        <v>9.92</v>
      </c>
      <c r="O173" s="668">
        <v>33738.69</v>
      </c>
      <c r="P173" s="681">
        <v>54.702222870762199</v>
      </c>
      <c r="Q173" s="669">
        <v>3401.0776209677424</v>
      </c>
    </row>
    <row r="174" spans="1:17" ht="14.4" customHeight="1" x14ac:dyDescent="0.3">
      <c r="A174" s="664" t="s">
        <v>542</v>
      </c>
      <c r="B174" s="665" t="s">
        <v>5628</v>
      </c>
      <c r="C174" s="665" t="s">
        <v>5734</v>
      </c>
      <c r="D174" s="665" t="s">
        <v>5804</v>
      </c>
      <c r="E174" s="665" t="s">
        <v>1877</v>
      </c>
      <c r="F174" s="668"/>
      <c r="G174" s="668"/>
      <c r="H174" s="668"/>
      <c r="I174" s="668"/>
      <c r="J174" s="668"/>
      <c r="K174" s="668"/>
      <c r="L174" s="668"/>
      <c r="M174" s="668"/>
      <c r="N174" s="668">
        <v>2.1</v>
      </c>
      <c r="O174" s="668">
        <v>858.83999999999992</v>
      </c>
      <c r="P174" s="681"/>
      <c r="Q174" s="669">
        <v>408.97142857142853</v>
      </c>
    </row>
    <row r="175" spans="1:17" ht="14.4" customHeight="1" x14ac:dyDescent="0.3">
      <c r="A175" s="664" t="s">
        <v>542</v>
      </c>
      <c r="B175" s="665" t="s">
        <v>5628</v>
      </c>
      <c r="C175" s="665" t="s">
        <v>5734</v>
      </c>
      <c r="D175" s="665" t="s">
        <v>5805</v>
      </c>
      <c r="E175" s="665" t="s">
        <v>1851</v>
      </c>
      <c r="F175" s="668"/>
      <c r="G175" s="668"/>
      <c r="H175" s="668"/>
      <c r="I175" s="668"/>
      <c r="J175" s="668">
        <v>8</v>
      </c>
      <c r="K175" s="668">
        <v>1753.6</v>
      </c>
      <c r="L175" s="668"/>
      <c r="M175" s="668">
        <v>219.2</v>
      </c>
      <c r="N175" s="668"/>
      <c r="O175" s="668"/>
      <c r="P175" s="681"/>
      <c r="Q175" s="669"/>
    </row>
    <row r="176" spans="1:17" ht="14.4" customHeight="1" x14ac:dyDescent="0.3">
      <c r="A176" s="664" t="s">
        <v>542</v>
      </c>
      <c r="B176" s="665" t="s">
        <v>5628</v>
      </c>
      <c r="C176" s="665" t="s">
        <v>5734</v>
      </c>
      <c r="D176" s="665" t="s">
        <v>5806</v>
      </c>
      <c r="E176" s="665" t="s">
        <v>1877</v>
      </c>
      <c r="F176" s="668"/>
      <c r="G176" s="668"/>
      <c r="H176" s="668"/>
      <c r="I176" s="668"/>
      <c r="J176" s="668">
        <v>0.1</v>
      </c>
      <c r="K176" s="668">
        <v>85.75</v>
      </c>
      <c r="L176" s="668"/>
      <c r="M176" s="668">
        <v>857.5</v>
      </c>
      <c r="N176" s="668"/>
      <c r="O176" s="668"/>
      <c r="P176" s="681"/>
      <c r="Q176" s="669"/>
    </row>
    <row r="177" spans="1:17" ht="14.4" customHeight="1" x14ac:dyDescent="0.3">
      <c r="A177" s="664" t="s">
        <v>542</v>
      </c>
      <c r="B177" s="665" t="s">
        <v>5628</v>
      </c>
      <c r="C177" s="665" t="s">
        <v>5734</v>
      </c>
      <c r="D177" s="665" t="s">
        <v>5807</v>
      </c>
      <c r="E177" s="665" t="s">
        <v>1800</v>
      </c>
      <c r="F177" s="668"/>
      <c r="G177" s="668"/>
      <c r="H177" s="668"/>
      <c r="I177" s="668"/>
      <c r="J177" s="668">
        <v>5.4</v>
      </c>
      <c r="K177" s="668">
        <v>3153.33</v>
      </c>
      <c r="L177" s="668"/>
      <c r="M177" s="668">
        <v>583.94999999999993</v>
      </c>
      <c r="N177" s="668">
        <v>26.700000000000003</v>
      </c>
      <c r="O177" s="668">
        <v>15591.39</v>
      </c>
      <c r="P177" s="681"/>
      <c r="Q177" s="669">
        <v>583.94719101123587</v>
      </c>
    </row>
    <row r="178" spans="1:17" ht="14.4" customHeight="1" x14ac:dyDescent="0.3">
      <c r="A178" s="664" t="s">
        <v>542</v>
      </c>
      <c r="B178" s="665" t="s">
        <v>5628</v>
      </c>
      <c r="C178" s="665" t="s">
        <v>5734</v>
      </c>
      <c r="D178" s="665" t="s">
        <v>5808</v>
      </c>
      <c r="E178" s="665" t="s">
        <v>2665</v>
      </c>
      <c r="F178" s="668"/>
      <c r="G178" s="668"/>
      <c r="H178" s="668"/>
      <c r="I178" s="668"/>
      <c r="J178" s="668"/>
      <c r="K178" s="668"/>
      <c r="L178" s="668"/>
      <c r="M178" s="668"/>
      <c r="N178" s="668">
        <v>294</v>
      </c>
      <c r="O178" s="668">
        <v>14085.54</v>
      </c>
      <c r="P178" s="681"/>
      <c r="Q178" s="669">
        <v>47.910000000000004</v>
      </c>
    </row>
    <row r="179" spans="1:17" ht="14.4" customHeight="1" x14ac:dyDescent="0.3">
      <c r="A179" s="664" t="s">
        <v>542</v>
      </c>
      <c r="B179" s="665" t="s">
        <v>5628</v>
      </c>
      <c r="C179" s="665" t="s">
        <v>5734</v>
      </c>
      <c r="D179" s="665" t="s">
        <v>5809</v>
      </c>
      <c r="E179" s="665" t="s">
        <v>5810</v>
      </c>
      <c r="F179" s="668"/>
      <c r="G179" s="668"/>
      <c r="H179" s="668"/>
      <c r="I179" s="668"/>
      <c r="J179" s="668"/>
      <c r="K179" s="668"/>
      <c r="L179" s="668"/>
      <c r="M179" s="668"/>
      <c r="N179" s="668">
        <v>2.2000000000000002</v>
      </c>
      <c r="O179" s="668">
        <v>1737.6</v>
      </c>
      <c r="P179" s="681"/>
      <c r="Q179" s="669">
        <v>789.81818181818176</v>
      </c>
    </row>
    <row r="180" spans="1:17" ht="14.4" customHeight="1" x14ac:dyDescent="0.3">
      <c r="A180" s="664" t="s">
        <v>542</v>
      </c>
      <c r="B180" s="665" t="s">
        <v>5628</v>
      </c>
      <c r="C180" s="665" t="s">
        <v>5734</v>
      </c>
      <c r="D180" s="665" t="s">
        <v>5811</v>
      </c>
      <c r="E180" s="665" t="s">
        <v>1788</v>
      </c>
      <c r="F180" s="668"/>
      <c r="G180" s="668"/>
      <c r="H180" s="668"/>
      <c r="I180" s="668"/>
      <c r="J180" s="668">
        <v>0.3</v>
      </c>
      <c r="K180" s="668">
        <v>637.67999999999995</v>
      </c>
      <c r="L180" s="668"/>
      <c r="M180" s="668">
        <v>2125.6</v>
      </c>
      <c r="N180" s="668"/>
      <c r="O180" s="668"/>
      <c r="P180" s="681"/>
      <c r="Q180" s="669"/>
    </row>
    <row r="181" spans="1:17" ht="14.4" customHeight="1" x14ac:dyDescent="0.3">
      <c r="A181" s="664" t="s">
        <v>542</v>
      </c>
      <c r="B181" s="665" t="s">
        <v>5628</v>
      </c>
      <c r="C181" s="665" t="s">
        <v>5734</v>
      </c>
      <c r="D181" s="665" t="s">
        <v>5812</v>
      </c>
      <c r="E181" s="665" t="s">
        <v>5813</v>
      </c>
      <c r="F181" s="668">
        <v>1.1000000000000001</v>
      </c>
      <c r="G181" s="668">
        <v>4318.49</v>
      </c>
      <c r="H181" s="668">
        <v>1</v>
      </c>
      <c r="I181" s="668">
        <v>3925.8999999999996</v>
      </c>
      <c r="J181" s="668"/>
      <c r="K181" s="668"/>
      <c r="L181" s="668"/>
      <c r="M181" s="668"/>
      <c r="N181" s="668">
        <v>2.7</v>
      </c>
      <c r="O181" s="668">
        <v>8812.08</v>
      </c>
      <c r="P181" s="681">
        <v>2.0405465799388214</v>
      </c>
      <c r="Q181" s="669">
        <v>3263.7333333333331</v>
      </c>
    </row>
    <row r="182" spans="1:17" ht="14.4" customHeight="1" x14ac:dyDescent="0.3">
      <c r="A182" s="664" t="s">
        <v>542</v>
      </c>
      <c r="B182" s="665" t="s">
        <v>5628</v>
      </c>
      <c r="C182" s="665" t="s">
        <v>5734</v>
      </c>
      <c r="D182" s="665" t="s">
        <v>5814</v>
      </c>
      <c r="E182" s="665" t="s">
        <v>5815</v>
      </c>
      <c r="F182" s="668"/>
      <c r="G182" s="668"/>
      <c r="H182" s="668"/>
      <c r="I182" s="668"/>
      <c r="J182" s="668"/>
      <c r="K182" s="668"/>
      <c r="L182" s="668"/>
      <c r="M182" s="668"/>
      <c r="N182" s="668">
        <v>0.5</v>
      </c>
      <c r="O182" s="668">
        <v>97.95</v>
      </c>
      <c r="P182" s="681"/>
      <c r="Q182" s="669">
        <v>195.9</v>
      </c>
    </row>
    <row r="183" spans="1:17" ht="14.4" customHeight="1" x14ac:dyDescent="0.3">
      <c r="A183" s="664" t="s">
        <v>542</v>
      </c>
      <c r="B183" s="665" t="s">
        <v>5628</v>
      </c>
      <c r="C183" s="665" t="s">
        <v>5734</v>
      </c>
      <c r="D183" s="665" t="s">
        <v>5816</v>
      </c>
      <c r="E183" s="665" t="s">
        <v>5817</v>
      </c>
      <c r="F183" s="668"/>
      <c r="G183" s="668"/>
      <c r="H183" s="668"/>
      <c r="I183" s="668"/>
      <c r="J183" s="668"/>
      <c r="K183" s="668"/>
      <c r="L183" s="668"/>
      <c r="M183" s="668"/>
      <c r="N183" s="668">
        <v>1</v>
      </c>
      <c r="O183" s="668">
        <v>3172.78</v>
      </c>
      <c r="P183" s="681"/>
      <c r="Q183" s="669">
        <v>3172.78</v>
      </c>
    </row>
    <row r="184" spans="1:17" ht="14.4" customHeight="1" x14ac:dyDescent="0.3">
      <c r="A184" s="664" t="s">
        <v>542</v>
      </c>
      <c r="B184" s="665" t="s">
        <v>5628</v>
      </c>
      <c r="C184" s="665" t="s">
        <v>5734</v>
      </c>
      <c r="D184" s="665" t="s">
        <v>5818</v>
      </c>
      <c r="E184" s="665" t="s">
        <v>2681</v>
      </c>
      <c r="F184" s="668"/>
      <c r="G184" s="668"/>
      <c r="H184" s="668"/>
      <c r="I184" s="668"/>
      <c r="J184" s="668">
        <v>0.9</v>
      </c>
      <c r="K184" s="668">
        <v>1030.53</v>
      </c>
      <c r="L184" s="668"/>
      <c r="M184" s="668">
        <v>1145.0333333333333</v>
      </c>
      <c r="N184" s="668">
        <v>3.3</v>
      </c>
      <c r="O184" s="668">
        <v>3778.61</v>
      </c>
      <c r="P184" s="681"/>
      <c r="Q184" s="669">
        <v>1145.0333333333335</v>
      </c>
    </row>
    <row r="185" spans="1:17" ht="14.4" customHeight="1" x14ac:dyDescent="0.3">
      <c r="A185" s="664" t="s">
        <v>542</v>
      </c>
      <c r="B185" s="665" t="s">
        <v>5628</v>
      </c>
      <c r="C185" s="665" t="s">
        <v>5734</v>
      </c>
      <c r="D185" s="665" t="s">
        <v>5819</v>
      </c>
      <c r="E185" s="665" t="s">
        <v>1791</v>
      </c>
      <c r="F185" s="668"/>
      <c r="G185" s="668"/>
      <c r="H185" s="668"/>
      <c r="I185" s="668"/>
      <c r="J185" s="668">
        <v>10</v>
      </c>
      <c r="K185" s="668">
        <v>3314.25</v>
      </c>
      <c r="L185" s="668"/>
      <c r="M185" s="668">
        <v>331.42500000000001</v>
      </c>
      <c r="N185" s="668">
        <v>68.900000000000006</v>
      </c>
      <c r="O185" s="668">
        <v>22835.15</v>
      </c>
      <c r="P185" s="681"/>
      <c r="Q185" s="669">
        <v>331.42452830188677</v>
      </c>
    </row>
    <row r="186" spans="1:17" ht="14.4" customHeight="1" x14ac:dyDescent="0.3">
      <c r="A186" s="664" t="s">
        <v>542</v>
      </c>
      <c r="B186" s="665" t="s">
        <v>5628</v>
      </c>
      <c r="C186" s="665" t="s">
        <v>5734</v>
      </c>
      <c r="D186" s="665" t="s">
        <v>5820</v>
      </c>
      <c r="E186" s="665" t="s">
        <v>1794</v>
      </c>
      <c r="F186" s="668"/>
      <c r="G186" s="668"/>
      <c r="H186" s="668"/>
      <c r="I186" s="668"/>
      <c r="J186" s="668"/>
      <c r="K186" s="668"/>
      <c r="L186" s="668"/>
      <c r="M186" s="668"/>
      <c r="N186" s="668">
        <v>0.6</v>
      </c>
      <c r="O186" s="668">
        <v>6776.3</v>
      </c>
      <c r="P186" s="681"/>
      <c r="Q186" s="669">
        <v>11293.833333333334</v>
      </c>
    </row>
    <row r="187" spans="1:17" ht="14.4" customHeight="1" x14ac:dyDescent="0.3">
      <c r="A187" s="664" t="s">
        <v>542</v>
      </c>
      <c r="B187" s="665" t="s">
        <v>5628</v>
      </c>
      <c r="C187" s="665" t="s">
        <v>5734</v>
      </c>
      <c r="D187" s="665" t="s">
        <v>5821</v>
      </c>
      <c r="E187" s="665" t="s">
        <v>5822</v>
      </c>
      <c r="F187" s="668"/>
      <c r="G187" s="668"/>
      <c r="H187" s="668"/>
      <c r="I187" s="668"/>
      <c r="J187" s="668"/>
      <c r="K187" s="668"/>
      <c r="L187" s="668"/>
      <c r="M187" s="668"/>
      <c r="N187" s="668">
        <v>2.8</v>
      </c>
      <c r="O187" s="668">
        <v>9138.49</v>
      </c>
      <c r="P187" s="681"/>
      <c r="Q187" s="669">
        <v>3263.7464285714286</v>
      </c>
    </row>
    <row r="188" spans="1:17" ht="14.4" customHeight="1" x14ac:dyDescent="0.3">
      <c r="A188" s="664" t="s">
        <v>542</v>
      </c>
      <c r="B188" s="665" t="s">
        <v>5628</v>
      </c>
      <c r="C188" s="665" t="s">
        <v>5734</v>
      </c>
      <c r="D188" s="665" t="s">
        <v>5823</v>
      </c>
      <c r="E188" s="665" t="s">
        <v>5824</v>
      </c>
      <c r="F188" s="668"/>
      <c r="G188" s="668"/>
      <c r="H188" s="668"/>
      <c r="I188" s="668"/>
      <c r="J188" s="668"/>
      <c r="K188" s="668"/>
      <c r="L188" s="668"/>
      <c r="M188" s="668"/>
      <c r="N188" s="668">
        <v>12</v>
      </c>
      <c r="O188" s="668">
        <v>12717.36</v>
      </c>
      <c r="P188" s="681"/>
      <c r="Q188" s="669">
        <v>1059.78</v>
      </c>
    </row>
    <row r="189" spans="1:17" ht="14.4" customHeight="1" x14ac:dyDescent="0.3">
      <c r="A189" s="664" t="s">
        <v>542</v>
      </c>
      <c r="B189" s="665" t="s">
        <v>5628</v>
      </c>
      <c r="C189" s="665" t="s">
        <v>5734</v>
      </c>
      <c r="D189" s="665" t="s">
        <v>5825</v>
      </c>
      <c r="E189" s="665"/>
      <c r="F189" s="668"/>
      <c r="G189" s="668"/>
      <c r="H189" s="668"/>
      <c r="I189" s="668"/>
      <c r="J189" s="668">
        <v>1.2</v>
      </c>
      <c r="K189" s="668">
        <v>700.74</v>
      </c>
      <c r="L189" s="668"/>
      <c r="M189" s="668">
        <v>583.95000000000005</v>
      </c>
      <c r="N189" s="668"/>
      <c r="O189" s="668"/>
      <c r="P189" s="681"/>
      <c r="Q189" s="669"/>
    </row>
    <row r="190" spans="1:17" ht="14.4" customHeight="1" x14ac:dyDescent="0.3">
      <c r="A190" s="664" t="s">
        <v>542</v>
      </c>
      <c r="B190" s="665" t="s">
        <v>5628</v>
      </c>
      <c r="C190" s="665" t="s">
        <v>5826</v>
      </c>
      <c r="D190" s="665" t="s">
        <v>5827</v>
      </c>
      <c r="E190" s="665"/>
      <c r="F190" s="668">
        <v>200</v>
      </c>
      <c r="G190" s="668">
        <v>545742.00000000012</v>
      </c>
      <c r="H190" s="668">
        <v>1</v>
      </c>
      <c r="I190" s="668">
        <v>2728.7100000000005</v>
      </c>
      <c r="J190" s="668">
        <v>226</v>
      </c>
      <c r="K190" s="668">
        <v>605975.66</v>
      </c>
      <c r="L190" s="668">
        <v>1.1103702115651717</v>
      </c>
      <c r="M190" s="668">
        <v>2681.3082300884957</v>
      </c>
      <c r="N190" s="668">
        <v>282</v>
      </c>
      <c r="O190" s="668">
        <v>695002.12</v>
      </c>
      <c r="P190" s="681">
        <v>1.2734994191394466</v>
      </c>
      <c r="Q190" s="669">
        <v>2464.5465248226951</v>
      </c>
    </row>
    <row r="191" spans="1:17" ht="14.4" customHeight="1" x14ac:dyDescent="0.3">
      <c r="A191" s="664" t="s">
        <v>542</v>
      </c>
      <c r="B191" s="665" t="s">
        <v>5628</v>
      </c>
      <c r="C191" s="665" t="s">
        <v>5826</v>
      </c>
      <c r="D191" s="665" t="s">
        <v>5828</v>
      </c>
      <c r="E191" s="665"/>
      <c r="F191" s="668"/>
      <c r="G191" s="668"/>
      <c r="H191" s="668"/>
      <c r="I191" s="668"/>
      <c r="J191" s="668">
        <v>1</v>
      </c>
      <c r="K191" s="668">
        <v>9686.1</v>
      </c>
      <c r="L191" s="668"/>
      <c r="M191" s="668">
        <v>9686.1</v>
      </c>
      <c r="N191" s="668">
        <v>3</v>
      </c>
      <c r="O191" s="668">
        <v>29727.47</v>
      </c>
      <c r="P191" s="681"/>
      <c r="Q191" s="669">
        <v>9909.1566666666677</v>
      </c>
    </row>
    <row r="192" spans="1:17" ht="14.4" customHeight="1" x14ac:dyDescent="0.3">
      <c r="A192" s="664" t="s">
        <v>542</v>
      </c>
      <c r="B192" s="665" t="s">
        <v>5628</v>
      </c>
      <c r="C192" s="665" t="s">
        <v>5826</v>
      </c>
      <c r="D192" s="665" t="s">
        <v>5829</v>
      </c>
      <c r="E192" s="665"/>
      <c r="F192" s="668">
        <v>52</v>
      </c>
      <c r="G192" s="668">
        <v>48129.639999999992</v>
      </c>
      <c r="H192" s="668">
        <v>1</v>
      </c>
      <c r="I192" s="668">
        <v>925.56999999999982</v>
      </c>
      <c r="J192" s="668">
        <v>41</v>
      </c>
      <c r="K192" s="668">
        <v>37948.369999999995</v>
      </c>
      <c r="L192" s="668">
        <v>0.78846153846153855</v>
      </c>
      <c r="M192" s="668">
        <v>925.56999999999994</v>
      </c>
      <c r="N192" s="668">
        <v>59</v>
      </c>
      <c r="O192" s="668">
        <v>62708.539999999994</v>
      </c>
      <c r="P192" s="681">
        <v>1.3029089766721713</v>
      </c>
      <c r="Q192" s="669">
        <v>1062.8566101694914</v>
      </c>
    </row>
    <row r="193" spans="1:17" ht="14.4" customHeight="1" x14ac:dyDescent="0.3">
      <c r="A193" s="664" t="s">
        <v>542</v>
      </c>
      <c r="B193" s="665" t="s">
        <v>5628</v>
      </c>
      <c r="C193" s="665" t="s">
        <v>5629</v>
      </c>
      <c r="D193" s="665" t="s">
        <v>5830</v>
      </c>
      <c r="E193" s="665" t="s">
        <v>5831</v>
      </c>
      <c r="F193" s="668"/>
      <c r="G193" s="668"/>
      <c r="H193" s="668"/>
      <c r="I193" s="668"/>
      <c r="J193" s="668"/>
      <c r="K193" s="668"/>
      <c r="L193" s="668"/>
      <c r="M193" s="668"/>
      <c r="N193" s="668">
        <v>1</v>
      </c>
      <c r="O193" s="668">
        <v>6340</v>
      </c>
      <c r="P193" s="681"/>
      <c r="Q193" s="669">
        <v>6340</v>
      </c>
    </row>
    <row r="194" spans="1:17" ht="14.4" customHeight="1" x14ac:dyDescent="0.3">
      <c r="A194" s="664" t="s">
        <v>542</v>
      </c>
      <c r="B194" s="665" t="s">
        <v>5628</v>
      </c>
      <c r="C194" s="665" t="s">
        <v>5629</v>
      </c>
      <c r="D194" s="665" t="s">
        <v>5832</v>
      </c>
      <c r="E194" s="665" t="s">
        <v>5833</v>
      </c>
      <c r="F194" s="668">
        <v>4</v>
      </c>
      <c r="G194" s="668">
        <v>9240</v>
      </c>
      <c r="H194" s="668">
        <v>1</v>
      </c>
      <c r="I194" s="668">
        <v>2310</v>
      </c>
      <c r="J194" s="668">
        <v>6</v>
      </c>
      <c r="K194" s="668">
        <v>13860</v>
      </c>
      <c r="L194" s="668">
        <v>1.5</v>
      </c>
      <c r="M194" s="668">
        <v>2310</v>
      </c>
      <c r="N194" s="668">
        <v>1</v>
      </c>
      <c r="O194" s="668">
        <v>2310</v>
      </c>
      <c r="P194" s="681">
        <v>0.25</v>
      </c>
      <c r="Q194" s="669">
        <v>2310</v>
      </c>
    </row>
    <row r="195" spans="1:17" ht="14.4" customHeight="1" x14ac:dyDescent="0.3">
      <c r="A195" s="664" t="s">
        <v>542</v>
      </c>
      <c r="B195" s="665" t="s">
        <v>5628</v>
      </c>
      <c r="C195" s="665" t="s">
        <v>5629</v>
      </c>
      <c r="D195" s="665" t="s">
        <v>5834</v>
      </c>
      <c r="E195" s="665" t="s">
        <v>5835</v>
      </c>
      <c r="F195" s="668">
        <v>21</v>
      </c>
      <c r="G195" s="668">
        <v>945450.87000000011</v>
      </c>
      <c r="H195" s="668">
        <v>1</v>
      </c>
      <c r="I195" s="668">
        <v>45021.470000000008</v>
      </c>
      <c r="J195" s="668">
        <v>5</v>
      </c>
      <c r="K195" s="668">
        <v>225107.35</v>
      </c>
      <c r="L195" s="668">
        <v>0.23809523809523808</v>
      </c>
      <c r="M195" s="668">
        <v>45021.47</v>
      </c>
      <c r="N195" s="668">
        <v>5</v>
      </c>
      <c r="O195" s="668">
        <v>225107.35</v>
      </c>
      <c r="P195" s="681">
        <v>0.23809523809523808</v>
      </c>
      <c r="Q195" s="669">
        <v>45021.47</v>
      </c>
    </row>
    <row r="196" spans="1:17" ht="14.4" customHeight="1" x14ac:dyDescent="0.3">
      <c r="A196" s="664" t="s">
        <v>542</v>
      </c>
      <c r="B196" s="665" t="s">
        <v>5628</v>
      </c>
      <c r="C196" s="665" t="s">
        <v>5629</v>
      </c>
      <c r="D196" s="665" t="s">
        <v>5836</v>
      </c>
      <c r="E196" s="665" t="s">
        <v>5835</v>
      </c>
      <c r="F196" s="668">
        <v>2</v>
      </c>
      <c r="G196" s="668">
        <v>142751.01999999999</v>
      </c>
      <c r="H196" s="668">
        <v>1</v>
      </c>
      <c r="I196" s="668">
        <v>71375.509999999995</v>
      </c>
      <c r="J196" s="668"/>
      <c r="K196" s="668"/>
      <c r="L196" s="668"/>
      <c r="M196" s="668"/>
      <c r="N196" s="668"/>
      <c r="O196" s="668"/>
      <c r="P196" s="681"/>
      <c r="Q196" s="669"/>
    </row>
    <row r="197" spans="1:17" ht="14.4" customHeight="1" x14ac:dyDescent="0.3">
      <c r="A197" s="664" t="s">
        <v>542</v>
      </c>
      <c r="B197" s="665" t="s">
        <v>5628</v>
      </c>
      <c r="C197" s="665" t="s">
        <v>5629</v>
      </c>
      <c r="D197" s="665" t="s">
        <v>5837</v>
      </c>
      <c r="E197" s="665" t="s">
        <v>5838</v>
      </c>
      <c r="F197" s="668">
        <v>1</v>
      </c>
      <c r="G197" s="668">
        <v>44581.25</v>
      </c>
      <c r="H197" s="668">
        <v>1</v>
      </c>
      <c r="I197" s="668">
        <v>44581.25</v>
      </c>
      <c r="J197" s="668">
        <v>2</v>
      </c>
      <c r="K197" s="668">
        <v>89162.5</v>
      </c>
      <c r="L197" s="668">
        <v>2</v>
      </c>
      <c r="M197" s="668">
        <v>44581.25</v>
      </c>
      <c r="N197" s="668">
        <v>7</v>
      </c>
      <c r="O197" s="668">
        <v>295750</v>
      </c>
      <c r="P197" s="681">
        <v>6.6339548577036309</v>
      </c>
      <c r="Q197" s="669">
        <v>42250</v>
      </c>
    </row>
    <row r="198" spans="1:17" ht="14.4" customHeight="1" x14ac:dyDescent="0.3">
      <c r="A198" s="664" t="s">
        <v>542</v>
      </c>
      <c r="B198" s="665" t="s">
        <v>5628</v>
      </c>
      <c r="C198" s="665" t="s">
        <v>5629</v>
      </c>
      <c r="D198" s="665" t="s">
        <v>5839</v>
      </c>
      <c r="E198" s="665" t="s">
        <v>5840</v>
      </c>
      <c r="F198" s="668">
        <v>5</v>
      </c>
      <c r="G198" s="668">
        <v>222906.25</v>
      </c>
      <c r="H198" s="668">
        <v>1</v>
      </c>
      <c r="I198" s="668">
        <v>44581.25</v>
      </c>
      <c r="J198" s="668">
        <v>12</v>
      </c>
      <c r="K198" s="668">
        <v>527981.25</v>
      </c>
      <c r="L198" s="668">
        <v>2.3686247020888826</v>
      </c>
      <c r="M198" s="668">
        <v>43998.4375</v>
      </c>
      <c r="N198" s="668">
        <v>7</v>
      </c>
      <c r="O198" s="668">
        <v>295750</v>
      </c>
      <c r="P198" s="681">
        <v>1.3267909715407262</v>
      </c>
      <c r="Q198" s="669">
        <v>42250</v>
      </c>
    </row>
    <row r="199" spans="1:17" ht="14.4" customHeight="1" x14ac:dyDescent="0.3">
      <c r="A199" s="664" t="s">
        <v>542</v>
      </c>
      <c r="B199" s="665" t="s">
        <v>5628</v>
      </c>
      <c r="C199" s="665" t="s">
        <v>5629</v>
      </c>
      <c r="D199" s="665" t="s">
        <v>5841</v>
      </c>
      <c r="E199" s="665" t="s">
        <v>5842</v>
      </c>
      <c r="F199" s="668"/>
      <c r="G199" s="668"/>
      <c r="H199" s="668"/>
      <c r="I199" s="668"/>
      <c r="J199" s="668">
        <v>3</v>
      </c>
      <c r="K199" s="668">
        <v>388971</v>
      </c>
      <c r="L199" s="668"/>
      <c r="M199" s="668">
        <v>129657</v>
      </c>
      <c r="N199" s="668">
        <v>1</v>
      </c>
      <c r="O199" s="668">
        <v>101132</v>
      </c>
      <c r="P199" s="681"/>
      <c r="Q199" s="669">
        <v>101132</v>
      </c>
    </row>
    <row r="200" spans="1:17" ht="14.4" customHeight="1" x14ac:dyDescent="0.3">
      <c r="A200" s="664" t="s">
        <v>542</v>
      </c>
      <c r="B200" s="665" t="s">
        <v>5628</v>
      </c>
      <c r="C200" s="665" t="s">
        <v>5629</v>
      </c>
      <c r="D200" s="665" t="s">
        <v>5843</v>
      </c>
      <c r="E200" s="665" t="s">
        <v>5844</v>
      </c>
      <c r="F200" s="668">
        <v>3</v>
      </c>
      <c r="G200" s="668">
        <v>31243.26</v>
      </c>
      <c r="H200" s="668">
        <v>1</v>
      </c>
      <c r="I200" s="668">
        <v>10414.42</v>
      </c>
      <c r="J200" s="668">
        <v>2</v>
      </c>
      <c r="K200" s="668">
        <v>20828.84</v>
      </c>
      <c r="L200" s="668">
        <v>0.66666666666666674</v>
      </c>
      <c r="M200" s="668">
        <v>10414.42</v>
      </c>
      <c r="N200" s="668"/>
      <c r="O200" s="668"/>
      <c r="P200" s="681"/>
      <c r="Q200" s="669"/>
    </row>
    <row r="201" spans="1:17" ht="14.4" customHeight="1" x14ac:dyDescent="0.3">
      <c r="A201" s="664" t="s">
        <v>542</v>
      </c>
      <c r="B201" s="665" t="s">
        <v>5628</v>
      </c>
      <c r="C201" s="665" t="s">
        <v>5629</v>
      </c>
      <c r="D201" s="665" t="s">
        <v>5845</v>
      </c>
      <c r="E201" s="665" t="s">
        <v>5846</v>
      </c>
      <c r="F201" s="668">
        <v>129</v>
      </c>
      <c r="G201" s="668">
        <v>2277108</v>
      </c>
      <c r="H201" s="668">
        <v>1</v>
      </c>
      <c r="I201" s="668">
        <v>17652</v>
      </c>
      <c r="J201" s="668">
        <v>95</v>
      </c>
      <c r="K201" s="668">
        <v>1676940</v>
      </c>
      <c r="L201" s="668">
        <v>0.73643410852713176</v>
      </c>
      <c r="M201" s="668">
        <v>17652</v>
      </c>
      <c r="N201" s="668">
        <v>88</v>
      </c>
      <c r="O201" s="668">
        <v>1553376</v>
      </c>
      <c r="P201" s="681">
        <v>0.68217054263565891</v>
      </c>
      <c r="Q201" s="669">
        <v>17652</v>
      </c>
    </row>
    <row r="202" spans="1:17" ht="14.4" customHeight="1" x14ac:dyDescent="0.3">
      <c r="A202" s="664" t="s">
        <v>542</v>
      </c>
      <c r="B202" s="665" t="s">
        <v>5628</v>
      </c>
      <c r="C202" s="665" t="s">
        <v>5629</v>
      </c>
      <c r="D202" s="665" t="s">
        <v>5847</v>
      </c>
      <c r="E202" s="665" t="s">
        <v>5848</v>
      </c>
      <c r="F202" s="668">
        <v>129</v>
      </c>
      <c r="G202" s="668">
        <v>862365</v>
      </c>
      <c r="H202" s="668">
        <v>1</v>
      </c>
      <c r="I202" s="668">
        <v>6685</v>
      </c>
      <c r="J202" s="668">
        <v>96</v>
      </c>
      <c r="K202" s="668">
        <v>641760</v>
      </c>
      <c r="L202" s="668">
        <v>0.7441860465116279</v>
      </c>
      <c r="M202" s="668">
        <v>6685</v>
      </c>
      <c r="N202" s="668">
        <v>88</v>
      </c>
      <c r="O202" s="668">
        <v>588280</v>
      </c>
      <c r="P202" s="681">
        <v>0.68217054263565891</v>
      </c>
      <c r="Q202" s="669">
        <v>6685</v>
      </c>
    </row>
    <row r="203" spans="1:17" ht="14.4" customHeight="1" x14ac:dyDescent="0.3">
      <c r="A203" s="664" t="s">
        <v>542</v>
      </c>
      <c r="B203" s="665" t="s">
        <v>5628</v>
      </c>
      <c r="C203" s="665" t="s">
        <v>5629</v>
      </c>
      <c r="D203" s="665" t="s">
        <v>5849</v>
      </c>
      <c r="E203" s="665" t="s">
        <v>5850</v>
      </c>
      <c r="F203" s="668">
        <v>72</v>
      </c>
      <c r="G203" s="668">
        <v>1287720</v>
      </c>
      <c r="H203" s="668">
        <v>1</v>
      </c>
      <c r="I203" s="668">
        <v>17885</v>
      </c>
      <c r="J203" s="668">
        <v>93</v>
      </c>
      <c r="K203" s="668">
        <v>1663305</v>
      </c>
      <c r="L203" s="668">
        <v>1.2916666666666667</v>
      </c>
      <c r="M203" s="668">
        <v>17885</v>
      </c>
      <c r="N203" s="668">
        <v>82</v>
      </c>
      <c r="O203" s="668">
        <v>1305247.2999999998</v>
      </c>
      <c r="P203" s="681">
        <v>1.013611111111111</v>
      </c>
      <c r="Q203" s="669">
        <v>15917.649999999998</v>
      </c>
    </row>
    <row r="204" spans="1:17" ht="14.4" customHeight="1" x14ac:dyDescent="0.3">
      <c r="A204" s="664" t="s">
        <v>542</v>
      </c>
      <c r="B204" s="665" t="s">
        <v>5628</v>
      </c>
      <c r="C204" s="665" t="s">
        <v>5629</v>
      </c>
      <c r="D204" s="665" t="s">
        <v>5851</v>
      </c>
      <c r="E204" s="665" t="s">
        <v>5852</v>
      </c>
      <c r="F204" s="668">
        <v>72</v>
      </c>
      <c r="G204" s="668">
        <v>491040</v>
      </c>
      <c r="H204" s="668">
        <v>1</v>
      </c>
      <c r="I204" s="668">
        <v>6820</v>
      </c>
      <c r="J204" s="668">
        <v>93</v>
      </c>
      <c r="K204" s="668">
        <v>634260</v>
      </c>
      <c r="L204" s="668">
        <v>1.2916666666666667</v>
      </c>
      <c r="M204" s="668">
        <v>6820</v>
      </c>
      <c r="N204" s="668">
        <v>82</v>
      </c>
      <c r="O204" s="668">
        <v>559240</v>
      </c>
      <c r="P204" s="681">
        <v>1.1388888888888888</v>
      </c>
      <c r="Q204" s="669">
        <v>6820</v>
      </c>
    </row>
    <row r="205" spans="1:17" ht="14.4" customHeight="1" x14ac:dyDescent="0.3">
      <c r="A205" s="664" t="s">
        <v>542</v>
      </c>
      <c r="B205" s="665" t="s">
        <v>5628</v>
      </c>
      <c r="C205" s="665" t="s">
        <v>5629</v>
      </c>
      <c r="D205" s="665" t="s">
        <v>5853</v>
      </c>
      <c r="E205" s="665" t="s">
        <v>5854</v>
      </c>
      <c r="F205" s="668">
        <v>197</v>
      </c>
      <c r="G205" s="668">
        <v>1398700</v>
      </c>
      <c r="H205" s="668">
        <v>1</v>
      </c>
      <c r="I205" s="668">
        <v>7100</v>
      </c>
      <c r="J205" s="668">
        <v>186</v>
      </c>
      <c r="K205" s="668">
        <v>1320320</v>
      </c>
      <c r="L205" s="668">
        <v>0.94396225066132833</v>
      </c>
      <c r="M205" s="668">
        <v>7098.4946236559135</v>
      </c>
      <c r="N205" s="668">
        <v>197</v>
      </c>
      <c r="O205" s="668">
        <v>1398700</v>
      </c>
      <c r="P205" s="681">
        <v>1</v>
      </c>
      <c r="Q205" s="669">
        <v>7100</v>
      </c>
    </row>
    <row r="206" spans="1:17" ht="14.4" customHeight="1" x14ac:dyDescent="0.3">
      <c r="A206" s="664" t="s">
        <v>542</v>
      </c>
      <c r="B206" s="665" t="s">
        <v>5628</v>
      </c>
      <c r="C206" s="665" t="s">
        <v>5629</v>
      </c>
      <c r="D206" s="665" t="s">
        <v>5855</v>
      </c>
      <c r="E206" s="665" t="s">
        <v>5856</v>
      </c>
      <c r="F206" s="668">
        <v>72</v>
      </c>
      <c r="G206" s="668">
        <v>633600</v>
      </c>
      <c r="H206" s="668">
        <v>1</v>
      </c>
      <c r="I206" s="668">
        <v>8800</v>
      </c>
      <c r="J206" s="668">
        <v>94</v>
      </c>
      <c r="K206" s="668">
        <v>827200</v>
      </c>
      <c r="L206" s="668">
        <v>1.3055555555555556</v>
      </c>
      <c r="M206" s="668">
        <v>8800</v>
      </c>
      <c r="N206" s="668">
        <v>82</v>
      </c>
      <c r="O206" s="668">
        <v>721600</v>
      </c>
      <c r="P206" s="681">
        <v>1.1388888888888888</v>
      </c>
      <c r="Q206" s="669">
        <v>8800</v>
      </c>
    </row>
    <row r="207" spans="1:17" ht="14.4" customHeight="1" x14ac:dyDescent="0.3">
      <c r="A207" s="664" t="s">
        <v>542</v>
      </c>
      <c r="B207" s="665" t="s">
        <v>5628</v>
      </c>
      <c r="C207" s="665" t="s">
        <v>5629</v>
      </c>
      <c r="D207" s="665" t="s">
        <v>5857</v>
      </c>
      <c r="E207" s="665" t="s">
        <v>5858</v>
      </c>
      <c r="F207" s="668">
        <v>195</v>
      </c>
      <c r="G207" s="668">
        <v>227175</v>
      </c>
      <c r="H207" s="668">
        <v>1</v>
      </c>
      <c r="I207" s="668">
        <v>1165</v>
      </c>
      <c r="J207" s="668">
        <v>185</v>
      </c>
      <c r="K207" s="668">
        <v>215525</v>
      </c>
      <c r="L207" s="668">
        <v>0.94871794871794868</v>
      </c>
      <c r="M207" s="668">
        <v>1165</v>
      </c>
      <c r="N207" s="668">
        <v>207</v>
      </c>
      <c r="O207" s="668">
        <v>241155</v>
      </c>
      <c r="P207" s="681">
        <v>1.0615384615384615</v>
      </c>
      <c r="Q207" s="669">
        <v>1165</v>
      </c>
    </row>
    <row r="208" spans="1:17" ht="14.4" customHeight="1" x14ac:dyDescent="0.3">
      <c r="A208" s="664" t="s">
        <v>542</v>
      </c>
      <c r="B208" s="665" t="s">
        <v>5628</v>
      </c>
      <c r="C208" s="665" t="s">
        <v>5629</v>
      </c>
      <c r="D208" s="665" t="s">
        <v>5859</v>
      </c>
      <c r="E208" s="665" t="s">
        <v>5860</v>
      </c>
      <c r="F208" s="668">
        <v>122</v>
      </c>
      <c r="G208" s="668">
        <v>90524</v>
      </c>
      <c r="H208" s="668">
        <v>1</v>
      </c>
      <c r="I208" s="668">
        <v>742</v>
      </c>
      <c r="J208" s="668">
        <v>83</v>
      </c>
      <c r="K208" s="668">
        <v>61586</v>
      </c>
      <c r="L208" s="668">
        <v>0.68032786885245899</v>
      </c>
      <c r="M208" s="668">
        <v>742</v>
      </c>
      <c r="N208" s="668">
        <v>122</v>
      </c>
      <c r="O208" s="668">
        <v>90524</v>
      </c>
      <c r="P208" s="681">
        <v>1</v>
      </c>
      <c r="Q208" s="669">
        <v>742</v>
      </c>
    </row>
    <row r="209" spans="1:17" ht="14.4" customHeight="1" x14ac:dyDescent="0.3">
      <c r="A209" s="664" t="s">
        <v>542</v>
      </c>
      <c r="B209" s="665" t="s">
        <v>5628</v>
      </c>
      <c r="C209" s="665" t="s">
        <v>5629</v>
      </c>
      <c r="D209" s="665" t="s">
        <v>5861</v>
      </c>
      <c r="E209" s="665" t="s">
        <v>5862</v>
      </c>
      <c r="F209" s="668">
        <v>238</v>
      </c>
      <c r="G209" s="668">
        <v>125188</v>
      </c>
      <c r="H209" s="668">
        <v>1</v>
      </c>
      <c r="I209" s="668">
        <v>526</v>
      </c>
      <c r="J209" s="668">
        <v>205</v>
      </c>
      <c r="K209" s="668">
        <v>107830</v>
      </c>
      <c r="L209" s="668">
        <v>0.8613445378151261</v>
      </c>
      <c r="M209" s="668">
        <v>526</v>
      </c>
      <c r="N209" s="668">
        <v>201</v>
      </c>
      <c r="O209" s="668">
        <v>105726</v>
      </c>
      <c r="P209" s="681">
        <v>0.84453781512605042</v>
      </c>
      <c r="Q209" s="669">
        <v>526</v>
      </c>
    </row>
    <row r="210" spans="1:17" ht="14.4" customHeight="1" x14ac:dyDescent="0.3">
      <c r="A210" s="664" t="s">
        <v>542</v>
      </c>
      <c r="B210" s="665" t="s">
        <v>5628</v>
      </c>
      <c r="C210" s="665" t="s">
        <v>5629</v>
      </c>
      <c r="D210" s="665" t="s">
        <v>5863</v>
      </c>
      <c r="E210" s="665" t="s">
        <v>5864</v>
      </c>
      <c r="F210" s="668">
        <v>12</v>
      </c>
      <c r="G210" s="668">
        <v>560700</v>
      </c>
      <c r="H210" s="668">
        <v>1</v>
      </c>
      <c r="I210" s="668">
        <v>46725</v>
      </c>
      <c r="J210" s="668">
        <v>6</v>
      </c>
      <c r="K210" s="668">
        <v>280350</v>
      </c>
      <c r="L210" s="668">
        <v>0.5</v>
      </c>
      <c r="M210" s="668">
        <v>46725</v>
      </c>
      <c r="N210" s="668">
        <v>9</v>
      </c>
      <c r="O210" s="668">
        <v>323478</v>
      </c>
      <c r="P210" s="681">
        <v>0.57691813804173353</v>
      </c>
      <c r="Q210" s="669">
        <v>35942</v>
      </c>
    </row>
    <row r="211" spans="1:17" ht="14.4" customHeight="1" x14ac:dyDescent="0.3">
      <c r="A211" s="664" t="s">
        <v>542</v>
      </c>
      <c r="B211" s="665" t="s">
        <v>5628</v>
      </c>
      <c r="C211" s="665" t="s">
        <v>5629</v>
      </c>
      <c r="D211" s="665" t="s">
        <v>5865</v>
      </c>
      <c r="E211" s="665" t="s">
        <v>5866</v>
      </c>
      <c r="F211" s="668">
        <v>161</v>
      </c>
      <c r="G211" s="668">
        <v>150670.24</v>
      </c>
      <c r="H211" s="668">
        <v>1</v>
      </c>
      <c r="I211" s="668">
        <v>935.83999999999992</v>
      </c>
      <c r="J211" s="668">
        <v>154</v>
      </c>
      <c r="K211" s="668">
        <v>144119.35999999999</v>
      </c>
      <c r="L211" s="668">
        <v>0.9565217391304347</v>
      </c>
      <c r="M211" s="668">
        <v>935.83999999999992</v>
      </c>
      <c r="N211" s="668">
        <v>189</v>
      </c>
      <c r="O211" s="668">
        <v>176873.76</v>
      </c>
      <c r="P211" s="681">
        <v>1.173913043478261</v>
      </c>
      <c r="Q211" s="669">
        <v>935.84</v>
      </c>
    </row>
    <row r="212" spans="1:17" ht="14.4" customHeight="1" x14ac:dyDescent="0.3">
      <c r="A212" s="664" t="s">
        <v>542</v>
      </c>
      <c r="B212" s="665" t="s">
        <v>5628</v>
      </c>
      <c r="C212" s="665" t="s">
        <v>5629</v>
      </c>
      <c r="D212" s="665" t="s">
        <v>5867</v>
      </c>
      <c r="E212" s="665" t="s">
        <v>5868</v>
      </c>
      <c r="F212" s="668">
        <v>24</v>
      </c>
      <c r="G212" s="668">
        <v>174109.2</v>
      </c>
      <c r="H212" s="668">
        <v>1</v>
      </c>
      <c r="I212" s="668">
        <v>7254.55</v>
      </c>
      <c r="J212" s="668">
        <v>11</v>
      </c>
      <c r="K212" s="668">
        <v>79800.05</v>
      </c>
      <c r="L212" s="668">
        <v>0.45833333333333331</v>
      </c>
      <c r="M212" s="668">
        <v>7254.55</v>
      </c>
      <c r="N212" s="668">
        <v>10</v>
      </c>
      <c r="O212" s="668">
        <v>72545.5</v>
      </c>
      <c r="P212" s="681">
        <v>0.41666666666666663</v>
      </c>
      <c r="Q212" s="669">
        <v>7254.55</v>
      </c>
    </row>
    <row r="213" spans="1:17" ht="14.4" customHeight="1" x14ac:dyDescent="0.3">
      <c r="A213" s="664" t="s">
        <v>542</v>
      </c>
      <c r="B213" s="665" t="s">
        <v>5628</v>
      </c>
      <c r="C213" s="665" t="s">
        <v>5629</v>
      </c>
      <c r="D213" s="665" t="s">
        <v>5869</v>
      </c>
      <c r="E213" s="665" t="s">
        <v>5870</v>
      </c>
      <c r="F213" s="668">
        <v>2</v>
      </c>
      <c r="G213" s="668">
        <v>17288</v>
      </c>
      <c r="H213" s="668">
        <v>1</v>
      </c>
      <c r="I213" s="668">
        <v>8644</v>
      </c>
      <c r="J213" s="668">
        <v>1</v>
      </c>
      <c r="K213" s="668">
        <v>8644</v>
      </c>
      <c r="L213" s="668">
        <v>0.5</v>
      </c>
      <c r="M213" s="668">
        <v>8644</v>
      </c>
      <c r="N213" s="668"/>
      <c r="O213" s="668"/>
      <c r="P213" s="681"/>
      <c r="Q213" s="669"/>
    </row>
    <row r="214" spans="1:17" ht="14.4" customHeight="1" x14ac:dyDescent="0.3">
      <c r="A214" s="664" t="s">
        <v>542</v>
      </c>
      <c r="B214" s="665" t="s">
        <v>5628</v>
      </c>
      <c r="C214" s="665" t="s">
        <v>5629</v>
      </c>
      <c r="D214" s="665" t="s">
        <v>5871</v>
      </c>
      <c r="E214" s="665" t="s">
        <v>5872</v>
      </c>
      <c r="F214" s="668">
        <v>19</v>
      </c>
      <c r="G214" s="668">
        <v>738212.13</v>
      </c>
      <c r="H214" s="668">
        <v>1</v>
      </c>
      <c r="I214" s="668">
        <v>38853.269999999997</v>
      </c>
      <c r="J214" s="668">
        <v>12</v>
      </c>
      <c r="K214" s="668">
        <v>466239.24</v>
      </c>
      <c r="L214" s="668">
        <v>0.63157894736842102</v>
      </c>
      <c r="M214" s="668">
        <v>38853.269999999997</v>
      </c>
      <c r="N214" s="668">
        <v>10</v>
      </c>
      <c r="O214" s="668">
        <v>388532.7</v>
      </c>
      <c r="P214" s="681">
        <v>0.52631578947368418</v>
      </c>
      <c r="Q214" s="669">
        <v>38853.270000000004</v>
      </c>
    </row>
    <row r="215" spans="1:17" ht="14.4" customHeight="1" x14ac:dyDescent="0.3">
      <c r="A215" s="664" t="s">
        <v>542</v>
      </c>
      <c r="B215" s="665" t="s">
        <v>5628</v>
      </c>
      <c r="C215" s="665" t="s">
        <v>5629</v>
      </c>
      <c r="D215" s="665" t="s">
        <v>5873</v>
      </c>
      <c r="E215" s="665" t="s">
        <v>5874</v>
      </c>
      <c r="F215" s="668">
        <v>2</v>
      </c>
      <c r="G215" s="668">
        <v>5952</v>
      </c>
      <c r="H215" s="668">
        <v>1</v>
      </c>
      <c r="I215" s="668">
        <v>2976</v>
      </c>
      <c r="J215" s="668">
        <v>1</v>
      </c>
      <c r="K215" s="668">
        <v>2976</v>
      </c>
      <c r="L215" s="668">
        <v>0.5</v>
      </c>
      <c r="M215" s="668">
        <v>2976</v>
      </c>
      <c r="N215" s="668">
        <v>1</v>
      </c>
      <c r="O215" s="668">
        <v>2976</v>
      </c>
      <c r="P215" s="681">
        <v>0.5</v>
      </c>
      <c r="Q215" s="669">
        <v>2976</v>
      </c>
    </row>
    <row r="216" spans="1:17" ht="14.4" customHeight="1" x14ac:dyDescent="0.3">
      <c r="A216" s="664" t="s">
        <v>542</v>
      </c>
      <c r="B216" s="665" t="s">
        <v>5628</v>
      </c>
      <c r="C216" s="665" t="s">
        <v>5629</v>
      </c>
      <c r="D216" s="665" t="s">
        <v>5875</v>
      </c>
      <c r="E216" s="665" t="s">
        <v>5876</v>
      </c>
      <c r="F216" s="668">
        <v>106</v>
      </c>
      <c r="G216" s="668">
        <v>144239.5</v>
      </c>
      <c r="H216" s="668">
        <v>1</v>
      </c>
      <c r="I216" s="668">
        <v>1360.75</v>
      </c>
      <c r="J216" s="668">
        <v>79</v>
      </c>
      <c r="K216" s="668">
        <v>107499.25</v>
      </c>
      <c r="L216" s="668">
        <v>0.74528301886792447</v>
      </c>
      <c r="M216" s="668">
        <v>1360.75</v>
      </c>
      <c r="N216" s="668">
        <v>111</v>
      </c>
      <c r="O216" s="668">
        <v>151043.25</v>
      </c>
      <c r="P216" s="681">
        <v>1.0471698113207548</v>
      </c>
      <c r="Q216" s="669">
        <v>1360.75</v>
      </c>
    </row>
    <row r="217" spans="1:17" ht="14.4" customHeight="1" x14ac:dyDescent="0.3">
      <c r="A217" s="664" t="s">
        <v>542</v>
      </c>
      <c r="B217" s="665" t="s">
        <v>5628</v>
      </c>
      <c r="C217" s="665" t="s">
        <v>5629</v>
      </c>
      <c r="D217" s="665" t="s">
        <v>5877</v>
      </c>
      <c r="E217" s="665" t="s">
        <v>5878</v>
      </c>
      <c r="F217" s="668">
        <v>30</v>
      </c>
      <c r="G217" s="668">
        <v>140325</v>
      </c>
      <c r="H217" s="668">
        <v>1</v>
      </c>
      <c r="I217" s="668">
        <v>4677.5</v>
      </c>
      <c r="J217" s="668">
        <v>10</v>
      </c>
      <c r="K217" s="668">
        <v>46775</v>
      </c>
      <c r="L217" s="668">
        <v>0.33333333333333331</v>
      </c>
      <c r="M217" s="668">
        <v>4677.5</v>
      </c>
      <c r="N217" s="668">
        <v>12</v>
      </c>
      <c r="O217" s="668">
        <v>56130</v>
      </c>
      <c r="P217" s="681">
        <v>0.4</v>
      </c>
      <c r="Q217" s="669">
        <v>4677.5</v>
      </c>
    </row>
    <row r="218" spans="1:17" ht="14.4" customHeight="1" x14ac:dyDescent="0.3">
      <c r="A218" s="664" t="s">
        <v>542</v>
      </c>
      <c r="B218" s="665" t="s">
        <v>5628</v>
      </c>
      <c r="C218" s="665" t="s">
        <v>5629</v>
      </c>
      <c r="D218" s="665" t="s">
        <v>5879</v>
      </c>
      <c r="E218" s="665" t="s">
        <v>5880</v>
      </c>
      <c r="F218" s="668">
        <v>10</v>
      </c>
      <c r="G218" s="668">
        <v>189529.60000000001</v>
      </c>
      <c r="H218" s="668">
        <v>1</v>
      </c>
      <c r="I218" s="668">
        <v>18952.96</v>
      </c>
      <c r="J218" s="668">
        <v>14</v>
      </c>
      <c r="K218" s="668">
        <v>265341.43999999994</v>
      </c>
      <c r="L218" s="668">
        <v>1.3999999999999997</v>
      </c>
      <c r="M218" s="668">
        <v>18952.959999999995</v>
      </c>
      <c r="N218" s="668">
        <v>5</v>
      </c>
      <c r="O218" s="668">
        <v>94764.799999999988</v>
      </c>
      <c r="P218" s="681">
        <v>0.49999999999999994</v>
      </c>
      <c r="Q218" s="669">
        <v>18952.96</v>
      </c>
    </row>
    <row r="219" spans="1:17" ht="14.4" customHeight="1" x14ac:dyDescent="0.3">
      <c r="A219" s="664" t="s">
        <v>542</v>
      </c>
      <c r="B219" s="665" t="s">
        <v>5628</v>
      </c>
      <c r="C219" s="665" t="s">
        <v>5629</v>
      </c>
      <c r="D219" s="665" t="s">
        <v>5881</v>
      </c>
      <c r="E219" s="665" t="s">
        <v>5882</v>
      </c>
      <c r="F219" s="668"/>
      <c r="G219" s="668"/>
      <c r="H219" s="668"/>
      <c r="I219" s="668"/>
      <c r="J219" s="668"/>
      <c r="K219" s="668"/>
      <c r="L219" s="668"/>
      <c r="M219" s="668"/>
      <c r="N219" s="668">
        <v>6</v>
      </c>
      <c r="O219" s="668">
        <v>5202</v>
      </c>
      <c r="P219" s="681"/>
      <c r="Q219" s="669">
        <v>867</v>
      </c>
    </row>
    <row r="220" spans="1:17" ht="14.4" customHeight="1" x14ac:dyDescent="0.3">
      <c r="A220" s="664" t="s">
        <v>542</v>
      </c>
      <c r="B220" s="665" t="s">
        <v>5628</v>
      </c>
      <c r="C220" s="665" t="s">
        <v>5629</v>
      </c>
      <c r="D220" s="665" t="s">
        <v>5883</v>
      </c>
      <c r="E220" s="665" t="s">
        <v>5884</v>
      </c>
      <c r="F220" s="668">
        <v>9</v>
      </c>
      <c r="G220" s="668">
        <v>398268</v>
      </c>
      <c r="H220" s="668">
        <v>1</v>
      </c>
      <c r="I220" s="668">
        <v>44252</v>
      </c>
      <c r="J220" s="668">
        <v>6</v>
      </c>
      <c r="K220" s="668">
        <v>265512</v>
      </c>
      <c r="L220" s="668">
        <v>0.66666666666666663</v>
      </c>
      <c r="M220" s="668">
        <v>44252</v>
      </c>
      <c r="N220" s="668">
        <v>3</v>
      </c>
      <c r="O220" s="668">
        <v>132756</v>
      </c>
      <c r="P220" s="681">
        <v>0.33333333333333331</v>
      </c>
      <c r="Q220" s="669">
        <v>44252</v>
      </c>
    </row>
    <row r="221" spans="1:17" ht="14.4" customHeight="1" x14ac:dyDescent="0.3">
      <c r="A221" s="664" t="s">
        <v>542</v>
      </c>
      <c r="B221" s="665" t="s">
        <v>5628</v>
      </c>
      <c r="C221" s="665" t="s">
        <v>5629</v>
      </c>
      <c r="D221" s="665" t="s">
        <v>5885</v>
      </c>
      <c r="E221" s="665" t="s">
        <v>5886</v>
      </c>
      <c r="F221" s="668">
        <v>12</v>
      </c>
      <c r="G221" s="668">
        <v>562116</v>
      </c>
      <c r="H221" s="668">
        <v>1</v>
      </c>
      <c r="I221" s="668">
        <v>46843</v>
      </c>
      <c r="J221" s="668">
        <v>7</v>
      </c>
      <c r="K221" s="668">
        <v>327901</v>
      </c>
      <c r="L221" s="668">
        <v>0.58333333333333337</v>
      </c>
      <c r="M221" s="668">
        <v>46843</v>
      </c>
      <c r="N221" s="668">
        <v>7</v>
      </c>
      <c r="O221" s="668">
        <v>327901</v>
      </c>
      <c r="P221" s="681">
        <v>0.58333333333333337</v>
      </c>
      <c r="Q221" s="669">
        <v>46843</v>
      </c>
    </row>
    <row r="222" spans="1:17" ht="14.4" customHeight="1" x14ac:dyDescent="0.3">
      <c r="A222" s="664" t="s">
        <v>542</v>
      </c>
      <c r="B222" s="665" t="s">
        <v>5628</v>
      </c>
      <c r="C222" s="665" t="s">
        <v>5629</v>
      </c>
      <c r="D222" s="665" t="s">
        <v>5887</v>
      </c>
      <c r="E222" s="665" t="s">
        <v>5888</v>
      </c>
      <c r="F222" s="668">
        <v>27</v>
      </c>
      <c r="G222" s="668">
        <v>49626</v>
      </c>
      <c r="H222" s="668">
        <v>1</v>
      </c>
      <c r="I222" s="668">
        <v>1838</v>
      </c>
      <c r="J222" s="668">
        <v>17</v>
      </c>
      <c r="K222" s="668">
        <v>31246</v>
      </c>
      <c r="L222" s="668">
        <v>0.62962962962962965</v>
      </c>
      <c r="M222" s="668">
        <v>1838</v>
      </c>
      <c r="N222" s="668">
        <v>11</v>
      </c>
      <c r="O222" s="668">
        <v>20218</v>
      </c>
      <c r="P222" s="681">
        <v>0.40740740740740738</v>
      </c>
      <c r="Q222" s="669">
        <v>1838</v>
      </c>
    </row>
    <row r="223" spans="1:17" ht="14.4" customHeight="1" x14ac:dyDescent="0.3">
      <c r="A223" s="664" t="s">
        <v>542</v>
      </c>
      <c r="B223" s="665" t="s">
        <v>5628</v>
      </c>
      <c r="C223" s="665" t="s">
        <v>5629</v>
      </c>
      <c r="D223" s="665" t="s">
        <v>5630</v>
      </c>
      <c r="E223" s="665" t="s">
        <v>5631</v>
      </c>
      <c r="F223" s="668">
        <v>2</v>
      </c>
      <c r="G223" s="668">
        <v>138457.98000000001</v>
      </c>
      <c r="H223" s="668">
        <v>1</v>
      </c>
      <c r="I223" s="668">
        <v>69228.990000000005</v>
      </c>
      <c r="J223" s="668"/>
      <c r="K223" s="668"/>
      <c r="L223" s="668"/>
      <c r="M223" s="668"/>
      <c r="N223" s="668"/>
      <c r="O223" s="668"/>
      <c r="P223" s="681"/>
      <c r="Q223" s="669"/>
    </row>
    <row r="224" spans="1:17" ht="14.4" customHeight="1" x14ac:dyDescent="0.3">
      <c r="A224" s="664" t="s">
        <v>542</v>
      </c>
      <c r="B224" s="665" t="s">
        <v>5628</v>
      </c>
      <c r="C224" s="665" t="s">
        <v>5629</v>
      </c>
      <c r="D224" s="665" t="s">
        <v>5889</v>
      </c>
      <c r="E224" s="665" t="s">
        <v>5890</v>
      </c>
      <c r="F224" s="668">
        <v>11</v>
      </c>
      <c r="G224" s="668">
        <v>282667</v>
      </c>
      <c r="H224" s="668">
        <v>1</v>
      </c>
      <c r="I224" s="668">
        <v>25697</v>
      </c>
      <c r="J224" s="668">
        <v>2</v>
      </c>
      <c r="K224" s="668">
        <v>51394</v>
      </c>
      <c r="L224" s="668">
        <v>0.18181818181818182</v>
      </c>
      <c r="M224" s="668">
        <v>25697</v>
      </c>
      <c r="N224" s="668"/>
      <c r="O224" s="668"/>
      <c r="P224" s="681"/>
      <c r="Q224" s="669"/>
    </row>
    <row r="225" spans="1:17" ht="14.4" customHeight="1" x14ac:dyDescent="0.3">
      <c r="A225" s="664" t="s">
        <v>542</v>
      </c>
      <c r="B225" s="665" t="s">
        <v>5628</v>
      </c>
      <c r="C225" s="665" t="s">
        <v>5629</v>
      </c>
      <c r="D225" s="665" t="s">
        <v>5891</v>
      </c>
      <c r="E225" s="665" t="s">
        <v>5892</v>
      </c>
      <c r="F225" s="668"/>
      <c r="G225" s="668"/>
      <c r="H225" s="668"/>
      <c r="I225" s="668"/>
      <c r="J225" s="668">
        <v>1</v>
      </c>
      <c r="K225" s="668">
        <v>1796</v>
      </c>
      <c r="L225" s="668"/>
      <c r="M225" s="668">
        <v>1796</v>
      </c>
      <c r="N225" s="668"/>
      <c r="O225" s="668"/>
      <c r="P225" s="681"/>
      <c r="Q225" s="669"/>
    </row>
    <row r="226" spans="1:17" ht="14.4" customHeight="1" x14ac:dyDescent="0.3">
      <c r="A226" s="664" t="s">
        <v>542</v>
      </c>
      <c r="B226" s="665" t="s">
        <v>5628</v>
      </c>
      <c r="C226" s="665" t="s">
        <v>5629</v>
      </c>
      <c r="D226" s="665" t="s">
        <v>5893</v>
      </c>
      <c r="E226" s="665" t="s">
        <v>5894</v>
      </c>
      <c r="F226" s="668"/>
      <c r="G226" s="668"/>
      <c r="H226" s="668"/>
      <c r="I226" s="668"/>
      <c r="J226" s="668">
        <v>1</v>
      </c>
      <c r="K226" s="668">
        <v>1796</v>
      </c>
      <c r="L226" s="668"/>
      <c r="M226" s="668">
        <v>1796</v>
      </c>
      <c r="N226" s="668">
        <v>1</v>
      </c>
      <c r="O226" s="668">
        <v>1796</v>
      </c>
      <c r="P226" s="681"/>
      <c r="Q226" s="669">
        <v>1796</v>
      </c>
    </row>
    <row r="227" spans="1:17" ht="14.4" customHeight="1" x14ac:dyDescent="0.3">
      <c r="A227" s="664" t="s">
        <v>542</v>
      </c>
      <c r="B227" s="665" t="s">
        <v>5628</v>
      </c>
      <c r="C227" s="665" t="s">
        <v>5629</v>
      </c>
      <c r="D227" s="665" t="s">
        <v>5895</v>
      </c>
      <c r="E227" s="665" t="s">
        <v>5896</v>
      </c>
      <c r="F227" s="668"/>
      <c r="G227" s="668"/>
      <c r="H227" s="668"/>
      <c r="I227" s="668"/>
      <c r="J227" s="668"/>
      <c r="K227" s="668"/>
      <c r="L227" s="668"/>
      <c r="M227" s="668"/>
      <c r="N227" s="668">
        <v>1</v>
      </c>
      <c r="O227" s="668">
        <v>1796</v>
      </c>
      <c r="P227" s="681"/>
      <c r="Q227" s="669">
        <v>1796</v>
      </c>
    </row>
    <row r="228" spans="1:17" ht="14.4" customHeight="1" x14ac:dyDescent="0.3">
      <c r="A228" s="664" t="s">
        <v>542</v>
      </c>
      <c r="B228" s="665" t="s">
        <v>5628</v>
      </c>
      <c r="C228" s="665" t="s">
        <v>5629</v>
      </c>
      <c r="D228" s="665" t="s">
        <v>5897</v>
      </c>
      <c r="E228" s="665" t="s">
        <v>5898</v>
      </c>
      <c r="F228" s="668"/>
      <c r="G228" s="668"/>
      <c r="H228" s="668"/>
      <c r="I228" s="668"/>
      <c r="J228" s="668">
        <v>1</v>
      </c>
      <c r="K228" s="668">
        <v>3360</v>
      </c>
      <c r="L228" s="668"/>
      <c r="M228" s="668">
        <v>3360</v>
      </c>
      <c r="N228" s="668">
        <v>1</v>
      </c>
      <c r="O228" s="668">
        <v>3360</v>
      </c>
      <c r="P228" s="681"/>
      <c r="Q228" s="669">
        <v>3360</v>
      </c>
    </row>
    <row r="229" spans="1:17" ht="14.4" customHeight="1" x14ac:dyDescent="0.3">
      <c r="A229" s="664" t="s">
        <v>542</v>
      </c>
      <c r="B229" s="665" t="s">
        <v>5628</v>
      </c>
      <c r="C229" s="665" t="s">
        <v>5629</v>
      </c>
      <c r="D229" s="665" t="s">
        <v>5899</v>
      </c>
      <c r="E229" s="665" t="s">
        <v>5900</v>
      </c>
      <c r="F229" s="668">
        <v>1</v>
      </c>
      <c r="G229" s="668">
        <v>17618.18</v>
      </c>
      <c r="H229" s="668">
        <v>1</v>
      </c>
      <c r="I229" s="668">
        <v>17618.18</v>
      </c>
      <c r="J229" s="668">
        <v>1</v>
      </c>
      <c r="K229" s="668">
        <v>17618.18</v>
      </c>
      <c r="L229" s="668">
        <v>1</v>
      </c>
      <c r="M229" s="668">
        <v>17618.18</v>
      </c>
      <c r="N229" s="668">
        <v>2</v>
      </c>
      <c r="O229" s="668">
        <v>35236.36</v>
      </c>
      <c r="P229" s="681">
        <v>2</v>
      </c>
      <c r="Q229" s="669">
        <v>17618.18</v>
      </c>
    </row>
    <row r="230" spans="1:17" ht="14.4" customHeight="1" x14ac:dyDescent="0.3">
      <c r="A230" s="664" t="s">
        <v>542</v>
      </c>
      <c r="B230" s="665" t="s">
        <v>5628</v>
      </c>
      <c r="C230" s="665" t="s">
        <v>5629</v>
      </c>
      <c r="D230" s="665" t="s">
        <v>5901</v>
      </c>
      <c r="E230" s="665" t="s">
        <v>5902</v>
      </c>
      <c r="F230" s="668">
        <v>4</v>
      </c>
      <c r="G230" s="668">
        <v>95345.44</v>
      </c>
      <c r="H230" s="668">
        <v>1</v>
      </c>
      <c r="I230" s="668">
        <v>23836.36</v>
      </c>
      <c r="J230" s="668"/>
      <c r="K230" s="668"/>
      <c r="L230" s="668"/>
      <c r="M230" s="668"/>
      <c r="N230" s="668">
        <v>1</v>
      </c>
      <c r="O230" s="668">
        <v>23836.36</v>
      </c>
      <c r="P230" s="681">
        <v>0.25</v>
      </c>
      <c r="Q230" s="669">
        <v>23836.36</v>
      </c>
    </row>
    <row r="231" spans="1:17" ht="14.4" customHeight="1" x14ac:dyDescent="0.3">
      <c r="A231" s="664" t="s">
        <v>542</v>
      </c>
      <c r="B231" s="665" t="s">
        <v>5628</v>
      </c>
      <c r="C231" s="665" t="s">
        <v>5629</v>
      </c>
      <c r="D231" s="665" t="s">
        <v>5903</v>
      </c>
      <c r="E231" s="665" t="s">
        <v>5904</v>
      </c>
      <c r="F231" s="668">
        <v>12</v>
      </c>
      <c r="G231" s="668">
        <v>59398.559999999998</v>
      </c>
      <c r="H231" s="668">
        <v>1</v>
      </c>
      <c r="I231" s="668">
        <v>4949.88</v>
      </c>
      <c r="J231" s="668">
        <v>5</v>
      </c>
      <c r="K231" s="668">
        <v>24749.4</v>
      </c>
      <c r="L231" s="668">
        <v>0.41666666666666669</v>
      </c>
      <c r="M231" s="668">
        <v>4949.88</v>
      </c>
      <c r="N231" s="668">
        <v>8</v>
      </c>
      <c r="O231" s="668">
        <v>39599.040000000001</v>
      </c>
      <c r="P231" s="681">
        <v>0.66666666666666674</v>
      </c>
      <c r="Q231" s="669">
        <v>4949.88</v>
      </c>
    </row>
    <row r="232" spans="1:17" ht="14.4" customHeight="1" x14ac:dyDescent="0.3">
      <c r="A232" s="664" t="s">
        <v>542</v>
      </c>
      <c r="B232" s="665" t="s">
        <v>5628</v>
      </c>
      <c r="C232" s="665" t="s">
        <v>5629</v>
      </c>
      <c r="D232" s="665" t="s">
        <v>5905</v>
      </c>
      <c r="E232" s="665" t="s">
        <v>5906</v>
      </c>
      <c r="F232" s="668">
        <v>6</v>
      </c>
      <c r="G232" s="668">
        <v>122646.18</v>
      </c>
      <c r="H232" s="668">
        <v>1</v>
      </c>
      <c r="I232" s="668">
        <v>20441.03</v>
      </c>
      <c r="J232" s="668">
        <v>5</v>
      </c>
      <c r="K232" s="668">
        <v>102205.15</v>
      </c>
      <c r="L232" s="668">
        <v>0.83333333333333337</v>
      </c>
      <c r="M232" s="668">
        <v>20441.03</v>
      </c>
      <c r="N232" s="668">
        <v>1</v>
      </c>
      <c r="O232" s="668">
        <v>20441.03</v>
      </c>
      <c r="P232" s="681">
        <v>0.16666666666666666</v>
      </c>
      <c r="Q232" s="669">
        <v>20441.03</v>
      </c>
    </row>
    <row r="233" spans="1:17" ht="14.4" customHeight="1" x14ac:dyDescent="0.3">
      <c r="A233" s="664" t="s">
        <v>542</v>
      </c>
      <c r="B233" s="665" t="s">
        <v>5628</v>
      </c>
      <c r="C233" s="665" t="s">
        <v>5629</v>
      </c>
      <c r="D233" s="665" t="s">
        <v>5907</v>
      </c>
      <c r="E233" s="665" t="s">
        <v>5908</v>
      </c>
      <c r="F233" s="668">
        <v>67</v>
      </c>
      <c r="G233" s="668">
        <v>1729958.09</v>
      </c>
      <c r="H233" s="668">
        <v>1</v>
      </c>
      <c r="I233" s="668">
        <v>25820.27</v>
      </c>
      <c r="J233" s="668">
        <v>66</v>
      </c>
      <c r="K233" s="668">
        <v>1704137.8199999998</v>
      </c>
      <c r="L233" s="668">
        <v>0.98507462686567149</v>
      </c>
      <c r="M233" s="668">
        <v>25820.269999999997</v>
      </c>
      <c r="N233" s="668">
        <v>49</v>
      </c>
      <c r="O233" s="668">
        <v>1265193.2300000002</v>
      </c>
      <c r="P233" s="681">
        <v>0.73134328358208966</v>
      </c>
      <c r="Q233" s="669">
        <v>25820.270000000004</v>
      </c>
    </row>
    <row r="234" spans="1:17" ht="14.4" customHeight="1" x14ac:dyDescent="0.3">
      <c r="A234" s="664" t="s">
        <v>542</v>
      </c>
      <c r="B234" s="665" t="s">
        <v>5628</v>
      </c>
      <c r="C234" s="665" t="s">
        <v>5629</v>
      </c>
      <c r="D234" s="665" t="s">
        <v>5909</v>
      </c>
      <c r="E234" s="665" t="s">
        <v>5910</v>
      </c>
      <c r="F234" s="668">
        <v>54</v>
      </c>
      <c r="G234" s="668">
        <v>783490.86</v>
      </c>
      <c r="H234" s="668">
        <v>1</v>
      </c>
      <c r="I234" s="668">
        <v>14509.09</v>
      </c>
      <c r="J234" s="668">
        <v>33</v>
      </c>
      <c r="K234" s="668">
        <v>478799.97</v>
      </c>
      <c r="L234" s="668">
        <v>0.61111111111111105</v>
      </c>
      <c r="M234" s="668">
        <v>14509.089999999998</v>
      </c>
      <c r="N234" s="668">
        <v>38</v>
      </c>
      <c r="O234" s="668">
        <v>551345.42000000004</v>
      </c>
      <c r="P234" s="681">
        <v>0.70370370370370372</v>
      </c>
      <c r="Q234" s="669">
        <v>14509.090000000002</v>
      </c>
    </row>
    <row r="235" spans="1:17" ht="14.4" customHeight="1" x14ac:dyDescent="0.3">
      <c r="A235" s="664" t="s">
        <v>542</v>
      </c>
      <c r="B235" s="665" t="s">
        <v>5628</v>
      </c>
      <c r="C235" s="665" t="s">
        <v>5629</v>
      </c>
      <c r="D235" s="665" t="s">
        <v>5911</v>
      </c>
      <c r="E235" s="665" t="s">
        <v>5912</v>
      </c>
      <c r="F235" s="668">
        <v>6</v>
      </c>
      <c r="G235" s="668">
        <v>98016</v>
      </c>
      <c r="H235" s="668">
        <v>1</v>
      </c>
      <c r="I235" s="668">
        <v>16336</v>
      </c>
      <c r="J235" s="668"/>
      <c r="K235" s="668"/>
      <c r="L235" s="668"/>
      <c r="M235" s="668"/>
      <c r="N235" s="668">
        <v>4</v>
      </c>
      <c r="O235" s="668">
        <v>65344</v>
      </c>
      <c r="P235" s="681">
        <v>0.66666666666666663</v>
      </c>
      <c r="Q235" s="669">
        <v>16336</v>
      </c>
    </row>
    <row r="236" spans="1:17" ht="14.4" customHeight="1" x14ac:dyDescent="0.3">
      <c r="A236" s="664" t="s">
        <v>542</v>
      </c>
      <c r="B236" s="665" t="s">
        <v>5628</v>
      </c>
      <c r="C236" s="665" t="s">
        <v>5629</v>
      </c>
      <c r="D236" s="665" t="s">
        <v>5913</v>
      </c>
      <c r="E236" s="665" t="s">
        <v>5914</v>
      </c>
      <c r="F236" s="668">
        <v>161</v>
      </c>
      <c r="G236" s="668">
        <v>210105</v>
      </c>
      <c r="H236" s="668">
        <v>1</v>
      </c>
      <c r="I236" s="668">
        <v>1305</v>
      </c>
      <c r="J236" s="668">
        <v>161</v>
      </c>
      <c r="K236" s="668">
        <v>210105</v>
      </c>
      <c r="L236" s="668">
        <v>1</v>
      </c>
      <c r="M236" s="668">
        <v>1305</v>
      </c>
      <c r="N236" s="668">
        <v>179</v>
      </c>
      <c r="O236" s="668">
        <v>233595</v>
      </c>
      <c r="P236" s="681">
        <v>1.1118012422360248</v>
      </c>
      <c r="Q236" s="669">
        <v>1305</v>
      </c>
    </row>
    <row r="237" spans="1:17" ht="14.4" customHeight="1" x14ac:dyDescent="0.3">
      <c r="A237" s="664" t="s">
        <v>542</v>
      </c>
      <c r="B237" s="665" t="s">
        <v>5628</v>
      </c>
      <c r="C237" s="665" t="s">
        <v>5629</v>
      </c>
      <c r="D237" s="665" t="s">
        <v>5915</v>
      </c>
      <c r="E237" s="665" t="s">
        <v>5916</v>
      </c>
      <c r="F237" s="668">
        <v>191</v>
      </c>
      <c r="G237" s="668">
        <v>205898</v>
      </c>
      <c r="H237" s="668">
        <v>1</v>
      </c>
      <c r="I237" s="668">
        <v>1078</v>
      </c>
      <c r="J237" s="668">
        <v>189</v>
      </c>
      <c r="K237" s="668">
        <v>203742</v>
      </c>
      <c r="L237" s="668">
        <v>0.98952879581151831</v>
      </c>
      <c r="M237" s="668">
        <v>1078</v>
      </c>
      <c r="N237" s="668">
        <v>204</v>
      </c>
      <c r="O237" s="668">
        <v>219912</v>
      </c>
      <c r="P237" s="681">
        <v>1.0680628272251309</v>
      </c>
      <c r="Q237" s="669">
        <v>1078</v>
      </c>
    </row>
    <row r="238" spans="1:17" ht="14.4" customHeight="1" x14ac:dyDescent="0.3">
      <c r="A238" s="664" t="s">
        <v>542</v>
      </c>
      <c r="B238" s="665" t="s">
        <v>5628</v>
      </c>
      <c r="C238" s="665" t="s">
        <v>5629</v>
      </c>
      <c r="D238" s="665" t="s">
        <v>5917</v>
      </c>
      <c r="E238" s="665" t="s">
        <v>5918</v>
      </c>
      <c r="F238" s="668">
        <v>2</v>
      </c>
      <c r="G238" s="668">
        <v>17018</v>
      </c>
      <c r="H238" s="668">
        <v>1</v>
      </c>
      <c r="I238" s="668">
        <v>8509</v>
      </c>
      <c r="J238" s="668"/>
      <c r="K238" s="668"/>
      <c r="L238" s="668"/>
      <c r="M238" s="668"/>
      <c r="N238" s="668">
        <v>1</v>
      </c>
      <c r="O238" s="668">
        <v>8509</v>
      </c>
      <c r="P238" s="681">
        <v>0.5</v>
      </c>
      <c r="Q238" s="669">
        <v>8509</v>
      </c>
    </row>
    <row r="239" spans="1:17" ht="14.4" customHeight="1" x14ac:dyDescent="0.3">
      <c r="A239" s="664" t="s">
        <v>542</v>
      </c>
      <c r="B239" s="665" t="s">
        <v>5628</v>
      </c>
      <c r="C239" s="665" t="s">
        <v>5629</v>
      </c>
      <c r="D239" s="665" t="s">
        <v>5919</v>
      </c>
      <c r="E239" s="665" t="s">
        <v>5920</v>
      </c>
      <c r="F239" s="668">
        <v>11</v>
      </c>
      <c r="G239" s="668">
        <v>62392</v>
      </c>
      <c r="H239" s="668">
        <v>1</v>
      </c>
      <c r="I239" s="668">
        <v>5672</v>
      </c>
      <c r="J239" s="668">
        <v>6</v>
      </c>
      <c r="K239" s="668">
        <v>34032</v>
      </c>
      <c r="L239" s="668">
        <v>0.54545454545454541</v>
      </c>
      <c r="M239" s="668">
        <v>5672</v>
      </c>
      <c r="N239" s="668">
        <v>9</v>
      </c>
      <c r="O239" s="668">
        <v>51048</v>
      </c>
      <c r="P239" s="681">
        <v>0.81818181818181823</v>
      </c>
      <c r="Q239" s="669">
        <v>5672</v>
      </c>
    </row>
    <row r="240" spans="1:17" ht="14.4" customHeight="1" x14ac:dyDescent="0.3">
      <c r="A240" s="664" t="s">
        <v>542</v>
      </c>
      <c r="B240" s="665" t="s">
        <v>5628</v>
      </c>
      <c r="C240" s="665" t="s">
        <v>5629</v>
      </c>
      <c r="D240" s="665" t="s">
        <v>5921</v>
      </c>
      <c r="E240" s="665" t="s">
        <v>5922</v>
      </c>
      <c r="F240" s="668">
        <v>422</v>
      </c>
      <c r="G240" s="668">
        <v>89464</v>
      </c>
      <c r="H240" s="668">
        <v>1</v>
      </c>
      <c r="I240" s="668">
        <v>212</v>
      </c>
      <c r="J240" s="668">
        <v>300</v>
      </c>
      <c r="K240" s="668">
        <v>63600</v>
      </c>
      <c r="L240" s="668">
        <v>0.7109004739336493</v>
      </c>
      <c r="M240" s="668">
        <v>212</v>
      </c>
      <c r="N240" s="668">
        <v>348</v>
      </c>
      <c r="O240" s="668">
        <v>73776</v>
      </c>
      <c r="P240" s="681">
        <v>0.82464454976303314</v>
      </c>
      <c r="Q240" s="669">
        <v>212</v>
      </c>
    </row>
    <row r="241" spans="1:17" ht="14.4" customHeight="1" x14ac:dyDescent="0.3">
      <c r="A241" s="664" t="s">
        <v>542</v>
      </c>
      <c r="B241" s="665" t="s">
        <v>5628</v>
      </c>
      <c r="C241" s="665" t="s">
        <v>5629</v>
      </c>
      <c r="D241" s="665" t="s">
        <v>5923</v>
      </c>
      <c r="E241" s="665" t="s">
        <v>5924</v>
      </c>
      <c r="F241" s="668">
        <v>11</v>
      </c>
      <c r="G241" s="668">
        <v>15180</v>
      </c>
      <c r="H241" s="668">
        <v>1</v>
      </c>
      <c r="I241" s="668">
        <v>1380</v>
      </c>
      <c r="J241" s="668">
        <v>21</v>
      </c>
      <c r="K241" s="668">
        <v>28980</v>
      </c>
      <c r="L241" s="668">
        <v>1.9090909090909092</v>
      </c>
      <c r="M241" s="668">
        <v>1380</v>
      </c>
      <c r="N241" s="668">
        <v>22</v>
      </c>
      <c r="O241" s="668">
        <v>30360</v>
      </c>
      <c r="P241" s="681">
        <v>2</v>
      </c>
      <c r="Q241" s="669">
        <v>1380</v>
      </c>
    </row>
    <row r="242" spans="1:17" ht="14.4" customHeight="1" x14ac:dyDescent="0.3">
      <c r="A242" s="664" t="s">
        <v>542</v>
      </c>
      <c r="B242" s="665" t="s">
        <v>5628</v>
      </c>
      <c r="C242" s="665" t="s">
        <v>5629</v>
      </c>
      <c r="D242" s="665" t="s">
        <v>5925</v>
      </c>
      <c r="E242" s="665" t="s">
        <v>5926</v>
      </c>
      <c r="F242" s="668">
        <v>1</v>
      </c>
      <c r="G242" s="668">
        <v>1404</v>
      </c>
      <c r="H242" s="668">
        <v>1</v>
      </c>
      <c r="I242" s="668">
        <v>1404</v>
      </c>
      <c r="J242" s="668">
        <v>1</v>
      </c>
      <c r="K242" s="668">
        <v>1404</v>
      </c>
      <c r="L242" s="668">
        <v>1</v>
      </c>
      <c r="M242" s="668">
        <v>1404</v>
      </c>
      <c r="N242" s="668">
        <v>1</v>
      </c>
      <c r="O242" s="668">
        <v>1404</v>
      </c>
      <c r="P242" s="681">
        <v>1</v>
      </c>
      <c r="Q242" s="669">
        <v>1404</v>
      </c>
    </row>
    <row r="243" spans="1:17" ht="14.4" customHeight="1" x14ac:dyDescent="0.3">
      <c r="A243" s="664" t="s">
        <v>542</v>
      </c>
      <c r="B243" s="665" t="s">
        <v>5628</v>
      </c>
      <c r="C243" s="665" t="s">
        <v>5629</v>
      </c>
      <c r="D243" s="665" t="s">
        <v>5927</v>
      </c>
      <c r="E243" s="665" t="s">
        <v>5928</v>
      </c>
      <c r="F243" s="668"/>
      <c r="G243" s="668"/>
      <c r="H243" s="668"/>
      <c r="I243" s="668"/>
      <c r="J243" s="668"/>
      <c r="K243" s="668"/>
      <c r="L243" s="668"/>
      <c r="M243" s="668"/>
      <c r="N243" s="668">
        <v>2</v>
      </c>
      <c r="O243" s="668">
        <v>2076</v>
      </c>
      <c r="P243" s="681"/>
      <c r="Q243" s="669">
        <v>1038</v>
      </c>
    </row>
    <row r="244" spans="1:17" ht="14.4" customHeight="1" x14ac:dyDescent="0.3">
      <c r="A244" s="664" t="s">
        <v>542</v>
      </c>
      <c r="B244" s="665" t="s">
        <v>5628</v>
      </c>
      <c r="C244" s="665" t="s">
        <v>5629</v>
      </c>
      <c r="D244" s="665" t="s">
        <v>5929</v>
      </c>
      <c r="E244" s="665" t="s">
        <v>5930</v>
      </c>
      <c r="F244" s="668">
        <v>8</v>
      </c>
      <c r="G244" s="668">
        <v>10496</v>
      </c>
      <c r="H244" s="668">
        <v>1</v>
      </c>
      <c r="I244" s="668">
        <v>1312</v>
      </c>
      <c r="J244" s="668">
        <v>4</v>
      </c>
      <c r="K244" s="668">
        <v>5248</v>
      </c>
      <c r="L244" s="668">
        <v>0.5</v>
      </c>
      <c r="M244" s="668">
        <v>1312</v>
      </c>
      <c r="N244" s="668">
        <v>13</v>
      </c>
      <c r="O244" s="668">
        <v>17056</v>
      </c>
      <c r="P244" s="681">
        <v>1.625</v>
      </c>
      <c r="Q244" s="669">
        <v>1312</v>
      </c>
    </row>
    <row r="245" spans="1:17" ht="14.4" customHeight="1" x14ac:dyDescent="0.3">
      <c r="A245" s="664" t="s">
        <v>542</v>
      </c>
      <c r="B245" s="665" t="s">
        <v>5628</v>
      </c>
      <c r="C245" s="665" t="s">
        <v>5629</v>
      </c>
      <c r="D245" s="665" t="s">
        <v>5931</v>
      </c>
      <c r="E245" s="665" t="s">
        <v>5932</v>
      </c>
      <c r="F245" s="668">
        <v>10</v>
      </c>
      <c r="G245" s="668">
        <v>15600</v>
      </c>
      <c r="H245" s="668">
        <v>1</v>
      </c>
      <c r="I245" s="668">
        <v>1560</v>
      </c>
      <c r="J245" s="668">
        <v>15</v>
      </c>
      <c r="K245" s="668">
        <v>23400</v>
      </c>
      <c r="L245" s="668">
        <v>1.5</v>
      </c>
      <c r="M245" s="668">
        <v>1560</v>
      </c>
      <c r="N245" s="668">
        <v>7</v>
      </c>
      <c r="O245" s="668">
        <v>10920</v>
      </c>
      <c r="P245" s="681">
        <v>0.7</v>
      </c>
      <c r="Q245" s="669">
        <v>1560</v>
      </c>
    </row>
    <row r="246" spans="1:17" ht="14.4" customHeight="1" x14ac:dyDescent="0.3">
      <c r="A246" s="664" t="s">
        <v>542</v>
      </c>
      <c r="B246" s="665" t="s">
        <v>5628</v>
      </c>
      <c r="C246" s="665" t="s">
        <v>5629</v>
      </c>
      <c r="D246" s="665" t="s">
        <v>5933</v>
      </c>
      <c r="E246" s="665" t="s">
        <v>5934</v>
      </c>
      <c r="F246" s="668">
        <v>14</v>
      </c>
      <c r="G246" s="668">
        <v>81323.48</v>
      </c>
      <c r="H246" s="668">
        <v>1</v>
      </c>
      <c r="I246" s="668">
        <v>5808.82</v>
      </c>
      <c r="J246" s="668">
        <v>5</v>
      </c>
      <c r="K246" s="668">
        <v>29044.1</v>
      </c>
      <c r="L246" s="668">
        <v>0.35714285714285715</v>
      </c>
      <c r="M246" s="668">
        <v>5808.82</v>
      </c>
      <c r="N246" s="668">
        <v>17</v>
      </c>
      <c r="O246" s="668">
        <v>98749.94</v>
      </c>
      <c r="P246" s="681">
        <v>1.2142857142857144</v>
      </c>
      <c r="Q246" s="669">
        <v>5808.82</v>
      </c>
    </row>
    <row r="247" spans="1:17" ht="14.4" customHeight="1" x14ac:dyDescent="0.3">
      <c r="A247" s="664" t="s">
        <v>542</v>
      </c>
      <c r="B247" s="665" t="s">
        <v>5628</v>
      </c>
      <c r="C247" s="665" t="s">
        <v>5629</v>
      </c>
      <c r="D247" s="665" t="s">
        <v>5935</v>
      </c>
      <c r="E247" s="665" t="s">
        <v>5936</v>
      </c>
      <c r="F247" s="668">
        <v>16</v>
      </c>
      <c r="G247" s="668">
        <v>131593.28</v>
      </c>
      <c r="H247" s="668">
        <v>1</v>
      </c>
      <c r="I247" s="668">
        <v>8224.58</v>
      </c>
      <c r="J247" s="668">
        <v>6</v>
      </c>
      <c r="K247" s="668">
        <v>49347.48</v>
      </c>
      <c r="L247" s="668">
        <v>0.375</v>
      </c>
      <c r="M247" s="668">
        <v>8224.58</v>
      </c>
      <c r="N247" s="668">
        <v>15</v>
      </c>
      <c r="O247" s="668">
        <v>123368.70000000001</v>
      </c>
      <c r="P247" s="681">
        <v>0.93750000000000011</v>
      </c>
      <c r="Q247" s="669">
        <v>8224.58</v>
      </c>
    </row>
    <row r="248" spans="1:17" ht="14.4" customHeight="1" x14ac:dyDescent="0.3">
      <c r="A248" s="664" t="s">
        <v>542</v>
      </c>
      <c r="B248" s="665" t="s">
        <v>5628</v>
      </c>
      <c r="C248" s="665" t="s">
        <v>5629</v>
      </c>
      <c r="D248" s="665" t="s">
        <v>5937</v>
      </c>
      <c r="E248" s="665" t="s">
        <v>5938</v>
      </c>
      <c r="F248" s="668">
        <v>5</v>
      </c>
      <c r="G248" s="668">
        <v>45796.899999999994</v>
      </c>
      <c r="H248" s="668">
        <v>1</v>
      </c>
      <c r="I248" s="668">
        <v>9159.3799999999992</v>
      </c>
      <c r="J248" s="668">
        <v>1</v>
      </c>
      <c r="K248" s="668">
        <v>9159.3799999999992</v>
      </c>
      <c r="L248" s="668">
        <v>0.2</v>
      </c>
      <c r="M248" s="668">
        <v>9159.3799999999992</v>
      </c>
      <c r="N248" s="668">
        <v>8</v>
      </c>
      <c r="O248" s="668">
        <v>73275.039999999994</v>
      </c>
      <c r="P248" s="681">
        <v>1.6</v>
      </c>
      <c r="Q248" s="669">
        <v>9159.3799999999992</v>
      </c>
    </row>
    <row r="249" spans="1:17" ht="14.4" customHeight="1" x14ac:dyDescent="0.3">
      <c r="A249" s="664" t="s">
        <v>542</v>
      </c>
      <c r="B249" s="665" t="s">
        <v>5628</v>
      </c>
      <c r="C249" s="665" t="s">
        <v>5629</v>
      </c>
      <c r="D249" s="665" t="s">
        <v>5939</v>
      </c>
      <c r="E249" s="665" t="s">
        <v>5938</v>
      </c>
      <c r="F249" s="668"/>
      <c r="G249" s="668"/>
      <c r="H249" s="668"/>
      <c r="I249" s="668"/>
      <c r="J249" s="668"/>
      <c r="K249" s="668"/>
      <c r="L249" s="668"/>
      <c r="M249" s="668"/>
      <c r="N249" s="668">
        <v>2</v>
      </c>
      <c r="O249" s="668">
        <v>27532.04</v>
      </c>
      <c r="P249" s="681"/>
      <c r="Q249" s="669">
        <v>13766.02</v>
      </c>
    </row>
    <row r="250" spans="1:17" ht="14.4" customHeight="1" x14ac:dyDescent="0.3">
      <c r="A250" s="664" t="s">
        <v>542</v>
      </c>
      <c r="B250" s="665" t="s">
        <v>5628</v>
      </c>
      <c r="C250" s="665" t="s">
        <v>5629</v>
      </c>
      <c r="D250" s="665" t="s">
        <v>5940</v>
      </c>
      <c r="E250" s="665" t="s">
        <v>5941</v>
      </c>
      <c r="F250" s="668">
        <v>233</v>
      </c>
      <c r="G250" s="668">
        <v>289768.12</v>
      </c>
      <c r="H250" s="668">
        <v>1</v>
      </c>
      <c r="I250" s="668">
        <v>1243.6399999999999</v>
      </c>
      <c r="J250" s="668">
        <v>240</v>
      </c>
      <c r="K250" s="668">
        <v>298473.60000000003</v>
      </c>
      <c r="L250" s="668">
        <v>1.0300429184549358</v>
      </c>
      <c r="M250" s="668">
        <v>1243.6400000000001</v>
      </c>
      <c r="N250" s="668">
        <v>207</v>
      </c>
      <c r="O250" s="668">
        <v>257433.48</v>
      </c>
      <c r="P250" s="681">
        <v>0.88841201716738205</v>
      </c>
      <c r="Q250" s="669">
        <v>1243.6400000000001</v>
      </c>
    </row>
    <row r="251" spans="1:17" ht="14.4" customHeight="1" x14ac:dyDescent="0.3">
      <c r="A251" s="664" t="s">
        <v>542</v>
      </c>
      <c r="B251" s="665" t="s">
        <v>5628</v>
      </c>
      <c r="C251" s="665" t="s">
        <v>5629</v>
      </c>
      <c r="D251" s="665" t="s">
        <v>5942</v>
      </c>
      <c r="E251" s="665" t="s">
        <v>5943</v>
      </c>
      <c r="F251" s="668">
        <v>7</v>
      </c>
      <c r="G251" s="668">
        <v>112960.54000000001</v>
      </c>
      <c r="H251" s="668">
        <v>1</v>
      </c>
      <c r="I251" s="668">
        <v>16137.220000000001</v>
      </c>
      <c r="J251" s="668">
        <v>11</v>
      </c>
      <c r="K251" s="668">
        <v>177509.42</v>
      </c>
      <c r="L251" s="668">
        <v>1.5714285714285714</v>
      </c>
      <c r="M251" s="668">
        <v>16137.220000000001</v>
      </c>
      <c r="N251" s="668">
        <v>7</v>
      </c>
      <c r="O251" s="668">
        <v>112960.54</v>
      </c>
      <c r="P251" s="681">
        <v>0.99999999999999989</v>
      </c>
      <c r="Q251" s="669">
        <v>16137.22</v>
      </c>
    </row>
    <row r="252" spans="1:17" ht="14.4" customHeight="1" x14ac:dyDescent="0.3">
      <c r="A252" s="664" t="s">
        <v>542</v>
      </c>
      <c r="B252" s="665" t="s">
        <v>5628</v>
      </c>
      <c r="C252" s="665" t="s">
        <v>5629</v>
      </c>
      <c r="D252" s="665" t="s">
        <v>5944</v>
      </c>
      <c r="E252" s="665" t="s">
        <v>5945</v>
      </c>
      <c r="F252" s="668">
        <v>77</v>
      </c>
      <c r="G252" s="668">
        <v>127666</v>
      </c>
      <c r="H252" s="668">
        <v>1</v>
      </c>
      <c r="I252" s="668">
        <v>1658</v>
      </c>
      <c r="J252" s="668">
        <v>54</v>
      </c>
      <c r="K252" s="668">
        <v>89532</v>
      </c>
      <c r="L252" s="668">
        <v>0.70129870129870131</v>
      </c>
      <c r="M252" s="668">
        <v>1658</v>
      </c>
      <c r="N252" s="668">
        <v>60</v>
      </c>
      <c r="O252" s="668">
        <v>99480</v>
      </c>
      <c r="P252" s="681">
        <v>0.77922077922077926</v>
      </c>
      <c r="Q252" s="669">
        <v>1658</v>
      </c>
    </row>
    <row r="253" spans="1:17" ht="14.4" customHeight="1" x14ac:dyDescent="0.3">
      <c r="A253" s="664" t="s">
        <v>542</v>
      </c>
      <c r="B253" s="665" t="s">
        <v>5628</v>
      </c>
      <c r="C253" s="665" t="s">
        <v>5629</v>
      </c>
      <c r="D253" s="665" t="s">
        <v>5946</v>
      </c>
      <c r="E253" s="665" t="s">
        <v>5947</v>
      </c>
      <c r="F253" s="668"/>
      <c r="G253" s="668"/>
      <c r="H253" s="668"/>
      <c r="I253" s="668"/>
      <c r="J253" s="668">
        <v>1</v>
      </c>
      <c r="K253" s="668">
        <v>8449.4699999999993</v>
      </c>
      <c r="L253" s="668"/>
      <c r="M253" s="668">
        <v>8449.4699999999993</v>
      </c>
      <c r="N253" s="668">
        <v>4</v>
      </c>
      <c r="O253" s="668">
        <v>33797.879999999997</v>
      </c>
      <c r="P253" s="681"/>
      <c r="Q253" s="669">
        <v>8449.4699999999993</v>
      </c>
    </row>
    <row r="254" spans="1:17" ht="14.4" customHeight="1" x14ac:dyDescent="0.3">
      <c r="A254" s="664" t="s">
        <v>542</v>
      </c>
      <c r="B254" s="665" t="s">
        <v>5628</v>
      </c>
      <c r="C254" s="665" t="s">
        <v>5629</v>
      </c>
      <c r="D254" s="665" t="s">
        <v>5948</v>
      </c>
      <c r="E254" s="665" t="s">
        <v>5938</v>
      </c>
      <c r="F254" s="668">
        <v>4</v>
      </c>
      <c r="G254" s="668">
        <v>32102.400000000001</v>
      </c>
      <c r="H254" s="668">
        <v>1</v>
      </c>
      <c r="I254" s="668">
        <v>8025.6</v>
      </c>
      <c r="J254" s="668"/>
      <c r="K254" s="668"/>
      <c r="L254" s="668"/>
      <c r="M254" s="668"/>
      <c r="N254" s="668">
        <v>4</v>
      </c>
      <c r="O254" s="668">
        <v>32102.400000000001</v>
      </c>
      <c r="P254" s="681">
        <v>1</v>
      </c>
      <c r="Q254" s="669">
        <v>8025.6</v>
      </c>
    </row>
    <row r="255" spans="1:17" ht="14.4" customHeight="1" x14ac:dyDescent="0.3">
      <c r="A255" s="664" t="s">
        <v>542</v>
      </c>
      <c r="B255" s="665" t="s">
        <v>5628</v>
      </c>
      <c r="C255" s="665" t="s">
        <v>5629</v>
      </c>
      <c r="D255" s="665" t="s">
        <v>5949</v>
      </c>
      <c r="E255" s="665" t="s">
        <v>5950</v>
      </c>
      <c r="F255" s="668">
        <v>78</v>
      </c>
      <c r="G255" s="668">
        <v>87545.639999999985</v>
      </c>
      <c r="H255" s="668">
        <v>1</v>
      </c>
      <c r="I255" s="668">
        <v>1122.3799999999999</v>
      </c>
      <c r="J255" s="668">
        <v>16</v>
      </c>
      <c r="K255" s="668">
        <v>17958.080000000002</v>
      </c>
      <c r="L255" s="668">
        <v>0.20512820512820518</v>
      </c>
      <c r="M255" s="668">
        <v>1122.3800000000001</v>
      </c>
      <c r="N255" s="668">
        <v>154</v>
      </c>
      <c r="O255" s="668">
        <v>172846.52000000002</v>
      </c>
      <c r="P255" s="681">
        <v>1.9743589743589749</v>
      </c>
      <c r="Q255" s="669">
        <v>1122.3800000000001</v>
      </c>
    </row>
    <row r="256" spans="1:17" ht="14.4" customHeight="1" x14ac:dyDescent="0.3">
      <c r="A256" s="664" t="s">
        <v>542</v>
      </c>
      <c r="B256" s="665" t="s">
        <v>5628</v>
      </c>
      <c r="C256" s="665" t="s">
        <v>5629</v>
      </c>
      <c r="D256" s="665" t="s">
        <v>5951</v>
      </c>
      <c r="E256" s="665" t="s">
        <v>5952</v>
      </c>
      <c r="F256" s="668">
        <v>270</v>
      </c>
      <c r="G256" s="668">
        <v>482652</v>
      </c>
      <c r="H256" s="668">
        <v>1</v>
      </c>
      <c r="I256" s="668">
        <v>1787.6</v>
      </c>
      <c r="J256" s="668">
        <v>263</v>
      </c>
      <c r="K256" s="668">
        <v>469638.56</v>
      </c>
      <c r="L256" s="668">
        <v>0.97303763374025176</v>
      </c>
      <c r="M256" s="668">
        <v>1785.6979467680608</v>
      </c>
      <c r="N256" s="668">
        <v>249</v>
      </c>
      <c r="O256" s="668">
        <v>445112.4</v>
      </c>
      <c r="P256" s="681">
        <v>0.92222222222222228</v>
      </c>
      <c r="Q256" s="669">
        <v>1787.6000000000001</v>
      </c>
    </row>
    <row r="257" spans="1:17" ht="14.4" customHeight="1" x14ac:dyDescent="0.3">
      <c r="A257" s="664" t="s">
        <v>542</v>
      </c>
      <c r="B257" s="665" t="s">
        <v>5628</v>
      </c>
      <c r="C257" s="665" t="s">
        <v>5629</v>
      </c>
      <c r="D257" s="665" t="s">
        <v>5953</v>
      </c>
      <c r="E257" s="665" t="s">
        <v>5954</v>
      </c>
      <c r="F257" s="668">
        <v>35</v>
      </c>
      <c r="G257" s="668">
        <v>2534738.15</v>
      </c>
      <c r="H257" s="668">
        <v>1</v>
      </c>
      <c r="I257" s="668">
        <v>72421.09</v>
      </c>
      <c r="J257" s="668">
        <v>19</v>
      </c>
      <c r="K257" s="668">
        <v>1376000.71</v>
      </c>
      <c r="L257" s="668">
        <v>0.54285714285714282</v>
      </c>
      <c r="M257" s="668">
        <v>72421.09</v>
      </c>
      <c r="N257" s="668">
        <v>51</v>
      </c>
      <c r="O257" s="668">
        <v>3563880</v>
      </c>
      <c r="P257" s="681">
        <v>1.4060150552434776</v>
      </c>
      <c r="Q257" s="669">
        <v>69880</v>
      </c>
    </row>
    <row r="258" spans="1:17" ht="14.4" customHeight="1" x14ac:dyDescent="0.3">
      <c r="A258" s="664" t="s">
        <v>542</v>
      </c>
      <c r="B258" s="665" t="s">
        <v>5628</v>
      </c>
      <c r="C258" s="665" t="s">
        <v>5629</v>
      </c>
      <c r="D258" s="665" t="s">
        <v>5955</v>
      </c>
      <c r="E258" s="665" t="s">
        <v>5956</v>
      </c>
      <c r="F258" s="668"/>
      <c r="G258" s="668"/>
      <c r="H258" s="668"/>
      <c r="I258" s="668"/>
      <c r="J258" s="668"/>
      <c r="K258" s="668"/>
      <c r="L258" s="668"/>
      <c r="M258" s="668"/>
      <c r="N258" s="668">
        <v>1</v>
      </c>
      <c r="O258" s="668">
        <v>118450</v>
      </c>
      <c r="P258" s="681"/>
      <c r="Q258" s="669">
        <v>118450</v>
      </c>
    </row>
    <row r="259" spans="1:17" ht="14.4" customHeight="1" x14ac:dyDescent="0.3">
      <c r="A259" s="664" t="s">
        <v>542</v>
      </c>
      <c r="B259" s="665" t="s">
        <v>5628</v>
      </c>
      <c r="C259" s="665" t="s">
        <v>5629</v>
      </c>
      <c r="D259" s="665" t="s">
        <v>5957</v>
      </c>
      <c r="E259" s="665" t="s">
        <v>5958</v>
      </c>
      <c r="F259" s="668">
        <v>5</v>
      </c>
      <c r="G259" s="668">
        <v>439233.9</v>
      </c>
      <c r="H259" s="668">
        <v>1</v>
      </c>
      <c r="I259" s="668">
        <v>87846.78</v>
      </c>
      <c r="J259" s="668">
        <v>11</v>
      </c>
      <c r="K259" s="668">
        <v>867033.9</v>
      </c>
      <c r="L259" s="668">
        <v>1.9739685393135638</v>
      </c>
      <c r="M259" s="668">
        <v>78821.263636363641</v>
      </c>
      <c r="N259" s="668">
        <v>8</v>
      </c>
      <c r="O259" s="668">
        <v>570400</v>
      </c>
      <c r="P259" s="681">
        <v>1.2986247190847517</v>
      </c>
      <c r="Q259" s="669">
        <v>71300</v>
      </c>
    </row>
    <row r="260" spans="1:17" ht="14.4" customHeight="1" x14ac:dyDescent="0.3">
      <c r="A260" s="664" t="s">
        <v>542</v>
      </c>
      <c r="B260" s="665" t="s">
        <v>5628</v>
      </c>
      <c r="C260" s="665" t="s">
        <v>5629</v>
      </c>
      <c r="D260" s="665" t="s">
        <v>5959</v>
      </c>
      <c r="E260" s="665" t="s">
        <v>5960</v>
      </c>
      <c r="F260" s="668"/>
      <c r="G260" s="668"/>
      <c r="H260" s="668"/>
      <c r="I260" s="668"/>
      <c r="J260" s="668">
        <v>1</v>
      </c>
      <c r="K260" s="668">
        <v>660</v>
      </c>
      <c r="L260" s="668"/>
      <c r="M260" s="668">
        <v>660</v>
      </c>
      <c r="N260" s="668"/>
      <c r="O260" s="668"/>
      <c r="P260" s="681"/>
      <c r="Q260" s="669"/>
    </row>
    <row r="261" spans="1:17" ht="14.4" customHeight="1" x14ac:dyDescent="0.3">
      <c r="A261" s="664" t="s">
        <v>542</v>
      </c>
      <c r="B261" s="665" t="s">
        <v>5628</v>
      </c>
      <c r="C261" s="665" t="s">
        <v>5629</v>
      </c>
      <c r="D261" s="665" t="s">
        <v>5961</v>
      </c>
      <c r="E261" s="665" t="s">
        <v>5962</v>
      </c>
      <c r="F261" s="668">
        <v>6</v>
      </c>
      <c r="G261" s="668">
        <v>482844.89999999997</v>
      </c>
      <c r="H261" s="668">
        <v>1</v>
      </c>
      <c r="I261" s="668">
        <v>80474.149999999994</v>
      </c>
      <c r="J261" s="668">
        <v>18</v>
      </c>
      <c r="K261" s="668">
        <v>1448534.7000000002</v>
      </c>
      <c r="L261" s="668">
        <v>3.0000000000000004</v>
      </c>
      <c r="M261" s="668">
        <v>80474.150000000009</v>
      </c>
      <c r="N261" s="668">
        <v>2</v>
      </c>
      <c r="O261" s="668">
        <v>160948.29999999999</v>
      </c>
      <c r="P261" s="681">
        <v>0.33333333333333331</v>
      </c>
      <c r="Q261" s="669">
        <v>80474.149999999994</v>
      </c>
    </row>
    <row r="262" spans="1:17" ht="14.4" customHeight="1" x14ac:dyDescent="0.3">
      <c r="A262" s="664" t="s">
        <v>542</v>
      </c>
      <c r="B262" s="665" t="s">
        <v>5628</v>
      </c>
      <c r="C262" s="665" t="s">
        <v>5629</v>
      </c>
      <c r="D262" s="665" t="s">
        <v>5963</v>
      </c>
      <c r="E262" s="665" t="s">
        <v>5964</v>
      </c>
      <c r="F262" s="668">
        <v>2</v>
      </c>
      <c r="G262" s="668">
        <v>25000</v>
      </c>
      <c r="H262" s="668">
        <v>1</v>
      </c>
      <c r="I262" s="668">
        <v>12500</v>
      </c>
      <c r="J262" s="668">
        <v>1</v>
      </c>
      <c r="K262" s="668">
        <v>12500</v>
      </c>
      <c r="L262" s="668">
        <v>0.5</v>
      </c>
      <c r="M262" s="668">
        <v>12500</v>
      </c>
      <c r="N262" s="668">
        <v>2</v>
      </c>
      <c r="O262" s="668">
        <v>24770</v>
      </c>
      <c r="P262" s="681">
        <v>0.99080000000000001</v>
      </c>
      <c r="Q262" s="669">
        <v>12385</v>
      </c>
    </row>
    <row r="263" spans="1:17" ht="14.4" customHeight="1" x14ac:dyDescent="0.3">
      <c r="A263" s="664" t="s">
        <v>542</v>
      </c>
      <c r="B263" s="665" t="s">
        <v>5628</v>
      </c>
      <c r="C263" s="665" t="s">
        <v>5629</v>
      </c>
      <c r="D263" s="665" t="s">
        <v>5965</v>
      </c>
      <c r="E263" s="665" t="s">
        <v>5966</v>
      </c>
      <c r="F263" s="668"/>
      <c r="G263" s="668"/>
      <c r="H263" s="668"/>
      <c r="I263" s="668"/>
      <c r="J263" s="668">
        <v>1</v>
      </c>
      <c r="K263" s="668">
        <v>57507</v>
      </c>
      <c r="L263" s="668"/>
      <c r="M263" s="668">
        <v>57507</v>
      </c>
      <c r="N263" s="668">
        <v>4</v>
      </c>
      <c r="O263" s="668">
        <v>230028</v>
      </c>
      <c r="P263" s="681"/>
      <c r="Q263" s="669">
        <v>57507</v>
      </c>
    </row>
    <row r="264" spans="1:17" ht="14.4" customHeight="1" x14ac:dyDescent="0.3">
      <c r="A264" s="664" t="s">
        <v>542</v>
      </c>
      <c r="B264" s="665" t="s">
        <v>5628</v>
      </c>
      <c r="C264" s="665" t="s">
        <v>5629</v>
      </c>
      <c r="D264" s="665" t="s">
        <v>5967</v>
      </c>
      <c r="E264" s="665" t="s">
        <v>5968</v>
      </c>
      <c r="F264" s="668">
        <v>5</v>
      </c>
      <c r="G264" s="668">
        <v>215760.55</v>
      </c>
      <c r="H264" s="668">
        <v>1</v>
      </c>
      <c r="I264" s="668">
        <v>43152.11</v>
      </c>
      <c r="J264" s="668">
        <v>5</v>
      </c>
      <c r="K264" s="668">
        <v>215760.55</v>
      </c>
      <c r="L264" s="668">
        <v>1</v>
      </c>
      <c r="M264" s="668">
        <v>43152.11</v>
      </c>
      <c r="N264" s="668">
        <v>11</v>
      </c>
      <c r="O264" s="668">
        <v>474673.20999999996</v>
      </c>
      <c r="P264" s="681">
        <v>2.1999999999999997</v>
      </c>
      <c r="Q264" s="669">
        <v>43152.109999999993</v>
      </c>
    </row>
    <row r="265" spans="1:17" ht="14.4" customHeight="1" x14ac:dyDescent="0.3">
      <c r="A265" s="664" t="s">
        <v>542</v>
      </c>
      <c r="B265" s="665" t="s">
        <v>5628</v>
      </c>
      <c r="C265" s="665" t="s">
        <v>5629</v>
      </c>
      <c r="D265" s="665" t="s">
        <v>5969</v>
      </c>
      <c r="E265" s="665" t="s">
        <v>5970</v>
      </c>
      <c r="F265" s="668">
        <v>12</v>
      </c>
      <c r="G265" s="668">
        <v>164284.32</v>
      </c>
      <c r="H265" s="668">
        <v>1</v>
      </c>
      <c r="I265" s="668">
        <v>13690.36</v>
      </c>
      <c r="J265" s="668">
        <v>5</v>
      </c>
      <c r="K265" s="668">
        <v>68451.8</v>
      </c>
      <c r="L265" s="668">
        <v>0.41666666666666669</v>
      </c>
      <c r="M265" s="668">
        <v>13690.36</v>
      </c>
      <c r="N265" s="668">
        <v>6</v>
      </c>
      <c r="O265" s="668">
        <v>82142.16</v>
      </c>
      <c r="P265" s="681">
        <v>0.5</v>
      </c>
      <c r="Q265" s="669">
        <v>13690.36</v>
      </c>
    </row>
    <row r="266" spans="1:17" ht="14.4" customHeight="1" x14ac:dyDescent="0.3">
      <c r="A266" s="664" t="s">
        <v>542</v>
      </c>
      <c r="B266" s="665" t="s">
        <v>5628</v>
      </c>
      <c r="C266" s="665" t="s">
        <v>5629</v>
      </c>
      <c r="D266" s="665" t="s">
        <v>5971</v>
      </c>
      <c r="E266" s="665" t="s">
        <v>5972</v>
      </c>
      <c r="F266" s="668">
        <v>2</v>
      </c>
      <c r="G266" s="668">
        <v>38800</v>
      </c>
      <c r="H266" s="668">
        <v>1</v>
      </c>
      <c r="I266" s="668">
        <v>19400</v>
      </c>
      <c r="J266" s="668">
        <v>1</v>
      </c>
      <c r="K266" s="668">
        <v>19400</v>
      </c>
      <c r="L266" s="668">
        <v>0.5</v>
      </c>
      <c r="M266" s="668">
        <v>19400</v>
      </c>
      <c r="N266" s="668">
        <v>1</v>
      </c>
      <c r="O266" s="668">
        <v>18950</v>
      </c>
      <c r="P266" s="681">
        <v>0.48840206185567009</v>
      </c>
      <c r="Q266" s="669">
        <v>18950</v>
      </c>
    </row>
    <row r="267" spans="1:17" ht="14.4" customHeight="1" x14ac:dyDescent="0.3">
      <c r="A267" s="664" t="s">
        <v>542</v>
      </c>
      <c r="B267" s="665" t="s">
        <v>5628</v>
      </c>
      <c r="C267" s="665" t="s">
        <v>5629</v>
      </c>
      <c r="D267" s="665" t="s">
        <v>5973</v>
      </c>
      <c r="E267" s="665" t="s">
        <v>5974</v>
      </c>
      <c r="F267" s="668">
        <v>5</v>
      </c>
      <c r="G267" s="668">
        <v>12436.35</v>
      </c>
      <c r="H267" s="668">
        <v>1</v>
      </c>
      <c r="I267" s="668">
        <v>2487.27</v>
      </c>
      <c r="J267" s="668">
        <v>4</v>
      </c>
      <c r="K267" s="668">
        <v>9949.08</v>
      </c>
      <c r="L267" s="668">
        <v>0.79999999999999993</v>
      </c>
      <c r="M267" s="668">
        <v>2487.27</v>
      </c>
      <c r="N267" s="668">
        <v>2</v>
      </c>
      <c r="O267" s="668">
        <v>4974.54</v>
      </c>
      <c r="P267" s="681">
        <v>0.39999999999999997</v>
      </c>
      <c r="Q267" s="669">
        <v>2487.27</v>
      </c>
    </row>
    <row r="268" spans="1:17" ht="14.4" customHeight="1" x14ac:dyDescent="0.3">
      <c r="A268" s="664" t="s">
        <v>542</v>
      </c>
      <c r="B268" s="665" t="s">
        <v>5628</v>
      </c>
      <c r="C268" s="665" t="s">
        <v>5629</v>
      </c>
      <c r="D268" s="665" t="s">
        <v>5975</v>
      </c>
      <c r="E268" s="665" t="s">
        <v>5976</v>
      </c>
      <c r="F268" s="668"/>
      <c r="G268" s="668"/>
      <c r="H268" s="668"/>
      <c r="I268" s="668"/>
      <c r="J268" s="668">
        <v>1</v>
      </c>
      <c r="K268" s="668">
        <v>345000</v>
      </c>
      <c r="L268" s="668"/>
      <c r="M268" s="668">
        <v>345000</v>
      </c>
      <c r="N268" s="668"/>
      <c r="O268" s="668"/>
      <c r="P268" s="681"/>
      <c r="Q268" s="669"/>
    </row>
    <row r="269" spans="1:17" ht="14.4" customHeight="1" x14ac:dyDescent="0.3">
      <c r="A269" s="664" t="s">
        <v>542</v>
      </c>
      <c r="B269" s="665" t="s">
        <v>5628</v>
      </c>
      <c r="C269" s="665" t="s">
        <v>5629</v>
      </c>
      <c r="D269" s="665" t="s">
        <v>5977</v>
      </c>
      <c r="E269" s="665" t="s">
        <v>5978</v>
      </c>
      <c r="F269" s="668"/>
      <c r="G269" s="668"/>
      <c r="H269" s="668"/>
      <c r="I269" s="668"/>
      <c r="J269" s="668">
        <v>1</v>
      </c>
      <c r="K269" s="668">
        <v>59800</v>
      </c>
      <c r="L269" s="668"/>
      <c r="M269" s="668">
        <v>59800</v>
      </c>
      <c r="N269" s="668"/>
      <c r="O269" s="668"/>
      <c r="P269" s="681"/>
      <c r="Q269" s="669"/>
    </row>
    <row r="270" spans="1:17" ht="14.4" customHeight="1" x14ac:dyDescent="0.3">
      <c r="A270" s="664" t="s">
        <v>542</v>
      </c>
      <c r="B270" s="665" t="s">
        <v>5628</v>
      </c>
      <c r="C270" s="665" t="s">
        <v>5629</v>
      </c>
      <c r="D270" s="665" t="s">
        <v>5979</v>
      </c>
      <c r="E270" s="665" t="s">
        <v>5980</v>
      </c>
      <c r="F270" s="668">
        <v>2</v>
      </c>
      <c r="G270" s="668">
        <v>17367.38</v>
      </c>
      <c r="H270" s="668">
        <v>1</v>
      </c>
      <c r="I270" s="668">
        <v>8683.69</v>
      </c>
      <c r="J270" s="668"/>
      <c r="K270" s="668"/>
      <c r="L270" s="668"/>
      <c r="M270" s="668"/>
      <c r="N270" s="668"/>
      <c r="O270" s="668"/>
      <c r="P270" s="681"/>
      <c r="Q270" s="669"/>
    </row>
    <row r="271" spans="1:17" ht="14.4" customHeight="1" x14ac:dyDescent="0.3">
      <c r="A271" s="664" t="s">
        <v>542</v>
      </c>
      <c r="B271" s="665" t="s">
        <v>5628</v>
      </c>
      <c r="C271" s="665" t="s">
        <v>5629</v>
      </c>
      <c r="D271" s="665" t="s">
        <v>5981</v>
      </c>
      <c r="E271" s="665" t="s">
        <v>5982</v>
      </c>
      <c r="F271" s="668">
        <v>1</v>
      </c>
      <c r="G271" s="668">
        <v>1155.55</v>
      </c>
      <c r="H271" s="668">
        <v>1</v>
      </c>
      <c r="I271" s="668">
        <v>1155.55</v>
      </c>
      <c r="J271" s="668"/>
      <c r="K271" s="668"/>
      <c r="L271" s="668"/>
      <c r="M271" s="668"/>
      <c r="N271" s="668"/>
      <c r="O271" s="668"/>
      <c r="P271" s="681"/>
      <c r="Q271" s="669"/>
    </row>
    <row r="272" spans="1:17" ht="14.4" customHeight="1" x14ac:dyDescent="0.3">
      <c r="A272" s="664" t="s">
        <v>542</v>
      </c>
      <c r="B272" s="665" t="s">
        <v>5628</v>
      </c>
      <c r="C272" s="665" t="s">
        <v>5629</v>
      </c>
      <c r="D272" s="665" t="s">
        <v>5983</v>
      </c>
      <c r="E272" s="665" t="s">
        <v>5984</v>
      </c>
      <c r="F272" s="668">
        <v>2</v>
      </c>
      <c r="G272" s="668">
        <v>2151.5</v>
      </c>
      <c r="H272" s="668">
        <v>1</v>
      </c>
      <c r="I272" s="668">
        <v>1075.75</v>
      </c>
      <c r="J272" s="668"/>
      <c r="K272" s="668"/>
      <c r="L272" s="668"/>
      <c r="M272" s="668"/>
      <c r="N272" s="668">
        <v>1</v>
      </c>
      <c r="O272" s="668">
        <v>1053.71</v>
      </c>
      <c r="P272" s="681">
        <v>0.48975598419707184</v>
      </c>
      <c r="Q272" s="669">
        <v>1053.71</v>
      </c>
    </row>
    <row r="273" spans="1:17" ht="14.4" customHeight="1" x14ac:dyDescent="0.3">
      <c r="A273" s="664" t="s">
        <v>542</v>
      </c>
      <c r="B273" s="665" t="s">
        <v>5628</v>
      </c>
      <c r="C273" s="665" t="s">
        <v>5629</v>
      </c>
      <c r="D273" s="665" t="s">
        <v>5985</v>
      </c>
      <c r="E273" s="665" t="s">
        <v>5986</v>
      </c>
      <c r="F273" s="668">
        <v>1</v>
      </c>
      <c r="G273" s="668">
        <v>1212.55</v>
      </c>
      <c r="H273" s="668">
        <v>1</v>
      </c>
      <c r="I273" s="668">
        <v>1212.55</v>
      </c>
      <c r="J273" s="668">
        <v>9</v>
      </c>
      <c r="K273" s="668">
        <v>10912.95</v>
      </c>
      <c r="L273" s="668">
        <v>9.0000000000000018</v>
      </c>
      <c r="M273" s="668">
        <v>1212.5500000000002</v>
      </c>
      <c r="N273" s="668">
        <v>2</v>
      </c>
      <c r="O273" s="668">
        <v>2425.1</v>
      </c>
      <c r="P273" s="681">
        <v>2</v>
      </c>
      <c r="Q273" s="669">
        <v>1212.55</v>
      </c>
    </row>
    <row r="274" spans="1:17" ht="14.4" customHeight="1" x14ac:dyDescent="0.3">
      <c r="A274" s="664" t="s">
        <v>542</v>
      </c>
      <c r="B274" s="665" t="s">
        <v>5628</v>
      </c>
      <c r="C274" s="665" t="s">
        <v>5629</v>
      </c>
      <c r="D274" s="665" t="s">
        <v>5987</v>
      </c>
      <c r="E274" s="665" t="s">
        <v>5988</v>
      </c>
      <c r="F274" s="668">
        <v>1</v>
      </c>
      <c r="G274" s="668">
        <v>1430.18</v>
      </c>
      <c r="H274" s="668">
        <v>1</v>
      </c>
      <c r="I274" s="668">
        <v>1430.18</v>
      </c>
      <c r="J274" s="668">
        <v>5</v>
      </c>
      <c r="K274" s="668">
        <v>7150.9000000000005</v>
      </c>
      <c r="L274" s="668">
        <v>5</v>
      </c>
      <c r="M274" s="668">
        <v>1430.18</v>
      </c>
      <c r="N274" s="668">
        <v>5</v>
      </c>
      <c r="O274" s="668">
        <v>7150.9000000000005</v>
      </c>
      <c r="P274" s="681">
        <v>5</v>
      </c>
      <c r="Q274" s="669">
        <v>1430.18</v>
      </c>
    </row>
    <row r="275" spans="1:17" ht="14.4" customHeight="1" x14ac:dyDescent="0.3">
      <c r="A275" s="664" t="s">
        <v>542</v>
      </c>
      <c r="B275" s="665" t="s">
        <v>5628</v>
      </c>
      <c r="C275" s="665" t="s">
        <v>5629</v>
      </c>
      <c r="D275" s="665" t="s">
        <v>5989</v>
      </c>
      <c r="E275" s="665" t="s">
        <v>5990</v>
      </c>
      <c r="F275" s="668">
        <v>2</v>
      </c>
      <c r="G275" s="668">
        <v>2719.42</v>
      </c>
      <c r="H275" s="668">
        <v>1</v>
      </c>
      <c r="I275" s="668">
        <v>1359.71</v>
      </c>
      <c r="J275" s="668">
        <v>5</v>
      </c>
      <c r="K275" s="668">
        <v>6798.55</v>
      </c>
      <c r="L275" s="668">
        <v>2.5</v>
      </c>
      <c r="M275" s="668">
        <v>1359.71</v>
      </c>
      <c r="N275" s="668">
        <v>18</v>
      </c>
      <c r="O275" s="668">
        <v>24474.78</v>
      </c>
      <c r="P275" s="681">
        <v>9</v>
      </c>
      <c r="Q275" s="669">
        <v>1359.71</v>
      </c>
    </row>
    <row r="276" spans="1:17" ht="14.4" customHeight="1" x14ac:dyDescent="0.3">
      <c r="A276" s="664" t="s">
        <v>542</v>
      </c>
      <c r="B276" s="665" t="s">
        <v>5628</v>
      </c>
      <c r="C276" s="665" t="s">
        <v>5629</v>
      </c>
      <c r="D276" s="665" t="s">
        <v>5991</v>
      </c>
      <c r="E276" s="665" t="s">
        <v>5992</v>
      </c>
      <c r="F276" s="668">
        <v>1</v>
      </c>
      <c r="G276" s="668">
        <v>1359.71</v>
      </c>
      <c r="H276" s="668">
        <v>1</v>
      </c>
      <c r="I276" s="668">
        <v>1359.71</v>
      </c>
      <c r="J276" s="668">
        <v>3</v>
      </c>
      <c r="K276" s="668">
        <v>4079.13</v>
      </c>
      <c r="L276" s="668">
        <v>3</v>
      </c>
      <c r="M276" s="668">
        <v>1359.71</v>
      </c>
      <c r="N276" s="668"/>
      <c r="O276" s="668"/>
      <c r="P276" s="681"/>
      <c r="Q276" s="669"/>
    </row>
    <row r="277" spans="1:17" ht="14.4" customHeight="1" x14ac:dyDescent="0.3">
      <c r="A277" s="664" t="s">
        <v>542</v>
      </c>
      <c r="B277" s="665" t="s">
        <v>5628</v>
      </c>
      <c r="C277" s="665" t="s">
        <v>5629</v>
      </c>
      <c r="D277" s="665" t="s">
        <v>5632</v>
      </c>
      <c r="E277" s="665" t="s">
        <v>5633</v>
      </c>
      <c r="F277" s="668">
        <v>4</v>
      </c>
      <c r="G277" s="668">
        <v>28361.119999999999</v>
      </c>
      <c r="H277" s="668">
        <v>1</v>
      </c>
      <c r="I277" s="668">
        <v>7090.28</v>
      </c>
      <c r="J277" s="668"/>
      <c r="K277" s="668"/>
      <c r="L277" s="668"/>
      <c r="M277" s="668"/>
      <c r="N277" s="668"/>
      <c r="O277" s="668"/>
      <c r="P277" s="681"/>
      <c r="Q277" s="669"/>
    </row>
    <row r="278" spans="1:17" ht="14.4" customHeight="1" x14ac:dyDescent="0.3">
      <c r="A278" s="664" t="s">
        <v>542</v>
      </c>
      <c r="B278" s="665" t="s">
        <v>5628</v>
      </c>
      <c r="C278" s="665" t="s">
        <v>5629</v>
      </c>
      <c r="D278" s="665" t="s">
        <v>5993</v>
      </c>
      <c r="E278" s="665" t="s">
        <v>5994</v>
      </c>
      <c r="F278" s="668"/>
      <c r="G278" s="668"/>
      <c r="H278" s="668"/>
      <c r="I278" s="668"/>
      <c r="J278" s="668">
        <v>1</v>
      </c>
      <c r="K278" s="668">
        <v>27300</v>
      </c>
      <c r="L278" s="668"/>
      <c r="M278" s="668">
        <v>27300</v>
      </c>
      <c r="N278" s="668"/>
      <c r="O278" s="668"/>
      <c r="P278" s="681"/>
      <c r="Q278" s="669"/>
    </row>
    <row r="279" spans="1:17" ht="14.4" customHeight="1" x14ac:dyDescent="0.3">
      <c r="A279" s="664" t="s">
        <v>542</v>
      </c>
      <c r="B279" s="665" t="s">
        <v>5628</v>
      </c>
      <c r="C279" s="665" t="s">
        <v>5629</v>
      </c>
      <c r="D279" s="665" t="s">
        <v>5995</v>
      </c>
      <c r="E279" s="665" t="s">
        <v>5996</v>
      </c>
      <c r="F279" s="668"/>
      <c r="G279" s="668"/>
      <c r="H279" s="668"/>
      <c r="I279" s="668"/>
      <c r="J279" s="668"/>
      <c r="K279" s="668"/>
      <c r="L279" s="668"/>
      <c r="M279" s="668"/>
      <c r="N279" s="668">
        <v>4</v>
      </c>
      <c r="O279" s="668">
        <v>4303</v>
      </c>
      <c r="P279" s="681"/>
      <c r="Q279" s="669">
        <v>1075.75</v>
      </c>
    </row>
    <row r="280" spans="1:17" ht="14.4" customHeight="1" x14ac:dyDescent="0.3">
      <c r="A280" s="664" t="s">
        <v>542</v>
      </c>
      <c r="B280" s="665" t="s">
        <v>5628</v>
      </c>
      <c r="C280" s="665" t="s">
        <v>5629</v>
      </c>
      <c r="D280" s="665" t="s">
        <v>5997</v>
      </c>
      <c r="E280" s="665" t="s">
        <v>5998</v>
      </c>
      <c r="F280" s="668"/>
      <c r="G280" s="668"/>
      <c r="H280" s="668"/>
      <c r="I280" s="668"/>
      <c r="J280" s="668">
        <v>9</v>
      </c>
      <c r="K280" s="668">
        <v>14550.57</v>
      </c>
      <c r="L280" s="668"/>
      <c r="M280" s="668">
        <v>1616.73</v>
      </c>
      <c r="N280" s="668">
        <v>2</v>
      </c>
      <c r="O280" s="668">
        <v>3233.46</v>
      </c>
      <c r="P280" s="681"/>
      <c r="Q280" s="669">
        <v>1616.73</v>
      </c>
    </row>
    <row r="281" spans="1:17" ht="14.4" customHeight="1" x14ac:dyDescent="0.3">
      <c r="A281" s="664" t="s">
        <v>542</v>
      </c>
      <c r="B281" s="665" t="s">
        <v>5628</v>
      </c>
      <c r="C281" s="665" t="s">
        <v>5629</v>
      </c>
      <c r="D281" s="665" t="s">
        <v>5999</v>
      </c>
      <c r="E281" s="665" t="s">
        <v>6000</v>
      </c>
      <c r="F281" s="668"/>
      <c r="G281" s="668"/>
      <c r="H281" s="668"/>
      <c r="I281" s="668"/>
      <c r="J281" s="668">
        <v>1</v>
      </c>
      <c r="K281" s="668">
        <v>11997</v>
      </c>
      <c r="L281" s="668"/>
      <c r="M281" s="668">
        <v>11997</v>
      </c>
      <c r="N281" s="668"/>
      <c r="O281" s="668"/>
      <c r="P281" s="681"/>
      <c r="Q281" s="669"/>
    </row>
    <row r="282" spans="1:17" ht="14.4" customHeight="1" x14ac:dyDescent="0.3">
      <c r="A282" s="664" t="s">
        <v>542</v>
      </c>
      <c r="B282" s="665" t="s">
        <v>5628</v>
      </c>
      <c r="C282" s="665" t="s">
        <v>5629</v>
      </c>
      <c r="D282" s="665" t="s">
        <v>6001</v>
      </c>
      <c r="E282" s="665" t="s">
        <v>6002</v>
      </c>
      <c r="F282" s="668"/>
      <c r="G282" s="668"/>
      <c r="H282" s="668"/>
      <c r="I282" s="668"/>
      <c r="J282" s="668">
        <v>7</v>
      </c>
      <c r="K282" s="668">
        <v>124775</v>
      </c>
      <c r="L282" s="668"/>
      <c r="M282" s="668">
        <v>17825</v>
      </c>
      <c r="N282" s="668">
        <v>6</v>
      </c>
      <c r="O282" s="668">
        <v>106950</v>
      </c>
      <c r="P282" s="681"/>
      <c r="Q282" s="669">
        <v>17825</v>
      </c>
    </row>
    <row r="283" spans="1:17" ht="14.4" customHeight="1" x14ac:dyDescent="0.3">
      <c r="A283" s="664" t="s">
        <v>542</v>
      </c>
      <c r="B283" s="665" t="s">
        <v>5628</v>
      </c>
      <c r="C283" s="665" t="s">
        <v>5629</v>
      </c>
      <c r="D283" s="665" t="s">
        <v>6003</v>
      </c>
      <c r="E283" s="665" t="s">
        <v>6004</v>
      </c>
      <c r="F283" s="668"/>
      <c r="G283" s="668"/>
      <c r="H283" s="668"/>
      <c r="I283" s="668"/>
      <c r="J283" s="668">
        <v>1</v>
      </c>
      <c r="K283" s="668">
        <v>5113.87</v>
      </c>
      <c r="L283" s="668"/>
      <c r="M283" s="668">
        <v>5113.87</v>
      </c>
      <c r="N283" s="668">
        <v>11</v>
      </c>
      <c r="O283" s="668">
        <v>56252.57</v>
      </c>
      <c r="P283" s="681"/>
      <c r="Q283" s="669">
        <v>5113.87</v>
      </c>
    </row>
    <row r="284" spans="1:17" ht="14.4" customHeight="1" x14ac:dyDescent="0.3">
      <c r="A284" s="664" t="s">
        <v>542</v>
      </c>
      <c r="B284" s="665" t="s">
        <v>5628</v>
      </c>
      <c r="C284" s="665" t="s">
        <v>5629</v>
      </c>
      <c r="D284" s="665" t="s">
        <v>6005</v>
      </c>
      <c r="E284" s="665" t="s">
        <v>6006</v>
      </c>
      <c r="F284" s="668"/>
      <c r="G284" s="668"/>
      <c r="H284" s="668"/>
      <c r="I284" s="668"/>
      <c r="J284" s="668">
        <v>1</v>
      </c>
      <c r="K284" s="668">
        <v>16063</v>
      </c>
      <c r="L284" s="668"/>
      <c r="M284" s="668">
        <v>16063</v>
      </c>
      <c r="N284" s="668"/>
      <c r="O284" s="668"/>
      <c r="P284" s="681"/>
      <c r="Q284" s="669"/>
    </row>
    <row r="285" spans="1:17" ht="14.4" customHeight="1" x14ac:dyDescent="0.3">
      <c r="A285" s="664" t="s">
        <v>542</v>
      </c>
      <c r="B285" s="665" t="s">
        <v>5628</v>
      </c>
      <c r="C285" s="665" t="s">
        <v>5629</v>
      </c>
      <c r="D285" s="665" t="s">
        <v>6007</v>
      </c>
      <c r="E285" s="665" t="s">
        <v>6008</v>
      </c>
      <c r="F285" s="668"/>
      <c r="G285" s="668"/>
      <c r="H285" s="668"/>
      <c r="I285" s="668"/>
      <c r="J285" s="668">
        <v>1</v>
      </c>
      <c r="K285" s="668">
        <v>2316.27</v>
      </c>
      <c r="L285" s="668"/>
      <c r="M285" s="668">
        <v>2316.27</v>
      </c>
      <c r="N285" s="668"/>
      <c r="O285" s="668"/>
      <c r="P285" s="681"/>
      <c r="Q285" s="669"/>
    </row>
    <row r="286" spans="1:17" ht="14.4" customHeight="1" x14ac:dyDescent="0.3">
      <c r="A286" s="664" t="s">
        <v>542</v>
      </c>
      <c r="B286" s="665" t="s">
        <v>5628</v>
      </c>
      <c r="C286" s="665" t="s">
        <v>5629</v>
      </c>
      <c r="D286" s="665" t="s">
        <v>6009</v>
      </c>
      <c r="E286" s="665" t="s">
        <v>6010</v>
      </c>
      <c r="F286" s="668"/>
      <c r="G286" s="668"/>
      <c r="H286" s="668"/>
      <c r="I286" s="668"/>
      <c r="J286" s="668"/>
      <c r="K286" s="668"/>
      <c r="L286" s="668"/>
      <c r="M286" s="668"/>
      <c r="N286" s="668">
        <v>1</v>
      </c>
      <c r="O286" s="668">
        <v>44520</v>
      </c>
      <c r="P286" s="681"/>
      <c r="Q286" s="669">
        <v>44520</v>
      </c>
    </row>
    <row r="287" spans="1:17" ht="14.4" customHeight="1" x14ac:dyDescent="0.3">
      <c r="A287" s="664" t="s">
        <v>542</v>
      </c>
      <c r="B287" s="665" t="s">
        <v>5628</v>
      </c>
      <c r="C287" s="665" t="s">
        <v>5629</v>
      </c>
      <c r="D287" s="665" t="s">
        <v>6011</v>
      </c>
      <c r="E287" s="665" t="s">
        <v>6012</v>
      </c>
      <c r="F287" s="668"/>
      <c r="G287" s="668"/>
      <c r="H287" s="668"/>
      <c r="I287" s="668"/>
      <c r="J287" s="668"/>
      <c r="K287" s="668"/>
      <c r="L287" s="668"/>
      <c r="M287" s="668"/>
      <c r="N287" s="668">
        <v>12</v>
      </c>
      <c r="O287" s="668">
        <v>415785</v>
      </c>
      <c r="P287" s="681"/>
      <c r="Q287" s="669">
        <v>34648.75</v>
      </c>
    </row>
    <row r="288" spans="1:17" ht="14.4" customHeight="1" x14ac:dyDescent="0.3">
      <c r="A288" s="664" t="s">
        <v>542</v>
      </c>
      <c r="B288" s="665" t="s">
        <v>5628</v>
      </c>
      <c r="C288" s="665" t="s">
        <v>5629</v>
      </c>
      <c r="D288" s="665" t="s">
        <v>6013</v>
      </c>
      <c r="E288" s="665" t="s">
        <v>6014</v>
      </c>
      <c r="F288" s="668"/>
      <c r="G288" s="668"/>
      <c r="H288" s="668"/>
      <c r="I288" s="668"/>
      <c r="J288" s="668"/>
      <c r="K288" s="668"/>
      <c r="L288" s="668"/>
      <c r="M288" s="668"/>
      <c r="N288" s="668">
        <v>10</v>
      </c>
      <c r="O288" s="668">
        <v>461180</v>
      </c>
      <c r="P288" s="681"/>
      <c r="Q288" s="669">
        <v>46118</v>
      </c>
    </row>
    <row r="289" spans="1:17" ht="14.4" customHeight="1" x14ac:dyDescent="0.3">
      <c r="A289" s="664" t="s">
        <v>542</v>
      </c>
      <c r="B289" s="665" t="s">
        <v>5628</v>
      </c>
      <c r="C289" s="665" t="s">
        <v>5629</v>
      </c>
      <c r="D289" s="665" t="s">
        <v>6015</v>
      </c>
      <c r="E289" s="665" t="s">
        <v>6016</v>
      </c>
      <c r="F289" s="668"/>
      <c r="G289" s="668"/>
      <c r="H289" s="668"/>
      <c r="I289" s="668"/>
      <c r="J289" s="668"/>
      <c r="K289" s="668"/>
      <c r="L289" s="668"/>
      <c r="M289" s="668"/>
      <c r="N289" s="668">
        <v>2</v>
      </c>
      <c r="O289" s="668">
        <v>193430</v>
      </c>
      <c r="P289" s="681"/>
      <c r="Q289" s="669">
        <v>96715</v>
      </c>
    </row>
    <row r="290" spans="1:17" ht="14.4" customHeight="1" x14ac:dyDescent="0.3">
      <c r="A290" s="664" t="s">
        <v>542</v>
      </c>
      <c r="B290" s="665" t="s">
        <v>5628</v>
      </c>
      <c r="C290" s="665" t="s">
        <v>5629</v>
      </c>
      <c r="D290" s="665" t="s">
        <v>6017</v>
      </c>
      <c r="E290" s="665" t="s">
        <v>6018</v>
      </c>
      <c r="F290" s="668"/>
      <c r="G290" s="668"/>
      <c r="H290" s="668"/>
      <c r="I290" s="668"/>
      <c r="J290" s="668"/>
      <c r="K290" s="668"/>
      <c r="L290" s="668"/>
      <c r="M290" s="668"/>
      <c r="N290" s="668">
        <v>1</v>
      </c>
      <c r="O290" s="668">
        <v>72473.59</v>
      </c>
      <c r="P290" s="681"/>
      <c r="Q290" s="669">
        <v>72473.59</v>
      </c>
    </row>
    <row r="291" spans="1:17" ht="14.4" customHeight="1" x14ac:dyDescent="0.3">
      <c r="A291" s="664" t="s">
        <v>542</v>
      </c>
      <c r="B291" s="665" t="s">
        <v>5628</v>
      </c>
      <c r="C291" s="665" t="s">
        <v>5629</v>
      </c>
      <c r="D291" s="665" t="s">
        <v>6019</v>
      </c>
      <c r="E291" s="665" t="s">
        <v>6020</v>
      </c>
      <c r="F291" s="668">
        <v>1</v>
      </c>
      <c r="G291" s="668">
        <v>17514</v>
      </c>
      <c r="H291" s="668">
        <v>1</v>
      </c>
      <c r="I291" s="668">
        <v>17514</v>
      </c>
      <c r="J291" s="668"/>
      <c r="K291" s="668"/>
      <c r="L291" s="668"/>
      <c r="M291" s="668"/>
      <c r="N291" s="668"/>
      <c r="O291" s="668"/>
      <c r="P291" s="681"/>
      <c r="Q291" s="669"/>
    </row>
    <row r="292" spans="1:17" ht="14.4" customHeight="1" x14ac:dyDescent="0.3">
      <c r="A292" s="664" t="s">
        <v>542</v>
      </c>
      <c r="B292" s="665" t="s">
        <v>5628</v>
      </c>
      <c r="C292" s="665" t="s">
        <v>5629</v>
      </c>
      <c r="D292" s="665" t="s">
        <v>6021</v>
      </c>
      <c r="E292" s="665" t="s">
        <v>6022</v>
      </c>
      <c r="F292" s="668"/>
      <c r="G292" s="668"/>
      <c r="H292" s="668"/>
      <c r="I292" s="668"/>
      <c r="J292" s="668"/>
      <c r="K292" s="668"/>
      <c r="L292" s="668"/>
      <c r="M292" s="668"/>
      <c r="N292" s="668">
        <v>1</v>
      </c>
      <c r="O292" s="668">
        <v>276000</v>
      </c>
      <c r="P292" s="681"/>
      <c r="Q292" s="669">
        <v>276000</v>
      </c>
    </row>
    <row r="293" spans="1:17" ht="14.4" customHeight="1" x14ac:dyDescent="0.3">
      <c r="A293" s="664" t="s">
        <v>542</v>
      </c>
      <c r="B293" s="665" t="s">
        <v>5628</v>
      </c>
      <c r="C293" s="665" t="s">
        <v>5629</v>
      </c>
      <c r="D293" s="665" t="s">
        <v>6023</v>
      </c>
      <c r="E293" s="665" t="s">
        <v>6024</v>
      </c>
      <c r="F293" s="668"/>
      <c r="G293" s="668"/>
      <c r="H293" s="668"/>
      <c r="I293" s="668"/>
      <c r="J293" s="668"/>
      <c r="K293" s="668"/>
      <c r="L293" s="668"/>
      <c r="M293" s="668"/>
      <c r="N293" s="668">
        <v>40</v>
      </c>
      <c r="O293" s="668">
        <v>1059760</v>
      </c>
      <c r="P293" s="681"/>
      <c r="Q293" s="669">
        <v>26494</v>
      </c>
    </row>
    <row r="294" spans="1:17" ht="14.4" customHeight="1" x14ac:dyDescent="0.3">
      <c r="A294" s="664" t="s">
        <v>542</v>
      </c>
      <c r="B294" s="665" t="s">
        <v>5628</v>
      </c>
      <c r="C294" s="665" t="s">
        <v>5537</v>
      </c>
      <c r="D294" s="665" t="s">
        <v>6025</v>
      </c>
      <c r="E294" s="665" t="s">
        <v>6026</v>
      </c>
      <c r="F294" s="668">
        <v>77</v>
      </c>
      <c r="G294" s="668">
        <v>14383</v>
      </c>
      <c r="H294" s="668">
        <v>1</v>
      </c>
      <c r="I294" s="668">
        <v>186.79220779220779</v>
      </c>
      <c r="J294" s="668">
        <v>100</v>
      </c>
      <c r="K294" s="668">
        <v>18900</v>
      </c>
      <c r="L294" s="668">
        <v>1.3140513105749843</v>
      </c>
      <c r="M294" s="668">
        <v>189</v>
      </c>
      <c r="N294" s="668">
        <v>103</v>
      </c>
      <c r="O294" s="668">
        <v>20079</v>
      </c>
      <c r="P294" s="681">
        <v>1.3960230828060904</v>
      </c>
      <c r="Q294" s="669">
        <v>194.94174757281553</v>
      </c>
    </row>
    <row r="295" spans="1:17" ht="14.4" customHeight="1" x14ac:dyDescent="0.3">
      <c r="A295" s="664" t="s">
        <v>542</v>
      </c>
      <c r="B295" s="665" t="s">
        <v>5628</v>
      </c>
      <c r="C295" s="665" t="s">
        <v>5537</v>
      </c>
      <c r="D295" s="665" t="s">
        <v>6027</v>
      </c>
      <c r="E295" s="665" t="s">
        <v>6028</v>
      </c>
      <c r="F295" s="668">
        <v>7</v>
      </c>
      <c r="G295" s="668">
        <v>6594</v>
      </c>
      <c r="H295" s="668">
        <v>1</v>
      </c>
      <c r="I295" s="668">
        <v>942</v>
      </c>
      <c r="J295" s="668">
        <v>8</v>
      </c>
      <c r="K295" s="668">
        <v>7592</v>
      </c>
      <c r="L295" s="668">
        <v>1.1513497118592659</v>
      </c>
      <c r="M295" s="668">
        <v>949</v>
      </c>
      <c r="N295" s="668">
        <v>11</v>
      </c>
      <c r="O295" s="668">
        <v>10582</v>
      </c>
      <c r="P295" s="681">
        <v>1.6047922353654838</v>
      </c>
      <c r="Q295" s="669">
        <v>962</v>
      </c>
    </row>
    <row r="296" spans="1:17" ht="14.4" customHeight="1" x14ac:dyDescent="0.3">
      <c r="A296" s="664" t="s">
        <v>542</v>
      </c>
      <c r="B296" s="665" t="s">
        <v>5628</v>
      </c>
      <c r="C296" s="665" t="s">
        <v>5537</v>
      </c>
      <c r="D296" s="665" t="s">
        <v>5587</v>
      </c>
      <c r="E296" s="665" t="s">
        <v>5588</v>
      </c>
      <c r="F296" s="668">
        <v>18</v>
      </c>
      <c r="G296" s="668">
        <v>7440</v>
      </c>
      <c r="H296" s="668">
        <v>1</v>
      </c>
      <c r="I296" s="668">
        <v>413.33333333333331</v>
      </c>
      <c r="J296" s="668">
        <v>12</v>
      </c>
      <c r="K296" s="668">
        <v>4980</v>
      </c>
      <c r="L296" s="668">
        <v>0.66935483870967738</v>
      </c>
      <c r="M296" s="668">
        <v>415</v>
      </c>
      <c r="N296" s="668">
        <v>9</v>
      </c>
      <c r="O296" s="668">
        <v>3843</v>
      </c>
      <c r="P296" s="681">
        <v>0.51653225806451608</v>
      </c>
      <c r="Q296" s="669">
        <v>427</v>
      </c>
    </row>
    <row r="297" spans="1:17" ht="14.4" customHeight="1" x14ac:dyDescent="0.3">
      <c r="A297" s="664" t="s">
        <v>542</v>
      </c>
      <c r="B297" s="665" t="s">
        <v>5628</v>
      </c>
      <c r="C297" s="665" t="s">
        <v>5537</v>
      </c>
      <c r="D297" s="665" t="s">
        <v>6029</v>
      </c>
      <c r="E297" s="665" t="s">
        <v>6030</v>
      </c>
      <c r="F297" s="668">
        <v>8</v>
      </c>
      <c r="G297" s="668">
        <v>6484</v>
      </c>
      <c r="H297" s="668">
        <v>1</v>
      </c>
      <c r="I297" s="668">
        <v>810.5</v>
      </c>
      <c r="J297" s="668">
        <v>13</v>
      </c>
      <c r="K297" s="668">
        <v>10643</v>
      </c>
      <c r="L297" s="668">
        <v>1.641425046267736</v>
      </c>
      <c r="M297" s="668">
        <v>818.69230769230774</v>
      </c>
      <c r="N297" s="668">
        <v>13</v>
      </c>
      <c r="O297" s="668">
        <v>10851</v>
      </c>
      <c r="P297" s="681">
        <v>1.6735040098704503</v>
      </c>
      <c r="Q297" s="669">
        <v>834.69230769230774</v>
      </c>
    </row>
    <row r="298" spans="1:17" ht="14.4" customHeight="1" x14ac:dyDescent="0.3">
      <c r="A298" s="664" t="s">
        <v>542</v>
      </c>
      <c r="B298" s="665" t="s">
        <v>5628</v>
      </c>
      <c r="C298" s="665" t="s">
        <v>5537</v>
      </c>
      <c r="D298" s="665" t="s">
        <v>6031</v>
      </c>
      <c r="E298" s="665" t="s">
        <v>6032</v>
      </c>
      <c r="F298" s="668">
        <v>0</v>
      </c>
      <c r="G298" s="668">
        <v>0</v>
      </c>
      <c r="H298" s="668"/>
      <c r="I298" s="668"/>
      <c r="J298" s="668">
        <v>0</v>
      </c>
      <c r="K298" s="668">
        <v>0</v>
      </c>
      <c r="L298" s="668"/>
      <c r="M298" s="668"/>
      <c r="N298" s="668">
        <v>0</v>
      </c>
      <c r="O298" s="668">
        <v>0</v>
      </c>
      <c r="P298" s="681"/>
      <c r="Q298" s="669"/>
    </row>
    <row r="299" spans="1:17" ht="14.4" customHeight="1" x14ac:dyDescent="0.3">
      <c r="A299" s="664" t="s">
        <v>542</v>
      </c>
      <c r="B299" s="665" t="s">
        <v>5628</v>
      </c>
      <c r="C299" s="665" t="s">
        <v>5537</v>
      </c>
      <c r="D299" s="665" t="s">
        <v>6033</v>
      </c>
      <c r="E299" s="665" t="s">
        <v>6034</v>
      </c>
      <c r="F299" s="668">
        <v>1897</v>
      </c>
      <c r="G299" s="668">
        <v>0</v>
      </c>
      <c r="H299" s="668"/>
      <c r="I299" s="668">
        <v>0</v>
      </c>
      <c r="J299" s="668">
        <v>1643</v>
      </c>
      <c r="K299" s="668">
        <v>0</v>
      </c>
      <c r="L299" s="668"/>
      <c r="M299" s="668">
        <v>0</v>
      </c>
      <c r="N299" s="668">
        <v>1653</v>
      </c>
      <c r="O299" s="668">
        <v>0</v>
      </c>
      <c r="P299" s="681"/>
      <c r="Q299" s="669">
        <v>0</v>
      </c>
    </row>
    <row r="300" spans="1:17" ht="14.4" customHeight="1" x14ac:dyDescent="0.3">
      <c r="A300" s="664" t="s">
        <v>542</v>
      </c>
      <c r="B300" s="665" t="s">
        <v>5628</v>
      </c>
      <c r="C300" s="665" t="s">
        <v>5537</v>
      </c>
      <c r="D300" s="665" t="s">
        <v>6035</v>
      </c>
      <c r="E300" s="665" t="s">
        <v>6036</v>
      </c>
      <c r="F300" s="668">
        <v>1</v>
      </c>
      <c r="G300" s="668">
        <v>0</v>
      </c>
      <c r="H300" s="668"/>
      <c r="I300" s="668">
        <v>0</v>
      </c>
      <c r="J300" s="668"/>
      <c r="K300" s="668"/>
      <c r="L300" s="668"/>
      <c r="M300" s="668"/>
      <c r="N300" s="668"/>
      <c r="O300" s="668"/>
      <c r="P300" s="681"/>
      <c r="Q300" s="669"/>
    </row>
    <row r="301" spans="1:17" ht="14.4" customHeight="1" x14ac:dyDescent="0.3">
      <c r="A301" s="664" t="s">
        <v>542</v>
      </c>
      <c r="B301" s="665" t="s">
        <v>5628</v>
      </c>
      <c r="C301" s="665" t="s">
        <v>5537</v>
      </c>
      <c r="D301" s="665" t="s">
        <v>5670</v>
      </c>
      <c r="E301" s="665" t="s">
        <v>5671</v>
      </c>
      <c r="F301" s="668">
        <v>350</v>
      </c>
      <c r="G301" s="668">
        <v>0</v>
      </c>
      <c r="H301" s="668"/>
      <c r="I301" s="668">
        <v>0</v>
      </c>
      <c r="J301" s="668">
        <v>342</v>
      </c>
      <c r="K301" s="668">
        <v>0</v>
      </c>
      <c r="L301" s="668"/>
      <c r="M301" s="668">
        <v>0</v>
      </c>
      <c r="N301" s="668">
        <v>344</v>
      </c>
      <c r="O301" s="668">
        <v>0</v>
      </c>
      <c r="P301" s="681"/>
      <c r="Q301" s="669">
        <v>0</v>
      </c>
    </row>
    <row r="302" spans="1:17" ht="14.4" customHeight="1" x14ac:dyDescent="0.3">
      <c r="A302" s="664" t="s">
        <v>542</v>
      </c>
      <c r="B302" s="665" t="s">
        <v>5628</v>
      </c>
      <c r="C302" s="665" t="s">
        <v>5537</v>
      </c>
      <c r="D302" s="665" t="s">
        <v>6037</v>
      </c>
      <c r="E302" s="665" t="s">
        <v>6038</v>
      </c>
      <c r="F302" s="668"/>
      <c r="G302" s="668"/>
      <c r="H302" s="668"/>
      <c r="I302" s="668"/>
      <c r="J302" s="668"/>
      <c r="K302" s="668"/>
      <c r="L302" s="668"/>
      <c r="M302" s="668"/>
      <c r="N302" s="668">
        <v>2</v>
      </c>
      <c r="O302" s="668">
        <v>0</v>
      </c>
      <c r="P302" s="681"/>
      <c r="Q302" s="669">
        <v>0</v>
      </c>
    </row>
    <row r="303" spans="1:17" ht="14.4" customHeight="1" x14ac:dyDescent="0.3">
      <c r="A303" s="664" t="s">
        <v>542</v>
      </c>
      <c r="B303" s="665" t="s">
        <v>5628</v>
      </c>
      <c r="C303" s="665" t="s">
        <v>5537</v>
      </c>
      <c r="D303" s="665" t="s">
        <v>5634</v>
      </c>
      <c r="E303" s="665" t="s">
        <v>5635</v>
      </c>
      <c r="F303" s="668">
        <v>6</v>
      </c>
      <c r="G303" s="668">
        <v>0</v>
      </c>
      <c r="H303" s="668"/>
      <c r="I303" s="668">
        <v>0</v>
      </c>
      <c r="J303" s="668">
        <v>2</v>
      </c>
      <c r="K303" s="668">
        <v>0</v>
      </c>
      <c r="L303" s="668"/>
      <c r="M303" s="668">
        <v>0</v>
      </c>
      <c r="N303" s="668">
        <v>3</v>
      </c>
      <c r="O303" s="668">
        <v>0</v>
      </c>
      <c r="P303" s="681"/>
      <c r="Q303" s="669">
        <v>0</v>
      </c>
    </row>
    <row r="304" spans="1:17" ht="14.4" customHeight="1" x14ac:dyDescent="0.3">
      <c r="A304" s="664" t="s">
        <v>542</v>
      </c>
      <c r="B304" s="665" t="s">
        <v>5628</v>
      </c>
      <c r="C304" s="665" t="s">
        <v>5537</v>
      </c>
      <c r="D304" s="665" t="s">
        <v>6039</v>
      </c>
      <c r="E304" s="665" t="s">
        <v>6040</v>
      </c>
      <c r="F304" s="668">
        <v>19</v>
      </c>
      <c r="G304" s="668">
        <v>0</v>
      </c>
      <c r="H304" s="668"/>
      <c r="I304" s="668">
        <v>0</v>
      </c>
      <c r="J304" s="668">
        <v>17</v>
      </c>
      <c r="K304" s="668">
        <v>0</v>
      </c>
      <c r="L304" s="668"/>
      <c r="M304" s="668">
        <v>0</v>
      </c>
      <c r="N304" s="668">
        <v>24</v>
      </c>
      <c r="O304" s="668">
        <v>0</v>
      </c>
      <c r="P304" s="681"/>
      <c r="Q304" s="669">
        <v>0</v>
      </c>
    </row>
    <row r="305" spans="1:17" ht="14.4" customHeight="1" x14ac:dyDescent="0.3">
      <c r="A305" s="664" t="s">
        <v>542</v>
      </c>
      <c r="B305" s="665" t="s">
        <v>5628</v>
      </c>
      <c r="C305" s="665" t="s">
        <v>5537</v>
      </c>
      <c r="D305" s="665" t="s">
        <v>6041</v>
      </c>
      <c r="E305" s="665" t="s">
        <v>6042</v>
      </c>
      <c r="F305" s="668"/>
      <c r="G305" s="668"/>
      <c r="H305" s="668"/>
      <c r="I305" s="668"/>
      <c r="J305" s="668">
        <v>1</v>
      </c>
      <c r="K305" s="668">
        <v>0</v>
      </c>
      <c r="L305" s="668"/>
      <c r="M305" s="668">
        <v>0</v>
      </c>
      <c r="N305" s="668">
        <v>5</v>
      </c>
      <c r="O305" s="668">
        <v>0</v>
      </c>
      <c r="P305" s="681"/>
      <c r="Q305" s="669">
        <v>0</v>
      </c>
    </row>
    <row r="306" spans="1:17" ht="14.4" customHeight="1" x14ac:dyDescent="0.3">
      <c r="A306" s="664" t="s">
        <v>542</v>
      </c>
      <c r="B306" s="665" t="s">
        <v>5628</v>
      </c>
      <c r="C306" s="665" t="s">
        <v>5537</v>
      </c>
      <c r="D306" s="665" t="s">
        <v>6043</v>
      </c>
      <c r="E306" s="665" t="s">
        <v>6044</v>
      </c>
      <c r="F306" s="668">
        <v>183</v>
      </c>
      <c r="G306" s="668">
        <v>0</v>
      </c>
      <c r="H306" s="668"/>
      <c r="I306" s="668">
        <v>0</v>
      </c>
      <c r="J306" s="668">
        <v>211</v>
      </c>
      <c r="K306" s="668">
        <v>0</v>
      </c>
      <c r="L306" s="668"/>
      <c r="M306" s="668">
        <v>0</v>
      </c>
      <c r="N306" s="668">
        <v>174</v>
      </c>
      <c r="O306" s="668">
        <v>0</v>
      </c>
      <c r="P306" s="681"/>
      <c r="Q306" s="669">
        <v>0</v>
      </c>
    </row>
    <row r="307" spans="1:17" ht="14.4" customHeight="1" x14ac:dyDescent="0.3">
      <c r="A307" s="664" t="s">
        <v>542</v>
      </c>
      <c r="B307" s="665" t="s">
        <v>5628</v>
      </c>
      <c r="C307" s="665" t="s">
        <v>5537</v>
      </c>
      <c r="D307" s="665" t="s">
        <v>6045</v>
      </c>
      <c r="E307" s="665" t="s">
        <v>6046</v>
      </c>
      <c r="F307" s="668">
        <v>9</v>
      </c>
      <c r="G307" s="668">
        <v>0</v>
      </c>
      <c r="H307" s="668"/>
      <c r="I307" s="668">
        <v>0</v>
      </c>
      <c r="J307" s="668">
        <v>7</v>
      </c>
      <c r="K307" s="668">
        <v>0</v>
      </c>
      <c r="L307" s="668"/>
      <c r="M307" s="668">
        <v>0</v>
      </c>
      <c r="N307" s="668">
        <v>3</v>
      </c>
      <c r="O307" s="668">
        <v>0</v>
      </c>
      <c r="P307" s="681"/>
      <c r="Q307" s="669">
        <v>0</v>
      </c>
    </row>
    <row r="308" spans="1:17" ht="14.4" customHeight="1" x14ac:dyDescent="0.3">
      <c r="A308" s="664" t="s">
        <v>542</v>
      </c>
      <c r="B308" s="665" t="s">
        <v>5628</v>
      </c>
      <c r="C308" s="665" t="s">
        <v>5537</v>
      </c>
      <c r="D308" s="665" t="s">
        <v>6047</v>
      </c>
      <c r="E308" s="665" t="s">
        <v>6048</v>
      </c>
      <c r="F308" s="668">
        <v>11</v>
      </c>
      <c r="G308" s="668">
        <v>0</v>
      </c>
      <c r="H308" s="668"/>
      <c r="I308" s="668">
        <v>0</v>
      </c>
      <c r="J308" s="668">
        <v>22</v>
      </c>
      <c r="K308" s="668">
        <v>0</v>
      </c>
      <c r="L308" s="668"/>
      <c r="M308" s="668">
        <v>0</v>
      </c>
      <c r="N308" s="668">
        <v>13</v>
      </c>
      <c r="O308" s="668">
        <v>0</v>
      </c>
      <c r="P308" s="681"/>
      <c r="Q308" s="669">
        <v>0</v>
      </c>
    </row>
    <row r="309" spans="1:17" ht="14.4" customHeight="1" x14ac:dyDescent="0.3">
      <c r="A309" s="664" t="s">
        <v>542</v>
      </c>
      <c r="B309" s="665" t="s">
        <v>5628</v>
      </c>
      <c r="C309" s="665" t="s">
        <v>5537</v>
      </c>
      <c r="D309" s="665" t="s">
        <v>6049</v>
      </c>
      <c r="E309" s="665" t="s">
        <v>6050</v>
      </c>
      <c r="F309" s="668">
        <v>12</v>
      </c>
      <c r="G309" s="668">
        <v>0</v>
      </c>
      <c r="H309" s="668"/>
      <c r="I309" s="668">
        <v>0</v>
      </c>
      <c r="J309" s="668">
        <v>8</v>
      </c>
      <c r="K309" s="668">
        <v>0</v>
      </c>
      <c r="L309" s="668"/>
      <c r="M309" s="668">
        <v>0</v>
      </c>
      <c r="N309" s="668">
        <v>5</v>
      </c>
      <c r="O309" s="668">
        <v>0</v>
      </c>
      <c r="P309" s="681"/>
      <c r="Q309" s="669">
        <v>0</v>
      </c>
    </row>
    <row r="310" spans="1:17" ht="14.4" customHeight="1" x14ac:dyDescent="0.3">
      <c r="A310" s="664" t="s">
        <v>542</v>
      </c>
      <c r="B310" s="665" t="s">
        <v>5628</v>
      </c>
      <c r="C310" s="665" t="s">
        <v>5537</v>
      </c>
      <c r="D310" s="665" t="s">
        <v>6051</v>
      </c>
      <c r="E310" s="665" t="s">
        <v>6052</v>
      </c>
      <c r="F310" s="668">
        <v>10</v>
      </c>
      <c r="G310" s="668">
        <v>0</v>
      </c>
      <c r="H310" s="668"/>
      <c r="I310" s="668">
        <v>0</v>
      </c>
      <c r="J310" s="668">
        <v>12</v>
      </c>
      <c r="K310" s="668">
        <v>0</v>
      </c>
      <c r="L310" s="668"/>
      <c r="M310" s="668">
        <v>0</v>
      </c>
      <c r="N310" s="668">
        <v>9</v>
      </c>
      <c r="O310" s="668">
        <v>0</v>
      </c>
      <c r="P310" s="681"/>
      <c r="Q310" s="669">
        <v>0</v>
      </c>
    </row>
    <row r="311" spans="1:17" ht="14.4" customHeight="1" x14ac:dyDescent="0.3">
      <c r="A311" s="664" t="s">
        <v>542</v>
      </c>
      <c r="B311" s="665" t="s">
        <v>5628</v>
      </c>
      <c r="C311" s="665" t="s">
        <v>5537</v>
      </c>
      <c r="D311" s="665" t="s">
        <v>6053</v>
      </c>
      <c r="E311" s="665" t="s">
        <v>6054</v>
      </c>
      <c r="F311" s="668">
        <v>235</v>
      </c>
      <c r="G311" s="668">
        <v>0</v>
      </c>
      <c r="H311" s="668"/>
      <c r="I311" s="668">
        <v>0</v>
      </c>
      <c r="J311" s="668">
        <v>240</v>
      </c>
      <c r="K311" s="668">
        <v>0</v>
      </c>
      <c r="L311" s="668"/>
      <c r="M311" s="668">
        <v>0</v>
      </c>
      <c r="N311" s="668">
        <v>244</v>
      </c>
      <c r="O311" s="668">
        <v>0</v>
      </c>
      <c r="P311" s="681"/>
      <c r="Q311" s="669">
        <v>0</v>
      </c>
    </row>
    <row r="312" spans="1:17" ht="14.4" customHeight="1" x14ac:dyDescent="0.3">
      <c r="A312" s="664" t="s">
        <v>542</v>
      </c>
      <c r="B312" s="665" t="s">
        <v>5628</v>
      </c>
      <c r="C312" s="665" t="s">
        <v>5537</v>
      </c>
      <c r="D312" s="665" t="s">
        <v>6055</v>
      </c>
      <c r="E312" s="665" t="s">
        <v>6056</v>
      </c>
      <c r="F312" s="668">
        <v>94</v>
      </c>
      <c r="G312" s="668">
        <v>0</v>
      </c>
      <c r="H312" s="668"/>
      <c r="I312" s="668">
        <v>0</v>
      </c>
      <c r="J312" s="668">
        <v>75</v>
      </c>
      <c r="K312" s="668">
        <v>0</v>
      </c>
      <c r="L312" s="668"/>
      <c r="M312" s="668">
        <v>0</v>
      </c>
      <c r="N312" s="668">
        <v>76</v>
      </c>
      <c r="O312" s="668">
        <v>0</v>
      </c>
      <c r="P312" s="681"/>
      <c r="Q312" s="669">
        <v>0</v>
      </c>
    </row>
    <row r="313" spans="1:17" ht="14.4" customHeight="1" x14ac:dyDescent="0.3">
      <c r="A313" s="664" t="s">
        <v>542</v>
      </c>
      <c r="B313" s="665" t="s">
        <v>5628</v>
      </c>
      <c r="C313" s="665" t="s">
        <v>5537</v>
      </c>
      <c r="D313" s="665" t="s">
        <v>6057</v>
      </c>
      <c r="E313" s="665" t="s">
        <v>6058</v>
      </c>
      <c r="F313" s="668">
        <v>2</v>
      </c>
      <c r="G313" s="668">
        <v>0</v>
      </c>
      <c r="H313" s="668"/>
      <c r="I313" s="668">
        <v>0</v>
      </c>
      <c r="J313" s="668">
        <v>3</v>
      </c>
      <c r="K313" s="668">
        <v>0</v>
      </c>
      <c r="L313" s="668"/>
      <c r="M313" s="668">
        <v>0</v>
      </c>
      <c r="N313" s="668">
        <v>2</v>
      </c>
      <c r="O313" s="668">
        <v>0</v>
      </c>
      <c r="P313" s="681"/>
      <c r="Q313" s="669">
        <v>0</v>
      </c>
    </row>
    <row r="314" spans="1:17" ht="14.4" customHeight="1" x14ac:dyDescent="0.3">
      <c r="A314" s="664" t="s">
        <v>542</v>
      </c>
      <c r="B314" s="665" t="s">
        <v>5628</v>
      </c>
      <c r="C314" s="665" t="s">
        <v>5537</v>
      </c>
      <c r="D314" s="665" t="s">
        <v>6059</v>
      </c>
      <c r="E314" s="665" t="s">
        <v>6060</v>
      </c>
      <c r="F314" s="668">
        <v>18</v>
      </c>
      <c r="G314" s="668">
        <v>0</v>
      </c>
      <c r="H314" s="668"/>
      <c r="I314" s="668">
        <v>0</v>
      </c>
      <c r="J314" s="668">
        <v>14</v>
      </c>
      <c r="K314" s="668">
        <v>0</v>
      </c>
      <c r="L314" s="668"/>
      <c r="M314" s="668">
        <v>0</v>
      </c>
      <c r="N314" s="668">
        <v>19</v>
      </c>
      <c r="O314" s="668">
        <v>0</v>
      </c>
      <c r="P314" s="681"/>
      <c r="Q314" s="669">
        <v>0</v>
      </c>
    </row>
    <row r="315" spans="1:17" ht="14.4" customHeight="1" x14ac:dyDescent="0.3">
      <c r="A315" s="664" t="s">
        <v>542</v>
      </c>
      <c r="B315" s="665" t="s">
        <v>5628</v>
      </c>
      <c r="C315" s="665" t="s">
        <v>5537</v>
      </c>
      <c r="D315" s="665" t="s">
        <v>6061</v>
      </c>
      <c r="E315" s="665" t="s">
        <v>6062</v>
      </c>
      <c r="F315" s="668">
        <v>7</v>
      </c>
      <c r="G315" s="668">
        <v>0</v>
      </c>
      <c r="H315" s="668"/>
      <c r="I315" s="668">
        <v>0</v>
      </c>
      <c r="J315" s="668">
        <v>12</v>
      </c>
      <c r="K315" s="668">
        <v>0</v>
      </c>
      <c r="L315" s="668"/>
      <c r="M315" s="668">
        <v>0</v>
      </c>
      <c r="N315" s="668">
        <v>12</v>
      </c>
      <c r="O315" s="668">
        <v>0</v>
      </c>
      <c r="P315" s="681"/>
      <c r="Q315" s="669">
        <v>0</v>
      </c>
    </row>
    <row r="316" spans="1:17" ht="14.4" customHeight="1" x14ac:dyDescent="0.3">
      <c r="A316" s="664" t="s">
        <v>542</v>
      </c>
      <c r="B316" s="665" t="s">
        <v>5628</v>
      </c>
      <c r="C316" s="665" t="s">
        <v>5537</v>
      </c>
      <c r="D316" s="665" t="s">
        <v>6063</v>
      </c>
      <c r="E316" s="665" t="s">
        <v>6064</v>
      </c>
      <c r="F316" s="668">
        <v>7</v>
      </c>
      <c r="G316" s="668">
        <v>0</v>
      </c>
      <c r="H316" s="668"/>
      <c r="I316" s="668">
        <v>0</v>
      </c>
      <c r="J316" s="668">
        <v>3</v>
      </c>
      <c r="K316" s="668">
        <v>0</v>
      </c>
      <c r="L316" s="668"/>
      <c r="M316" s="668">
        <v>0</v>
      </c>
      <c r="N316" s="668">
        <v>2</v>
      </c>
      <c r="O316" s="668">
        <v>0</v>
      </c>
      <c r="P316" s="681"/>
      <c r="Q316" s="669">
        <v>0</v>
      </c>
    </row>
    <row r="317" spans="1:17" ht="14.4" customHeight="1" x14ac:dyDescent="0.3">
      <c r="A317" s="664" t="s">
        <v>542</v>
      </c>
      <c r="B317" s="665" t="s">
        <v>5628</v>
      </c>
      <c r="C317" s="665" t="s">
        <v>5537</v>
      </c>
      <c r="D317" s="665" t="s">
        <v>6065</v>
      </c>
      <c r="E317" s="665" t="s">
        <v>6066</v>
      </c>
      <c r="F317" s="668">
        <v>68</v>
      </c>
      <c r="G317" s="668">
        <v>0</v>
      </c>
      <c r="H317" s="668"/>
      <c r="I317" s="668">
        <v>0</v>
      </c>
      <c r="J317" s="668">
        <v>51</v>
      </c>
      <c r="K317" s="668">
        <v>0</v>
      </c>
      <c r="L317" s="668"/>
      <c r="M317" s="668">
        <v>0</v>
      </c>
      <c r="N317" s="668">
        <v>43</v>
      </c>
      <c r="O317" s="668">
        <v>0</v>
      </c>
      <c r="P317" s="681"/>
      <c r="Q317" s="669">
        <v>0</v>
      </c>
    </row>
    <row r="318" spans="1:17" ht="14.4" customHeight="1" x14ac:dyDescent="0.3">
      <c r="A318" s="664" t="s">
        <v>542</v>
      </c>
      <c r="B318" s="665" t="s">
        <v>5628</v>
      </c>
      <c r="C318" s="665" t="s">
        <v>5537</v>
      </c>
      <c r="D318" s="665" t="s">
        <v>6067</v>
      </c>
      <c r="E318" s="665" t="s">
        <v>6068</v>
      </c>
      <c r="F318" s="668">
        <v>1</v>
      </c>
      <c r="G318" s="668">
        <v>0</v>
      </c>
      <c r="H318" s="668"/>
      <c r="I318" s="668">
        <v>0</v>
      </c>
      <c r="J318" s="668"/>
      <c r="K318" s="668"/>
      <c r="L318" s="668"/>
      <c r="M318" s="668"/>
      <c r="N318" s="668"/>
      <c r="O318" s="668"/>
      <c r="P318" s="681"/>
      <c r="Q318" s="669"/>
    </row>
    <row r="319" spans="1:17" ht="14.4" customHeight="1" x14ac:dyDescent="0.3">
      <c r="A319" s="664" t="s">
        <v>542</v>
      </c>
      <c r="B319" s="665" t="s">
        <v>5628</v>
      </c>
      <c r="C319" s="665" t="s">
        <v>5537</v>
      </c>
      <c r="D319" s="665" t="s">
        <v>6069</v>
      </c>
      <c r="E319" s="665" t="s">
        <v>6070</v>
      </c>
      <c r="F319" s="668">
        <v>3</v>
      </c>
      <c r="G319" s="668">
        <v>0</v>
      </c>
      <c r="H319" s="668"/>
      <c r="I319" s="668">
        <v>0</v>
      </c>
      <c r="J319" s="668">
        <v>1</v>
      </c>
      <c r="K319" s="668">
        <v>0</v>
      </c>
      <c r="L319" s="668"/>
      <c r="M319" s="668">
        <v>0</v>
      </c>
      <c r="N319" s="668"/>
      <c r="O319" s="668"/>
      <c r="P319" s="681"/>
      <c r="Q319" s="669"/>
    </row>
    <row r="320" spans="1:17" ht="14.4" customHeight="1" x14ac:dyDescent="0.3">
      <c r="A320" s="664" t="s">
        <v>542</v>
      </c>
      <c r="B320" s="665" t="s">
        <v>5628</v>
      </c>
      <c r="C320" s="665" t="s">
        <v>5537</v>
      </c>
      <c r="D320" s="665" t="s">
        <v>6071</v>
      </c>
      <c r="E320" s="665" t="s">
        <v>6072</v>
      </c>
      <c r="F320" s="668"/>
      <c r="G320" s="668"/>
      <c r="H320" s="668"/>
      <c r="I320" s="668"/>
      <c r="J320" s="668">
        <v>1</v>
      </c>
      <c r="K320" s="668">
        <v>0</v>
      </c>
      <c r="L320" s="668"/>
      <c r="M320" s="668">
        <v>0</v>
      </c>
      <c r="N320" s="668">
        <v>1</v>
      </c>
      <c r="O320" s="668">
        <v>0</v>
      </c>
      <c r="P320" s="681"/>
      <c r="Q320" s="669">
        <v>0</v>
      </c>
    </row>
    <row r="321" spans="1:17" ht="14.4" customHeight="1" x14ac:dyDescent="0.3">
      <c r="A321" s="664" t="s">
        <v>542</v>
      </c>
      <c r="B321" s="665" t="s">
        <v>5628</v>
      </c>
      <c r="C321" s="665" t="s">
        <v>5537</v>
      </c>
      <c r="D321" s="665" t="s">
        <v>6073</v>
      </c>
      <c r="E321" s="665" t="s">
        <v>6074</v>
      </c>
      <c r="F321" s="668"/>
      <c r="G321" s="668"/>
      <c r="H321" s="668"/>
      <c r="I321" s="668"/>
      <c r="J321" s="668">
        <v>2</v>
      </c>
      <c r="K321" s="668">
        <v>0</v>
      </c>
      <c r="L321" s="668"/>
      <c r="M321" s="668">
        <v>0</v>
      </c>
      <c r="N321" s="668">
        <v>4</v>
      </c>
      <c r="O321" s="668">
        <v>0</v>
      </c>
      <c r="P321" s="681"/>
      <c r="Q321" s="669">
        <v>0</v>
      </c>
    </row>
    <row r="322" spans="1:17" ht="14.4" customHeight="1" x14ac:dyDescent="0.3">
      <c r="A322" s="664" t="s">
        <v>542</v>
      </c>
      <c r="B322" s="665" t="s">
        <v>5628</v>
      </c>
      <c r="C322" s="665" t="s">
        <v>5537</v>
      </c>
      <c r="D322" s="665" t="s">
        <v>6075</v>
      </c>
      <c r="E322" s="665" t="s">
        <v>6076</v>
      </c>
      <c r="F322" s="668">
        <v>3</v>
      </c>
      <c r="G322" s="668">
        <v>0</v>
      </c>
      <c r="H322" s="668"/>
      <c r="I322" s="668">
        <v>0</v>
      </c>
      <c r="J322" s="668">
        <v>2</v>
      </c>
      <c r="K322" s="668">
        <v>0</v>
      </c>
      <c r="L322" s="668"/>
      <c r="M322" s="668">
        <v>0</v>
      </c>
      <c r="N322" s="668">
        <v>4</v>
      </c>
      <c r="O322" s="668">
        <v>0</v>
      </c>
      <c r="P322" s="681"/>
      <c r="Q322" s="669">
        <v>0</v>
      </c>
    </row>
    <row r="323" spans="1:17" ht="14.4" customHeight="1" x14ac:dyDescent="0.3">
      <c r="A323" s="664" t="s">
        <v>542</v>
      </c>
      <c r="B323" s="665" t="s">
        <v>5628</v>
      </c>
      <c r="C323" s="665" t="s">
        <v>5537</v>
      </c>
      <c r="D323" s="665" t="s">
        <v>6077</v>
      </c>
      <c r="E323" s="665" t="s">
        <v>6078</v>
      </c>
      <c r="F323" s="668">
        <v>1</v>
      </c>
      <c r="G323" s="668">
        <v>0</v>
      </c>
      <c r="H323" s="668"/>
      <c r="I323" s="668">
        <v>0</v>
      </c>
      <c r="J323" s="668">
        <v>2</v>
      </c>
      <c r="K323" s="668">
        <v>0</v>
      </c>
      <c r="L323" s="668"/>
      <c r="M323" s="668">
        <v>0</v>
      </c>
      <c r="N323" s="668">
        <v>4</v>
      </c>
      <c r="O323" s="668">
        <v>0</v>
      </c>
      <c r="P323" s="681"/>
      <c r="Q323" s="669">
        <v>0</v>
      </c>
    </row>
    <row r="324" spans="1:17" ht="14.4" customHeight="1" x14ac:dyDescent="0.3">
      <c r="A324" s="664" t="s">
        <v>542</v>
      </c>
      <c r="B324" s="665" t="s">
        <v>5628</v>
      </c>
      <c r="C324" s="665" t="s">
        <v>5537</v>
      </c>
      <c r="D324" s="665" t="s">
        <v>6079</v>
      </c>
      <c r="E324" s="665" t="s">
        <v>6080</v>
      </c>
      <c r="F324" s="668">
        <v>8</v>
      </c>
      <c r="G324" s="668">
        <v>0</v>
      </c>
      <c r="H324" s="668"/>
      <c r="I324" s="668">
        <v>0</v>
      </c>
      <c r="J324" s="668">
        <v>2</v>
      </c>
      <c r="K324" s="668">
        <v>0</v>
      </c>
      <c r="L324" s="668"/>
      <c r="M324" s="668">
        <v>0</v>
      </c>
      <c r="N324" s="668">
        <v>3</v>
      </c>
      <c r="O324" s="668">
        <v>0</v>
      </c>
      <c r="P324" s="681"/>
      <c r="Q324" s="669">
        <v>0</v>
      </c>
    </row>
    <row r="325" spans="1:17" ht="14.4" customHeight="1" x14ac:dyDescent="0.3">
      <c r="A325" s="664" t="s">
        <v>542</v>
      </c>
      <c r="B325" s="665" t="s">
        <v>5628</v>
      </c>
      <c r="C325" s="665" t="s">
        <v>5537</v>
      </c>
      <c r="D325" s="665" t="s">
        <v>6081</v>
      </c>
      <c r="E325" s="665" t="s">
        <v>6082</v>
      </c>
      <c r="F325" s="668"/>
      <c r="G325" s="668"/>
      <c r="H325" s="668"/>
      <c r="I325" s="668"/>
      <c r="J325" s="668">
        <v>1</v>
      </c>
      <c r="K325" s="668">
        <v>0</v>
      </c>
      <c r="L325" s="668"/>
      <c r="M325" s="668">
        <v>0</v>
      </c>
      <c r="N325" s="668"/>
      <c r="O325" s="668"/>
      <c r="P325" s="681"/>
      <c r="Q325" s="669"/>
    </row>
    <row r="326" spans="1:17" ht="14.4" customHeight="1" x14ac:dyDescent="0.3">
      <c r="A326" s="664" t="s">
        <v>542</v>
      </c>
      <c r="B326" s="665" t="s">
        <v>5628</v>
      </c>
      <c r="C326" s="665" t="s">
        <v>5537</v>
      </c>
      <c r="D326" s="665" t="s">
        <v>6083</v>
      </c>
      <c r="E326" s="665" t="s">
        <v>6084</v>
      </c>
      <c r="F326" s="668"/>
      <c r="G326" s="668"/>
      <c r="H326" s="668"/>
      <c r="I326" s="668"/>
      <c r="J326" s="668">
        <v>1</v>
      </c>
      <c r="K326" s="668">
        <v>0</v>
      </c>
      <c r="L326" s="668"/>
      <c r="M326" s="668">
        <v>0</v>
      </c>
      <c r="N326" s="668"/>
      <c r="O326" s="668"/>
      <c r="P326" s="681"/>
      <c r="Q326" s="669"/>
    </row>
    <row r="327" spans="1:17" ht="14.4" customHeight="1" x14ac:dyDescent="0.3">
      <c r="A327" s="664" t="s">
        <v>542</v>
      </c>
      <c r="B327" s="665" t="s">
        <v>5628</v>
      </c>
      <c r="C327" s="665" t="s">
        <v>5537</v>
      </c>
      <c r="D327" s="665" t="s">
        <v>6085</v>
      </c>
      <c r="E327" s="665" t="s">
        <v>6086</v>
      </c>
      <c r="F327" s="668"/>
      <c r="G327" s="668"/>
      <c r="H327" s="668"/>
      <c r="I327" s="668"/>
      <c r="J327" s="668">
        <v>1</v>
      </c>
      <c r="K327" s="668">
        <v>0</v>
      </c>
      <c r="L327" s="668"/>
      <c r="M327" s="668">
        <v>0</v>
      </c>
      <c r="N327" s="668">
        <v>2</v>
      </c>
      <c r="O327" s="668">
        <v>0</v>
      </c>
      <c r="P327" s="681"/>
      <c r="Q327" s="669">
        <v>0</v>
      </c>
    </row>
    <row r="328" spans="1:17" ht="14.4" customHeight="1" x14ac:dyDescent="0.3">
      <c r="A328" s="664" t="s">
        <v>542</v>
      </c>
      <c r="B328" s="665" t="s">
        <v>5628</v>
      </c>
      <c r="C328" s="665" t="s">
        <v>5537</v>
      </c>
      <c r="D328" s="665" t="s">
        <v>6087</v>
      </c>
      <c r="E328" s="665" t="s">
        <v>6088</v>
      </c>
      <c r="F328" s="668">
        <v>1</v>
      </c>
      <c r="G328" s="668">
        <v>0</v>
      </c>
      <c r="H328" s="668"/>
      <c r="I328" s="668">
        <v>0</v>
      </c>
      <c r="J328" s="668"/>
      <c r="K328" s="668"/>
      <c r="L328" s="668"/>
      <c r="M328" s="668"/>
      <c r="N328" s="668"/>
      <c r="O328" s="668"/>
      <c r="P328" s="681"/>
      <c r="Q328" s="669"/>
    </row>
    <row r="329" spans="1:17" ht="14.4" customHeight="1" x14ac:dyDescent="0.3">
      <c r="A329" s="664" t="s">
        <v>542</v>
      </c>
      <c r="B329" s="665" t="s">
        <v>5628</v>
      </c>
      <c r="C329" s="665" t="s">
        <v>5537</v>
      </c>
      <c r="D329" s="665" t="s">
        <v>6089</v>
      </c>
      <c r="E329" s="665" t="s">
        <v>6090</v>
      </c>
      <c r="F329" s="668">
        <v>28</v>
      </c>
      <c r="G329" s="668">
        <v>0</v>
      </c>
      <c r="H329" s="668"/>
      <c r="I329" s="668">
        <v>0</v>
      </c>
      <c r="J329" s="668">
        <v>49</v>
      </c>
      <c r="K329" s="668">
        <v>0</v>
      </c>
      <c r="L329" s="668"/>
      <c r="M329" s="668">
        <v>0</v>
      </c>
      <c r="N329" s="668">
        <v>52</v>
      </c>
      <c r="O329" s="668">
        <v>0</v>
      </c>
      <c r="P329" s="681"/>
      <c r="Q329" s="669">
        <v>0</v>
      </c>
    </row>
    <row r="330" spans="1:17" ht="14.4" customHeight="1" x14ac:dyDescent="0.3">
      <c r="A330" s="664" t="s">
        <v>542</v>
      </c>
      <c r="B330" s="665" t="s">
        <v>5628</v>
      </c>
      <c r="C330" s="665" t="s">
        <v>5537</v>
      </c>
      <c r="D330" s="665" t="s">
        <v>6091</v>
      </c>
      <c r="E330" s="665" t="s">
        <v>6092</v>
      </c>
      <c r="F330" s="668"/>
      <c r="G330" s="668"/>
      <c r="H330" s="668"/>
      <c r="I330" s="668"/>
      <c r="J330" s="668">
        <v>1</v>
      </c>
      <c r="K330" s="668">
        <v>0</v>
      </c>
      <c r="L330" s="668"/>
      <c r="M330" s="668">
        <v>0</v>
      </c>
      <c r="N330" s="668"/>
      <c r="O330" s="668"/>
      <c r="P330" s="681"/>
      <c r="Q330" s="669"/>
    </row>
    <row r="331" spans="1:17" ht="14.4" customHeight="1" x14ac:dyDescent="0.3">
      <c r="A331" s="664" t="s">
        <v>542</v>
      </c>
      <c r="B331" s="665" t="s">
        <v>5628</v>
      </c>
      <c r="C331" s="665" t="s">
        <v>5537</v>
      </c>
      <c r="D331" s="665" t="s">
        <v>6093</v>
      </c>
      <c r="E331" s="665" t="s">
        <v>6094</v>
      </c>
      <c r="F331" s="668">
        <v>1</v>
      </c>
      <c r="G331" s="668">
        <v>0</v>
      </c>
      <c r="H331" s="668"/>
      <c r="I331" s="668">
        <v>0</v>
      </c>
      <c r="J331" s="668">
        <v>1</v>
      </c>
      <c r="K331" s="668">
        <v>0</v>
      </c>
      <c r="L331" s="668"/>
      <c r="M331" s="668">
        <v>0</v>
      </c>
      <c r="N331" s="668">
        <v>1</v>
      </c>
      <c r="O331" s="668">
        <v>0</v>
      </c>
      <c r="P331" s="681"/>
      <c r="Q331" s="669">
        <v>0</v>
      </c>
    </row>
    <row r="332" spans="1:17" ht="14.4" customHeight="1" x14ac:dyDescent="0.3">
      <c r="A332" s="664" t="s">
        <v>542</v>
      </c>
      <c r="B332" s="665" t="s">
        <v>5628</v>
      </c>
      <c r="C332" s="665" t="s">
        <v>5537</v>
      </c>
      <c r="D332" s="665" t="s">
        <v>6095</v>
      </c>
      <c r="E332" s="665" t="s">
        <v>6096</v>
      </c>
      <c r="F332" s="668"/>
      <c r="G332" s="668"/>
      <c r="H332" s="668"/>
      <c r="I332" s="668"/>
      <c r="J332" s="668"/>
      <c r="K332" s="668"/>
      <c r="L332" s="668"/>
      <c r="M332" s="668"/>
      <c r="N332" s="668">
        <v>1</v>
      </c>
      <c r="O332" s="668">
        <v>0</v>
      </c>
      <c r="P332" s="681"/>
      <c r="Q332" s="669">
        <v>0</v>
      </c>
    </row>
    <row r="333" spans="1:17" ht="14.4" customHeight="1" x14ac:dyDescent="0.3">
      <c r="A333" s="664" t="s">
        <v>542</v>
      </c>
      <c r="B333" s="665" t="s">
        <v>5628</v>
      </c>
      <c r="C333" s="665" t="s">
        <v>5537</v>
      </c>
      <c r="D333" s="665" t="s">
        <v>6097</v>
      </c>
      <c r="E333" s="665" t="s">
        <v>6098</v>
      </c>
      <c r="F333" s="668">
        <v>4</v>
      </c>
      <c r="G333" s="668">
        <v>0</v>
      </c>
      <c r="H333" s="668"/>
      <c r="I333" s="668">
        <v>0</v>
      </c>
      <c r="J333" s="668"/>
      <c r="K333" s="668"/>
      <c r="L333" s="668"/>
      <c r="M333" s="668"/>
      <c r="N333" s="668">
        <v>1</v>
      </c>
      <c r="O333" s="668">
        <v>0</v>
      </c>
      <c r="P333" s="681"/>
      <c r="Q333" s="669">
        <v>0</v>
      </c>
    </row>
    <row r="334" spans="1:17" ht="14.4" customHeight="1" x14ac:dyDescent="0.3">
      <c r="A334" s="664" t="s">
        <v>542</v>
      </c>
      <c r="B334" s="665" t="s">
        <v>5628</v>
      </c>
      <c r="C334" s="665" t="s">
        <v>5537</v>
      </c>
      <c r="D334" s="665" t="s">
        <v>6099</v>
      </c>
      <c r="E334" s="665" t="s">
        <v>6100</v>
      </c>
      <c r="F334" s="668"/>
      <c r="G334" s="668"/>
      <c r="H334" s="668"/>
      <c r="I334" s="668"/>
      <c r="J334" s="668">
        <v>2</v>
      </c>
      <c r="K334" s="668">
        <v>0</v>
      </c>
      <c r="L334" s="668"/>
      <c r="M334" s="668">
        <v>0</v>
      </c>
      <c r="N334" s="668">
        <v>1</v>
      </c>
      <c r="O334" s="668">
        <v>0</v>
      </c>
      <c r="P334" s="681"/>
      <c r="Q334" s="669">
        <v>0</v>
      </c>
    </row>
    <row r="335" spans="1:17" ht="14.4" customHeight="1" x14ac:dyDescent="0.3">
      <c r="A335" s="664" t="s">
        <v>542</v>
      </c>
      <c r="B335" s="665" t="s">
        <v>5628</v>
      </c>
      <c r="C335" s="665" t="s">
        <v>5537</v>
      </c>
      <c r="D335" s="665" t="s">
        <v>6101</v>
      </c>
      <c r="E335" s="665" t="s">
        <v>6102</v>
      </c>
      <c r="F335" s="668"/>
      <c r="G335" s="668"/>
      <c r="H335" s="668"/>
      <c r="I335" s="668"/>
      <c r="J335" s="668">
        <v>1</v>
      </c>
      <c r="K335" s="668">
        <v>0</v>
      </c>
      <c r="L335" s="668"/>
      <c r="M335" s="668">
        <v>0</v>
      </c>
      <c r="N335" s="668">
        <v>1</v>
      </c>
      <c r="O335" s="668">
        <v>0</v>
      </c>
      <c r="P335" s="681"/>
      <c r="Q335" s="669">
        <v>0</v>
      </c>
    </row>
    <row r="336" spans="1:17" ht="14.4" customHeight="1" x14ac:dyDescent="0.3">
      <c r="A336" s="664" t="s">
        <v>542</v>
      </c>
      <c r="B336" s="665" t="s">
        <v>5628</v>
      </c>
      <c r="C336" s="665" t="s">
        <v>5537</v>
      </c>
      <c r="D336" s="665" t="s">
        <v>6103</v>
      </c>
      <c r="E336" s="665" t="s">
        <v>6104</v>
      </c>
      <c r="F336" s="668">
        <v>2</v>
      </c>
      <c r="G336" s="668">
        <v>0</v>
      </c>
      <c r="H336" s="668"/>
      <c r="I336" s="668">
        <v>0</v>
      </c>
      <c r="J336" s="668"/>
      <c r="K336" s="668"/>
      <c r="L336" s="668"/>
      <c r="M336" s="668"/>
      <c r="N336" s="668">
        <v>1</v>
      </c>
      <c r="O336" s="668">
        <v>0</v>
      </c>
      <c r="P336" s="681"/>
      <c r="Q336" s="669">
        <v>0</v>
      </c>
    </row>
    <row r="337" spans="1:17" ht="14.4" customHeight="1" x14ac:dyDescent="0.3">
      <c r="A337" s="664" t="s">
        <v>542</v>
      </c>
      <c r="B337" s="665" t="s">
        <v>5628</v>
      </c>
      <c r="C337" s="665" t="s">
        <v>5537</v>
      </c>
      <c r="D337" s="665" t="s">
        <v>6105</v>
      </c>
      <c r="E337" s="665" t="s">
        <v>6106</v>
      </c>
      <c r="F337" s="668">
        <v>3</v>
      </c>
      <c r="G337" s="668">
        <v>0</v>
      </c>
      <c r="H337" s="668"/>
      <c r="I337" s="668">
        <v>0</v>
      </c>
      <c r="J337" s="668">
        <v>1</v>
      </c>
      <c r="K337" s="668">
        <v>0</v>
      </c>
      <c r="L337" s="668"/>
      <c r="M337" s="668">
        <v>0</v>
      </c>
      <c r="N337" s="668"/>
      <c r="O337" s="668"/>
      <c r="P337" s="681"/>
      <c r="Q337" s="669"/>
    </row>
    <row r="338" spans="1:17" ht="14.4" customHeight="1" x14ac:dyDescent="0.3">
      <c r="A338" s="664" t="s">
        <v>542</v>
      </c>
      <c r="B338" s="665" t="s">
        <v>5628</v>
      </c>
      <c r="C338" s="665" t="s">
        <v>5537</v>
      </c>
      <c r="D338" s="665" t="s">
        <v>6107</v>
      </c>
      <c r="E338" s="665" t="s">
        <v>6108</v>
      </c>
      <c r="F338" s="668">
        <v>2</v>
      </c>
      <c r="G338" s="668">
        <v>1412</v>
      </c>
      <c r="H338" s="668">
        <v>1</v>
      </c>
      <c r="I338" s="668">
        <v>706</v>
      </c>
      <c r="J338" s="668">
        <v>1</v>
      </c>
      <c r="K338" s="668">
        <v>707</v>
      </c>
      <c r="L338" s="668">
        <v>0.50070821529745047</v>
      </c>
      <c r="M338" s="668">
        <v>707</v>
      </c>
      <c r="N338" s="668">
        <v>3</v>
      </c>
      <c r="O338" s="668">
        <v>2157</v>
      </c>
      <c r="P338" s="681">
        <v>1.5276203966005666</v>
      </c>
      <c r="Q338" s="669">
        <v>719</v>
      </c>
    </row>
    <row r="339" spans="1:17" ht="14.4" customHeight="1" x14ac:dyDescent="0.3">
      <c r="A339" s="664" t="s">
        <v>542</v>
      </c>
      <c r="B339" s="665" t="s">
        <v>5628</v>
      </c>
      <c r="C339" s="665" t="s">
        <v>5537</v>
      </c>
      <c r="D339" s="665" t="s">
        <v>5636</v>
      </c>
      <c r="E339" s="665" t="s">
        <v>5637</v>
      </c>
      <c r="F339" s="668">
        <v>391</v>
      </c>
      <c r="G339" s="668">
        <v>0</v>
      </c>
      <c r="H339" s="668"/>
      <c r="I339" s="668">
        <v>0</v>
      </c>
      <c r="J339" s="668">
        <v>391</v>
      </c>
      <c r="K339" s="668">
        <v>0</v>
      </c>
      <c r="L339" s="668"/>
      <c r="M339" s="668">
        <v>0</v>
      </c>
      <c r="N339" s="668">
        <v>351</v>
      </c>
      <c r="O339" s="668">
        <v>0</v>
      </c>
      <c r="P339" s="681"/>
      <c r="Q339" s="669">
        <v>0</v>
      </c>
    </row>
    <row r="340" spans="1:17" ht="14.4" customHeight="1" x14ac:dyDescent="0.3">
      <c r="A340" s="664" t="s">
        <v>542</v>
      </c>
      <c r="B340" s="665" t="s">
        <v>5628</v>
      </c>
      <c r="C340" s="665" t="s">
        <v>5537</v>
      </c>
      <c r="D340" s="665" t="s">
        <v>5562</v>
      </c>
      <c r="E340" s="665" t="s">
        <v>5563</v>
      </c>
      <c r="F340" s="668">
        <v>37</v>
      </c>
      <c r="G340" s="668">
        <v>3023</v>
      </c>
      <c r="H340" s="668">
        <v>1</v>
      </c>
      <c r="I340" s="668">
        <v>81.702702702702709</v>
      </c>
      <c r="J340" s="668">
        <v>30</v>
      </c>
      <c r="K340" s="668">
        <v>2460</v>
      </c>
      <c r="L340" s="668">
        <v>0.81376116440621904</v>
      </c>
      <c r="M340" s="668">
        <v>82</v>
      </c>
      <c r="N340" s="668">
        <v>24</v>
      </c>
      <c r="O340" s="668">
        <v>2060</v>
      </c>
      <c r="P340" s="681">
        <v>0.6814422758848826</v>
      </c>
      <c r="Q340" s="669">
        <v>85.833333333333329</v>
      </c>
    </row>
    <row r="341" spans="1:17" ht="14.4" customHeight="1" x14ac:dyDescent="0.3">
      <c r="A341" s="664" t="s">
        <v>542</v>
      </c>
      <c r="B341" s="665" t="s">
        <v>5628</v>
      </c>
      <c r="C341" s="665" t="s">
        <v>5537</v>
      </c>
      <c r="D341" s="665" t="s">
        <v>6109</v>
      </c>
      <c r="E341" s="665" t="s">
        <v>6110</v>
      </c>
      <c r="F341" s="668">
        <v>186</v>
      </c>
      <c r="G341" s="668">
        <v>95528</v>
      </c>
      <c r="H341" s="668">
        <v>1</v>
      </c>
      <c r="I341" s="668">
        <v>513.5913978494624</v>
      </c>
      <c r="J341" s="668">
        <v>210</v>
      </c>
      <c r="K341" s="668">
        <v>108990</v>
      </c>
      <c r="L341" s="668">
        <v>1.1409220333305419</v>
      </c>
      <c r="M341" s="668">
        <v>519</v>
      </c>
      <c r="N341" s="668">
        <v>193</v>
      </c>
      <c r="O341" s="668">
        <v>102611</v>
      </c>
      <c r="P341" s="681">
        <v>1.0741458001842392</v>
      </c>
      <c r="Q341" s="669">
        <v>531.66321243523316</v>
      </c>
    </row>
    <row r="342" spans="1:17" ht="14.4" customHeight="1" x14ac:dyDescent="0.3">
      <c r="A342" s="664" t="s">
        <v>542</v>
      </c>
      <c r="B342" s="665" t="s">
        <v>5628</v>
      </c>
      <c r="C342" s="665" t="s">
        <v>5537</v>
      </c>
      <c r="D342" s="665" t="s">
        <v>6111</v>
      </c>
      <c r="E342" s="665" t="s">
        <v>6112</v>
      </c>
      <c r="F342" s="668"/>
      <c r="G342" s="668"/>
      <c r="H342" s="668"/>
      <c r="I342" s="668"/>
      <c r="J342" s="668">
        <v>1</v>
      </c>
      <c r="K342" s="668">
        <v>1802</v>
      </c>
      <c r="L342" s="668"/>
      <c r="M342" s="668">
        <v>1802</v>
      </c>
      <c r="N342" s="668"/>
      <c r="O342" s="668"/>
      <c r="P342" s="681"/>
      <c r="Q342" s="669"/>
    </row>
    <row r="343" spans="1:17" ht="14.4" customHeight="1" x14ac:dyDescent="0.3">
      <c r="A343" s="664" t="s">
        <v>542</v>
      </c>
      <c r="B343" s="665" t="s">
        <v>5628</v>
      </c>
      <c r="C343" s="665" t="s">
        <v>5537</v>
      </c>
      <c r="D343" s="665" t="s">
        <v>6113</v>
      </c>
      <c r="E343" s="665" t="s">
        <v>6114</v>
      </c>
      <c r="F343" s="668">
        <v>3286</v>
      </c>
      <c r="G343" s="668">
        <v>3268193</v>
      </c>
      <c r="H343" s="668">
        <v>1</v>
      </c>
      <c r="I343" s="668">
        <v>994.58094948265364</v>
      </c>
      <c r="J343" s="668">
        <v>3226</v>
      </c>
      <c r="K343" s="668">
        <v>3194379</v>
      </c>
      <c r="L343" s="668">
        <v>0.97741443054311661</v>
      </c>
      <c r="M343" s="668">
        <v>990.19807811531314</v>
      </c>
      <c r="N343" s="668">
        <v>3172</v>
      </c>
      <c r="O343" s="668">
        <v>3092812</v>
      </c>
      <c r="P343" s="681">
        <v>0.9463370125326136</v>
      </c>
      <c r="Q343" s="669">
        <v>975.03530895334177</v>
      </c>
    </row>
    <row r="344" spans="1:17" ht="14.4" customHeight="1" x14ac:dyDescent="0.3">
      <c r="A344" s="664" t="s">
        <v>542</v>
      </c>
      <c r="B344" s="665" t="s">
        <v>5628</v>
      </c>
      <c r="C344" s="665" t="s">
        <v>5537</v>
      </c>
      <c r="D344" s="665" t="s">
        <v>6115</v>
      </c>
      <c r="E344" s="665" t="s">
        <v>6116</v>
      </c>
      <c r="F344" s="668">
        <v>4</v>
      </c>
      <c r="G344" s="668">
        <v>0</v>
      </c>
      <c r="H344" s="668"/>
      <c r="I344" s="668">
        <v>0</v>
      </c>
      <c r="J344" s="668">
        <v>7</v>
      </c>
      <c r="K344" s="668">
        <v>0</v>
      </c>
      <c r="L344" s="668"/>
      <c r="M344" s="668">
        <v>0</v>
      </c>
      <c r="N344" s="668">
        <v>3</v>
      </c>
      <c r="O344" s="668">
        <v>0</v>
      </c>
      <c r="P344" s="681"/>
      <c r="Q344" s="669">
        <v>0</v>
      </c>
    </row>
    <row r="345" spans="1:17" ht="14.4" customHeight="1" x14ac:dyDescent="0.3">
      <c r="A345" s="664" t="s">
        <v>542</v>
      </c>
      <c r="B345" s="665" t="s">
        <v>5628</v>
      </c>
      <c r="C345" s="665" t="s">
        <v>5537</v>
      </c>
      <c r="D345" s="665" t="s">
        <v>6117</v>
      </c>
      <c r="E345" s="665" t="s">
        <v>6118</v>
      </c>
      <c r="F345" s="668">
        <v>76</v>
      </c>
      <c r="G345" s="668">
        <v>3642682</v>
      </c>
      <c r="H345" s="668">
        <v>1</v>
      </c>
      <c r="I345" s="668">
        <v>47930.026315789473</v>
      </c>
      <c r="J345" s="668">
        <v>67</v>
      </c>
      <c r="K345" s="668">
        <v>3218412</v>
      </c>
      <c r="L345" s="668">
        <v>0.88352812570518091</v>
      </c>
      <c r="M345" s="668">
        <v>48036</v>
      </c>
      <c r="N345" s="668">
        <v>77</v>
      </c>
      <c r="O345" s="668">
        <v>3767248</v>
      </c>
      <c r="P345" s="681">
        <v>1.0341962323365037</v>
      </c>
      <c r="Q345" s="669">
        <v>48925.2987012987</v>
      </c>
    </row>
    <row r="346" spans="1:17" ht="14.4" customHeight="1" x14ac:dyDescent="0.3">
      <c r="A346" s="664" t="s">
        <v>542</v>
      </c>
      <c r="B346" s="665" t="s">
        <v>5628</v>
      </c>
      <c r="C346" s="665" t="s">
        <v>5537</v>
      </c>
      <c r="D346" s="665" t="s">
        <v>6119</v>
      </c>
      <c r="E346" s="665" t="s">
        <v>6120</v>
      </c>
      <c r="F346" s="668">
        <v>18</v>
      </c>
      <c r="G346" s="668">
        <v>32972</v>
      </c>
      <c r="H346" s="668">
        <v>1</v>
      </c>
      <c r="I346" s="668">
        <v>1831.7777777777778</v>
      </c>
      <c r="J346" s="668">
        <v>17</v>
      </c>
      <c r="K346" s="668">
        <v>31263</v>
      </c>
      <c r="L346" s="668">
        <v>0.94816814266650495</v>
      </c>
      <c r="M346" s="668">
        <v>1839</v>
      </c>
      <c r="N346" s="668">
        <v>10</v>
      </c>
      <c r="O346" s="668">
        <v>18750</v>
      </c>
      <c r="P346" s="681">
        <v>0.56866432124226618</v>
      </c>
      <c r="Q346" s="669">
        <v>1875</v>
      </c>
    </row>
    <row r="347" spans="1:17" ht="14.4" customHeight="1" x14ac:dyDescent="0.3">
      <c r="A347" s="664" t="s">
        <v>542</v>
      </c>
      <c r="B347" s="665" t="s">
        <v>5628</v>
      </c>
      <c r="C347" s="665" t="s">
        <v>5537</v>
      </c>
      <c r="D347" s="665" t="s">
        <v>5694</v>
      </c>
      <c r="E347" s="665" t="s">
        <v>5695</v>
      </c>
      <c r="F347" s="668"/>
      <c r="G347" s="668"/>
      <c r="H347" s="668"/>
      <c r="I347" s="668"/>
      <c r="J347" s="668">
        <v>1</v>
      </c>
      <c r="K347" s="668">
        <v>9123</v>
      </c>
      <c r="L347" s="668"/>
      <c r="M347" s="668">
        <v>9123</v>
      </c>
      <c r="N347" s="668"/>
      <c r="O347" s="668"/>
      <c r="P347" s="681"/>
      <c r="Q347" s="669"/>
    </row>
    <row r="348" spans="1:17" ht="14.4" customHeight="1" x14ac:dyDescent="0.3">
      <c r="A348" s="664" t="s">
        <v>542</v>
      </c>
      <c r="B348" s="665" t="s">
        <v>5628</v>
      </c>
      <c r="C348" s="665" t="s">
        <v>5537</v>
      </c>
      <c r="D348" s="665" t="s">
        <v>5591</v>
      </c>
      <c r="E348" s="665" t="s">
        <v>5592</v>
      </c>
      <c r="F348" s="668">
        <v>18</v>
      </c>
      <c r="G348" s="668">
        <v>7806</v>
      </c>
      <c r="H348" s="668">
        <v>1</v>
      </c>
      <c r="I348" s="668">
        <v>433.66666666666669</v>
      </c>
      <c r="J348" s="668">
        <v>21</v>
      </c>
      <c r="K348" s="668">
        <v>9156</v>
      </c>
      <c r="L348" s="668">
        <v>1.1729438893159108</v>
      </c>
      <c r="M348" s="668">
        <v>436</v>
      </c>
      <c r="N348" s="668">
        <v>23</v>
      </c>
      <c r="O348" s="668">
        <v>10204</v>
      </c>
      <c r="P348" s="681">
        <v>1.3071995900589291</v>
      </c>
      <c r="Q348" s="669">
        <v>443.6521739130435</v>
      </c>
    </row>
    <row r="349" spans="1:17" ht="14.4" customHeight="1" x14ac:dyDescent="0.3">
      <c r="A349" s="664" t="s">
        <v>542</v>
      </c>
      <c r="B349" s="665" t="s">
        <v>5628</v>
      </c>
      <c r="C349" s="665" t="s">
        <v>5537</v>
      </c>
      <c r="D349" s="665" t="s">
        <v>5696</v>
      </c>
      <c r="E349" s="665" t="s">
        <v>5697</v>
      </c>
      <c r="F349" s="668">
        <v>28</v>
      </c>
      <c r="G349" s="668">
        <v>23785</v>
      </c>
      <c r="H349" s="668">
        <v>1</v>
      </c>
      <c r="I349" s="668">
        <v>849.46428571428567</v>
      </c>
      <c r="J349" s="668">
        <v>50</v>
      </c>
      <c r="K349" s="668">
        <v>42600</v>
      </c>
      <c r="L349" s="668">
        <v>1.791044776119403</v>
      </c>
      <c r="M349" s="668">
        <v>852</v>
      </c>
      <c r="N349" s="668">
        <v>53</v>
      </c>
      <c r="O349" s="668">
        <v>45741</v>
      </c>
      <c r="P349" s="681">
        <v>1.9231027958797562</v>
      </c>
      <c r="Q349" s="669">
        <v>863.03773584905662</v>
      </c>
    </row>
    <row r="350" spans="1:17" ht="14.4" customHeight="1" x14ac:dyDescent="0.3">
      <c r="A350" s="664" t="s">
        <v>542</v>
      </c>
      <c r="B350" s="665" t="s">
        <v>5628</v>
      </c>
      <c r="C350" s="665" t="s">
        <v>5537</v>
      </c>
      <c r="D350" s="665" t="s">
        <v>5702</v>
      </c>
      <c r="E350" s="665" t="s">
        <v>5703</v>
      </c>
      <c r="F350" s="668">
        <v>31</v>
      </c>
      <c r="G350" s="668">
        <v>0</v>
      </c>
      <c r="H350" s="668"/>
      <c r="I350" s="668">
        <v>0</v>
      </c>
      <c r="J350" s="668">
        <v>31</v>
      </c>
      <c r="K350" s="668">
        <v>0</v>
      </c>
      <c r="L350" s="668"/>
      <c r="M350" s="668">
        <v>0</v>
      </c>
      <c r="N350" s="668">
        <v>30</v>
      </c>
      <c r="O350" s="668">
        <v>0</v>
      </c>
      <c r="P350" s="681"/>
      <c r="Q350" s="669">
        <v>0</v>
      </c>
    </row>
    <row r="351" spans="1:17" ht="14.4" customHeight="1" x14ac:dyDescent="0.3">
      <c r="A351" s="664" t="s">
        <v>542</v>
      </c>
      <c r="B351" s="665" t="s">
        <v>5628</v>
      </c>
      <c r="C351" s="665" t="s">
        <v>5537</v>
      </c>
      <c r="D351" s="665" t="s">
        <v>5704</v>
      </c>
      <c r="E351" s="665" t="s">
        <v>5705</v>
      </c>
      <c r="F351" s="668">
        <v>346</v>
      </c>
      <c r="G351" s="668">
        <v>0</v>
      </c>
      <c r="H351" s="668"/>
      <c r="I351" s="668">
        <v>0</v>
      </c>
      <c r="J351" s="668">
        <v>321</v>
      </c>
      <c r="K351" s="668">
        <v>0</v>
      </c>
      <c r="L351" s="668"/>
      <c r="M351" s="668">
        <v>0</v>
      </c>
      <c r="N351" s="668">
        <v>312</v>
      </c>
      <c r="O351" s="668">
        <v>0</v>
      </c>
      <c r="P351" s="681"/>
      <c r="Q351" s="669">
        <v>0</v>
      </c>
    </row>
    <row r="352" spans="1:17" ht="14.4" customHeight="1" x14ac:dyDescent="0.3">
      <c r="A352" s="664" t="s">
        <v>542</v>
      </c>
      <c r="B352" s="665" t="s">
        <v>5628</v>
      </c>
      <c r="C352" s="665" t="s">
        <v>5537</v>
      </c>
      <c r="D352" s="665" t="s">
        <v>6121</v>
      </c>
      <c r="E352" s="665" t="s">
        <v>6122</v>
      </c>
      <c r="F352" s="668">
        <v>292</v>
      </c>
      <c r="G352" s="668">
        <v>11041190</v>
      </c>
      <c r="H352" s="668">
        <v>1</v>
      </c>
      <c r="I352" s="668">
        <v>37812.294520547948</v>
      </c>
      <c r="J352" s="668">
        <v>292</v>
      </c>
      <c r="K352" s="668">
        <v>11070012</v>
      </c>
      <c r="L352" s="668">
        <v>1.0026104070304016</v>
      </c>
      <c r="M352" s="668">
        <v>37911</v>
      </c>
      <c r="N352" s="668">
        <v>266</v>
      </c>
      <c r="O352" s="668">
        <v>10286852</v>
      </c>
      <c r="P352" s="681">
        <v>0.9316796468496602</v>
      </c>
      <c r="Q352" s="669">
        <v>38672.375939849626</v>
      </c>
    </row>
    <row r="353" spans="1:17" ht="14.4" customHeight="1" x14ac:dyDescent="0.3">
      <c r="A353" s="664" t="s">
        <v>542</v>
      </c>
      <c r="B353" s="665" t="s">
        <v>5628</v>
      </c>
      <c r="C353" s="665" t="s">
        <v>5537</v>
      </c>
      <c r="D353" s="665" t="s">
        <v>5708</v>
      </c>
      <c r="E353" s="665" t="s">
        <v>5709</v>
      </c>
      <c r="F353" s="668">
        <v>180</v>
      </c>
      <c r="G353" s="668">
        <v>0</v>
      </c>
      <c r="H353" s="668"/>
      <c r="I353" s="668">
        <v>0</v>
      </c>
      <c r="J353" s="668">
        <v>154</v>
      </c>
      <c r="K353" s="668">
        <v>0</v>
      </c>
      <c r="L353" s="668"/>
      <c r="M353" s="668">
        <v>0</v>
      </c>
      <c r="N353" s="668">
        <v>134</v>
      </c>
      <c r="O353" s="668">
        <v>0</v>
      </c>
      <c r="P353" s="681"/>
      <c r="Q353" s="669">
        <v>0</v>
      </c>
    </row>
    <row r="354" spans="1:17" ht="14.4" customHeight="1" x14ac:dyDescent="0.3">
      <c r="A354" s="664" t="s">
        <v>542</v>
      </c>
      <c r="B354" s="665" t="s">
        <v>5628</v>
      </c>
      <c r="C354" s="665" t="s">
        <v>5537</v>
      </c>
      <c r="D354" s="665" t="s">
        <v>5599</v>
      </c>
      <c r="E354" s="665" t="s">
        <v>5600</v>
      </c>
      <c r="F354" s="668">
        <v>396</v>
      </c>
      <c r="G354" s="668">
        <v>137220</v>
      </c>
      <c r="H354" s="668">
        <v>1</v>
      </c>
      <c r="I354" s="668">
        <v>346.5151515151515</v>
      </c>
      <c r="J354" s="668">
        <v>356</v>
      </c>
      <c r="K354" s="668">
        <v>124244</v>
      </c>
      <c r="L354" s="668">
        <v>0.9054365252878589</v>
      </c>
      <c r="M354" s="668">
        <v>349</v>
      </c>
      <c r="N354" s="668">
        <v>339</v>
      </c>
      <c r="O354" s="668">
        <v>126085</v>
      </c>
      <c r="P354" s="681">
        <v>0.91885293688966618</v>
      </c>
      <c r="Q354" s="669">
        <v>371.93215339233041</v>
      </c>
    </row>
    <row r="355" spans="1:17" ht="14.4" customHeight="1" x14ac:dyDescent="0.3">
      <c r="A355" s="664" t="s">
        <v>542</v>
      </c>
      <c r="B355" s="665" t="s">
        <v>5628</v>
      </c>
      <c r="C355" s="665" t="s">
        <v>5537</v>
      </c>
      <c r="D355" s="665" t="s">
        <v>6123</v>
      </c>
      <c r="E355" s="665" t="s">
        <v>6124</v>
      </c>
      <c r="F355" s="668">
        <v>234</v>
      </c>
      <c r="G355" s="668">
        <v>0</v>
      </c>
      <c r="H355" s="668"/>
      <c r="I355" s="668">
        <v>0</v>
      </c>
      <c r="J355" s="668">
        <v>242</v>
      </c>
      <c r="K355" s="668">
        <v>0</v>
      </c>
      <c r="L355" s="668"/>
      <c r="M355" s="668">
        <v>0</v>
      </c>
      <c r="N355" s="668">
        <v>247</v>
      </c>
      <c r="O355" s="668">
        <v>0</v>
      </c>
      <c r="P355" s="681"/>
      <c r="Q355" s="669">
        <v>0</v>
      </c>
    </row>
    <row r="356" spans="1:17" ht="14.4" customHeight="1" x14ac:dyDescent="0.3">
      <c r="A356" s="664" t="s">
        <v>542</v>
      </c>
      <c r="B356" s="665" t="s">
        <v>5628</v>
      </c>
      <c r="C356" s="665" t="s">
        <v>5537</v>
      </c>
      <c r="D356" s="665" t="s">
        <v>5638</v>
      </c>
      <c r="E356" s="665" t="s">
        <v>5639</v>
      </c>
      <c r="F356" s="668">
        <v>42</v>
      </c>
      <c r="G356" s="668">
        <v>0</v>
      </c>
      <c r="H356" s="668"/>
      <c r="I356" s="668">
        <v>0</v>
      </c>
      <c r="J356" s="668">
        <v>46</v>
      </c>
      <c r="K356" s="668">
        <v>0</v>
      </c>
      <c r="L356" s="668"/>
      <c r="M356" s="668">
        <v>0</v>
      </c>
      <c r="N356" s="668">
        <v>42</v>
      </c>
      <c r="O356" s="668">
        <v>0</v>
      </c>
      <c r="P356" s="681"/>
      <c r="Q356" s="669">
        <v>0</v>
      </c>
    </row>
    <row r="357" spans="1:17" ht="14.4" customHeight="1" x14ac:dyDescent="0.3">
      <c r="A357" s="664" t="s">
        <v>542</v>
      </c>
      <c r="B357" s="665" t="s">
        <v>5628</v>
      </c>
      <c r="C357" s="665" t="s">
        <v>5537</v>
      </c>
      <c r="D357" s="665" t="s">
        <v>6125</v>
      </c>
      <c r="E357" s="665" t="s">
        <v>6126</v>
      </c>
      <c r="F357" s="668">
        <v>15</v>
      </c>
      <c r="G357" s="668">
        <v>0</v>
      </c>
      <c r="H357" s="668"/>
      <c r="I357" s="668">
        <v>0</v>
      </c>
      <c r="J357" s="668">
        <v>9</v>
      </c>
      <c r="K357" s="668">
        <v>0</v>
      </c>
      <c r="L357" s="668"/>
      <c r="M357" s="668">
        <v>0</v>
      </c>
      <c r="N357" s="668">
        <v>14</v>
      </c>
      <c r="O357" s="668">
        <v>0</v>
      </c>
      <c r="P357" s="681"/>
      <c r="Q357" s="669">
        <v>0</v>
      </c>
    </row>
    <row r="358" spans="1:17" ht="14.4" customHeight="1" x14ac:dyDescent="0.3">
      <c r="A358" s="664" t="s">
        <v>542</v>
      </c>
      <c r="B358" s="665" t="s">
        <v>5628</v>
      </c>
      <c r="C358" s="665" t="s">
        <v>5537</v>
      </c>
      <c r="D358" s="665" t="s">
        <v>6127</v>
      </c>
      <c r="E358" s="665" t="s">
        <v>6128</v>
      </c>
      <c r="F358" s="668">
        <v>1</v>
      </c>
      <c r="G358" s="668">
        <v>0</v>
      </c>
      <c r="H358" s="668"/>
      <c r="I358" s="668">
        <v>0</v>
      </c>
      <c r="J358" s="668"/>
      <c r="K358" s="668"/>
      <c r="L358" s="668"/>
      <c r="M358" s="668"/>
      <c r="N358" s="668"/>
      <c r="O358" s="668"/>
      <c r="P358" s="681"/>
      <c r="Q358" s="669"/>
    </row>
    <row r="359" spans="1:17" ht="14.4" customHeight="1" x14ac:dyDescent="0.3">
      <c r="A359" s="664" t="s">
        <v>542</v>
      </c>
      <c r="B359" s="665" t="s">
        <v>5628</v>
      </c>
      <c r="C359" s="665" t="s">
        <v>5537</v>
      </c>
      <c r="D359" s="665" t="s">
        <v>6129</v>
      </c>
      <c r="E359" s="665" t="s">
        <v>6130</v>
      </c>
      <c r="F359" s="668">
        <v>65</v>
      </c>
      <c r="G359" s="668">
        <v>0</v>
      </c>
      <c r="H359" s="668"/>
      <c r="I359" s="668">
        <v>0</v>
      </c>
      <c r="J359" s="668">
        <v>41</v>
      </c>
      <c r="K359" s="668">
        <v>0</v>
      </c>
      <c r="L359" s="668"/>
      <c r="M359" s="668">
        <v>0</v>
      </c>
      <c r="N359" s="668">
        <v>66</v>
      </c>
      <c r="O359" s="668">
        <v>0</v>
      </c>
      <c r="P359" s="681"/>
      <c r="Q359" s="669">
        <v>0</v>
      </c>
    </row>
    <row r="360" spans="1:17" ht="14.4" customHeight="1" x14ac:dyDescent="0.3">
      <c r="A360" s="664" t="s">
        <v>542</v>
      </c>
      <c r="B360" s="665" t="s">
        <v>5628</v>
      </c>
      <c r="C360" s="665" t="s">
        <v>5537</v>
      </c>
      <c r="D360" s="665" t="s">
        <v>6131</v>
      </c>
      <c r="E360" s="665" t="s">
        <v>6132</v>
      </c>
      <c r="F360" s="668">
        <v>25</v>
      </c>
      <c r="G360" s="668">
        <v>171495</v>
      </c>
      <c r="H360" s="668">
        <v>1</v>
      </c>
      <c r="I360" s="668">
        <v>6859.8</v>
      </c>
      <c r="J360" s="668">
        <v>13</v>
      </c>
      <c r="K360" s="668">
        <v>89453</v>
      </c>
      <c r="L360" s="668">
        <v>0.52160704393714108</v>
      </c>
      <c r="M360" s="668">
        <v>6881</v>
      </c>
      <c r="N360" s="668">
        <v>20</v>
      </c>
      <c r="O360" s="668">
        <v>139007</v>
      </c>
      <c r="P360" s="681">
        <v>0.81056007463774449</v>
      </c>
      <c r="Q360" s="669">
        <v>6950.35</v>
      </c>
    </row>
    <row r="361" spans="1:17" ht="14.4" customHeight="1" x14ac:dyDescent="0.3">
      <c r="A361" s="664" t="s">
        <v>542</v>
      </c>
      <c r="B361" s="665" t="s">
        <v>5628</v>
      </c>
      <c r="C361" s="665" t="s">
        <v>5537</v>
      </c>
      <c r="D361" s="665" t="s">
        <v>6133</v>
      </c>
      <c r="E361" s="665" t="s">
        <v>6134</v>
      </c>
      <c r="F361" s="668">
        <v>5</v>
      </c>
      <c r="G361" s="668">
        <v>0</v>
      </c>
      <c r="H361" s="668"/>
      <c r="I361" s="668">
        <v>0</v>
      </c>
      <c r="J361" s="668">
        <v>3</v>
      </c>
      <c r="K361" s="668">
        <v>0</v>
      </c>
      <c r="L361" s="668"/>
      <c r="M361" s="668">
        <v>0</v>
      </c>
      <c r="N361" s="668">
        <v>6</v>
      </c>
      <c r="O361" s="668">
        <v>0</v>
      </c>
      <c r="P361" s="681"/>
      <c r="Q361" s="669">
        <v>0</v>
      </c>
    </row>
    <row r="362" spans="1:17" ht="14.4" customHeight="1" x14ac:dyDescent="0.3">
      <c r="A362" s="664" t="s">
        <v>542</v>
      </c>
      <c r="B362" s="665" t="s">
        <v>5628</v>
      </c>
      <c r="C362" s="665" t="s">
        <v>5537</v>
      </c>
      <c r="D362" s="665" t="s">
        <v>5601</v>
      </c>
      <c r="E362" s="665" t="s">
        <v>5602</v>
      </c>
      <c r="F362" s="668">
        <v>470</v>
      </c>
      <c r="G362" s="668">
        <v>109644</v>
      </c>
      <c r="H362" s="668">
        <v>1</v>
      </c>
      <c r="I362" s="668">
        <v>233.28510638297871</v>
      </c>
      <c r="J362" s="668">
        <v>450</v>
      </c>
      <c r="K362" s="668">
        <v>105750</v>
      </c>
      <c r="L362" s="668">
        <v>0.96448506074203788</v>
      </c>
      <c r="M362" s="668">
        <v>235</v>
      </c>
      <c r="N362" s="668">
        <v>427</v>
      </c>
      <c r="O362" s="668">
        <v>107177</v>
      </c>
      <c r="P362" s="681">
        <v>0.97749990879573889</v>
      </c>
      <c r="Q362" s="669">
        <v>251</v>
      </c>
    </row>
    <row r="363" spans="1:17" ht="14.4" customHeight="1" x14ac:dyDescent="0.3">
      <c r="A363" s="664" t="s">
        <v>542</v>
      </c>
      <c r="B363" s="665" t="s">
        <v>5628</v>
      </c>
      <c r="C363" s="665" t="s">
        <v>5537</v>
      </c>
      <c r="D363" s="665" t="s">
        <v>6135</v>
      </c>
      <c r="E363" s="665" t="s">
        <v>6136</v>
      </c>
      <c r="F363" s="668">
        <v>20</v>
      </c>
      <c r="G363" s="668">
        <v>255710</v>
      </c>
      <c r="H363" s="668">
        <v>1</v>
      </c>
      <c r="I363" s="668">
        <v>12785.5</v>
      </c>
      <c r="J363" s="668">
        <v>29</v>
      </c>
      <c r="K363" s="668">
        <v>372157</v>
      </c>
      <c r="L363" s="668">
        <v>1.4553869617926558</v>
      </c>
      <c r="M363" s="668">
        <v>12833</v>
      </c>
      <c r="N363" s="668">
        <v>10</v>
      </c>
      <c r="O363" s="668">
        <v>130720</v>
      </c>
      <c r="P363" s="681">
        <v>0.51120409839271053</v>
      </c>
      <c r="Q363" s="669">
        <v>13072</v>
      </c>
    </row>
    <row r="364" spans="1:17" ht="14.4" customHeight="1" x14ac:dyDescent="0.3">
      <c r="A364" s="664" t="s">
        <v>542</v>
      </c>
      <c r="B364" s="665" t="s">
        <v>5628</v>
      </c>
      <c r="C364" s="665" t="s">
        <v>5537</v>
      </c>
      <c r="D364" s="665" t="s">
        <v>6137</v>
      </c>
      <c r="E364" s="665" t="s">
        <v>6138</v>
      </c>
      <c r="F364" s="668">
        <v>8</v>
      </c>
      <c r="G364" s="668">
        <v>33779</v>
      </c>
      <c r="H364" s="668">
        <v>1</v>
      </c>
      <c r="I364" s="668">
        <v>4222.375</v>
      </c>
      <c r="J364" s="668">
        <v>3</v>
      </c>
      <c r="K364" s="668">
        <v>12702</v>
      </c>
      <c r="L364" s="668">
        <v>0.37603244619438114</v>
      </c>
      <c r="M364" s="668">
        <v>4234</v>
      </c>
      <c r="N364" s="668">
        <v>3</v>
      </c>
      <c r="O364" s="668">
        <v>13086</v>
      </c>
      <c r="P364" s="681">
        <v>0.38740045590455607</v>
      </c>
      <c r="Q364" s="669">
        <v>4362</v>
      </c>
    </row>
    <row r="365" spans="1:17" ht="14.4" customHeight="1" x14ac:dyDescent="0.3">
      <c r="A365" s="664" t="s">
        <v>542</v>
      </c>
      <c r="B365" s="665" t="s">
        <v>5628</v>
      </c>
      <c r="C365" s="665" t="s">
        <v>5537</v>
      </c>
      <c r="D365" s="665" t="s">
        <v>6139</v>
      </c>
      <c r="E365" s="665" t="s">
        <v>6140</v>
      </c>
      <c r="F365" s="668">
        <v>12</v>
      </c>
      <c r="G365" s="668">
        <v>0</v>
      </c>
      <c r="H365" s="668"/>
      <c r="I365" s="668">
        <v>0</v>
      </c>
      <c r="J365" s="668">
        <v>2</v>
      </c>
      <c r="K365" s="668">
        <v>0</v>
      </c>
      <c r="L365" s="668"/>
      <c r="M365" s="668">
        <v>0</v>
      </c>
      <c r="N365" s="668">
        <v>9</v>
      </c>
      <c r="O365" s="668">
        <v>0</v>
      </c>
      <c r="P365" s="681"/>
      <c r="Q365" s="669">
        <v>0</v>
      </c>
    </row>
    <row r="366" spans="1:17" ht="14.4" customHeight="1" x14ac:dyDescent="0.3">
      <c r="A366" s="664" t="s">
        <v>542</v>
      </c>
      <c r="B366" s="665" t="s">
        <v>5628</v>
      </c>
      <c r="C366" s="665" t="s">
        <v>5537</v>
      </c>
      <c r="D366" s="665" t="s">
        <v>6141</v>
      </c>
      <c r="E366" s="665" t="s">
        <v>6142</v>
      </c>
      <c r="F366" s="668">
        <v>231</v>
      </c>
      <c r="G366" s="668">
        <v>0</v>
      </c>
      <c r="H366" s="668"/>
      <c r="I366" s="668">
        <v>0</v>
      </c>
      <c r="J366" s="668">
        <v>246</v>
      </c>
      <c r="K366" s="668">
        <v>0</v>
      </c>
      <c r="L366" s="668"/>
      <c r="M366" s="668">
        <v>0</v>
      </c>
      <c r="N366" s="668">
        <v>246</v>
      </c>
      <c r="O366" s="668">
        <v>0</v>
      </c>
      <c r="P366" s="681"/>
      <c r="Q366" s="669">
        <v>0</v>
      </c>
    </row>
    <row r="367" spans="1:17" ht="14.4" customHeight="1" x14ac:dyDescent="0.3">
      <c r="A367" s="664" t="s">
        <v>542</v>
      </c>
      <c r="B367" s="665" t="s">
        <v>5628</v>
      </c>
      <c r="C367" s="665" t="s">
        <v>5537</v>
      </c>
      <c r="D367" s="665" t="s">
        <v>6143</v>
      </c>
      <c r="E367" s="665" t="s">
        <v>6144</v>
      </c>
      <c r="F367" s="668">
        <v>19</v>
      </c>
      <c r="G367" s="668">
        <v>0</v>
      </c>
      <c r="H367" s="668"/>
      <c r="I367" s="668">
        <v>0</v>
      </c>
      <c r="J367" s="668">
        <v>14</v>
      </c>
      <c r="K367" s="668">
        <v>0</v>
      </c>
      <c r="L367" s="668"/>
      <c r="M367" s="668">
        <v>0</v>
      </c>
      <c r="N367" s="668">
        <v>10</v>
      </c>
      <c r="O367" s="668">
        <v>0</v>
      </c>
      <c r="P367" s="681"/>
      <c r="Q367" s="669">
        <v>0</v>
      </c>
    </row>
    <row r="368" spans="1:17" ht="14.4" customHeight="1" x14ac:dyDescent="0.3">
      <c r="A368" s="664" t="s">
        <v>542</v>
      </c>
      <c r="B368" s="665" t="s">
        <v>5628</v>
      </c>
      <c r="C368" s="665" t="s">
        <v>5537</v>
      </c>
      <c r="D368" s="665" t="s">
        <v>5722</v>
      </c>
      <c r="E368" s="665" t="s">
        <v>5723</v>
      </c>
      <c r="F368" s="668">
        <v>1</v>
      </c>
      <c r="G368" s="668">
        <v>4657</v>
      </c>
      <c r="H368" s="668">
        <v>1</v>
      </c>
      <c r="I368" s="668">
        <v>4657</v>
      </c>
      <c r="J368" s="668">
        <v>2</v>
      </c>
      <c r="K368" s="668">
        <v>9350</v>
      </c>
      <c r="L368" s="668">
        <v>2.0077302984754133</v>
      </c>
      <c r="M368" s="668">
        <v>4675</v>
      </c>
      <c r="N368" s="668">
        <v>2</v>
      </c>
      <c r="O368" s="668">
        <v>9456</v>
      </c>
      <c r="P368" s="681">
        <v>2.0304917328752414</v>
      </c>
      <c r="Q368" s="669">
        <v>4728</v>
      </c>
    </row>
    <row r="369" spans="1:17" ht="14.4" customHeight="1" x14ac:dyDescent="0.3">
      <c r="A369" s="664" t="s">
        <v>542</v>
      </c>
      <c r="B369" s="665" t="s">
        <v>5628</v>
      </c>
      <c r="C369" s="665" t="s">
        <v>5537</v>
      </c>
      <c r="D369" s="665" t="s">
        <v>6145</v>
      </c>
      <c r="E369" s="665" t="s">
        <v>6146</v>
      </c>
      <c r="F369" s="668">
        <v>2</v>
      </c>
      <c r="G369" s="668">
        <v>0</v>
      </c>
      <c r="H369" s="668"/>
      <c r="I369" s="668">
        <v>0</v>
      </c>
      <c r="J369" s="668">
        <v>1</v>
      </c>
      <c r="K369" s="668">
        <v>0</v>
      </c>
      <c r="L369" s="668"/>
      <c r="M369" s="668">
        <v>0</v>
      </c>
      <c r="N369" s="668">
        <v>4</v>
      </c>
      <c r="O369" s="668">
        <v>0</v>
      </c>
      <c r="P369" s="681"/>
      <c r="Q369" s="669">
        <v>0</v>
      </c>
    </row>
    <row r="370" spans="1:17" ht="14.4" customHeight="1" x14ac:dyDescent="0.3">
      <c r="A370" s="664" t="s">
        <v>542</v>
      </c>
      <c r="B370" s="665" t="s">
        <v>5628</v>
      </c>
      <c r="C370" s="665" t="s">
        <v>5537</v>
      </c>
      <c r="D370" s="665" t="s">
        <v>5640</v>
      </c>
      <c r="E370" s="665" t="s">
        <v>5641</v>
      </c>
      <c r="F370" s="668">
        <v>6</v>
      </c>
      <c r="G370" s="668">
        <v>110355</v>
      </c>
      <c r="H370" s="668">
        <v>1</v>
      </c>
      <c r="I370" s="668">
        <v>18392.5</v>
      </c>
      <c r="J370" s="668">
        <v>3</v>
      </c>
      <c r="K370" s="668">
        <v>55269</v>
      </c>
      <c r="L370" s="668">
        <v>0.500829142313443</v>
      </c>
      <c r="M370" s="668">
        <v>18423</v>
      </c>
      <c r="N370" s="668">
        <v>5</v>
      </c>
      <c r="O370" s="668">
        <v>93175</v>
      </c>
      <c r="P370" s="681">
        <v>0.84432060169453127</v>
      </c>
      <c r="Q370" s="669">
        <v>18635</v>
      </c>
    </row>
    <row r="371" spans="1:17" ht="14.4" customHeight="1" x14ac:dyDescent="0.3">
      <c r="A371" s="664" t="s">
        <v>542</v>
      </c>
      <c r="B371" s="665" t="s">
        <v>5628</v>
      </c>
      <c r="C371" s="665" t="s">
        <v>5537</v>
      </c>
      <c r="D371" s="665" t="s">
        <v>5642</v>
      </c>
      <c r="E371" s="665" t="s">
        <v>5643</v>
      </c>
      <c r="F371" s="668">
        <v>6</v>
      </c>
      <c r="G371" s="668">
        <v>0</v>
      </c>
      <c r="H371" s="668"/>
      <c r="I371" s="668">
        <v>0</v>
      </c>
      <c r="J371" s="668">
        <v>2</v>
      </c>
      <c r="K371" s="668">
        <v>0</v>
      </c>
      <c r="L371" s="668"/>
      <c r="M371" s="668">
        <v>0</v>
      </c>
      <c r="N371" s="668">
        <v>4</v>
      </c>
      <c r="O371" s="668">
        <v>0</v>
      </c>
      <c r="P371" s="681"/>
      <c r="Q371" s="669">
        <v>0</v>
      </c>
    </row>
    <row r="372" spans="1:17" ht="14.4" customHeight="1" x14ac:dyDescent="0.3">
      <c r="A372" s="664" t="s">
        <v>542</v>
      </c>
      <c r="B372" s="665" t="s">
        <v>5628</v>
      </c>
      <c r="C372" s="665" t="s">
        <v>5537</v>
      </c>
      <c r="D372" s="665" t="s">
        <v>6147</v>
      </c>
      <c r="E372" s="665" t="s">
        <v>6148</v>
      </c>
      <c r="F372" s="668">
        <v>10</v>
      </c>
      <c r="G372" s="668">
        <v>0</v>
      </c>
      <c r="H372" s="668"/>
      <c r="I372" s="668">
        <v>0</v>
      </c>
      <c r="J372" s="668">
        <v>9</v>
      </c>
      <c r="K372" s="668">
        <v>0</v>
      </c>
      <c r="L372" s="668"/>
      <c r="M372" s="668">
        <v>0</v>
      </c>
      <c r="N372" s="668">
        <v>18</v>
      </c>
      <c r="O372" s="668">
        <v>0</v>
      </c>
      <c r="P372" s="681"/>
      <c r="Q372" s="669">
        <v>0</v>
      </c>
    </row>
    <row r="373" spans="1:17" ht="14.4" customHeight="1" x14ac:dyDescent="0.3">
      <c r="A373" s="664" t="s">
        <v>542</v>
      </c>
      <c r="B373" s="665" t="s">
        <v>5628</v>
      </c>
      <c r="C373" s="665" t="s">
        <v>5537</v>
      </c>
      <c r="D373" s="665" t="s">
        <v>6149</v>
      </c>
      <c r="E373" s="665" t="s">
        <v>6150</v>
      </c>
      <c r="F373" s="668">
        <v>1</v>
      </c>
      <c r="G373" s="668">
        <v>0</v>
      </c>
      <c r="H373" s="668"/>
      <c r="I373" s="668">
        <v>0</v>
      </c>
      <c r="J373" s="668">
        <v>3</v>
      </c>
      <c r="K373" s="668">
        <v>0</v>
      </c>
      <c r="L373" s="668"/>
      <c r="M373" s="668">
        <v>0</v>
      </c>
      <c r="N373" s="668">
        <v>1</v>
      </c>
      <c r="O373" s="668">
        <v>0</v>
      </c>
      <c r="P373" s="681"/>
      <c r="Q373" s="669">
        <v>0</v>
      </c>
    </row>
    <row r="374" spans="1:17" ht="14.4" customHeight="1" x14ac:dyDescent="0.3">
      <c r="A374" s="664" t="s">
        <v>542</v>
      </c>
      <c r="B374" s="665" t="s">
        <v>5628</v>
      </c>
      <c r="C374" s="665" t="s">
        <v>5537</v>
      </c>
      <c r="D374" s="665" t="s">
        <v>6151</v>
      </c>
      <c r="E374" s="665" t="s">
        <v>6052</v>
      </c>
      <c r="F374" s="668"/>
      <c r="G374" s="668"/>
      <c r="H374" s="668"/>
      <c r="I374" s="668"/>
      <c r="J374" s="668">
        <v>2</v>
      </c>
      <c r="K374" s="668">
        <v>0</v>
      </c>
      <c r="L374" s="668"/>
      <c r="M374" s="668">
        <v>0</v>
      </c>
      <c r="N374" s="668">
        <v>1</v>
      </c>
      <c r="O374" s="668">
        <v>0</v>
      </c>
      <c r="P374" s="681"/>
      <c r="Q374" s="669">
        <v>0</v>
      </c>
    </row>
    <row r="375" spans="1:17" ht="14.4" customHeight="1" x14ac:dyDescent="0.3">
      <c r="A375" s="664" t="s">
        <v>542</v>
      </c>
      <c r="B375" s="665" t="s">
        <v>5628</v>
      </c>
      <c r="C375" s="665" t="s">
        <v>5537</v>
      </c>
      <c r="D375" s="665" t="s">
        <v>6152</v>
      </c>
      <c r="E375" s="665" t="s">
        <v>6153</v>
      </c>
      <c r="F375" s="668">
        <v>122</v>
      </c>
      <c r="G375" s="668">
        <v>0</v>
      </c>
      <c r="H375" s="668"/>
      <c r="I375" s="668">
        <v>0</v>
      </c>
      <c r="J375" s="668">
        <v>124</v>
      </c>
      <c r="K375" s="668">
        <v>0</v>
      </c>
      <c r="L375" s="668"/>
      <c r="M375" s="668">
        <v>0</v>
      </c>
      <c r="N375" s="668">
        <v>77</v>
      </c>
      <c r="O375" s="668">
        <v>0</v>
      </c>
      <c r="P375" s="681"/>
      <c r="Q375" s="669">
        <v>0</v>
      </c>
    </row>
    <row r="376" spans="1:17" ht="14.4" customHeight="1" x14ac:dyDescent="0.3">
      <c r="A376" s="664" t="s">
        <v>542</v>
      </c>
      <c r="B376" s="665" t="s">
        <v>5628</v>
      </c>
      <c r="C376" s="665" t="s">
        <v>5537</v>
      </c>
      <c r="D376" s="665" t="s">
        <v>6154</v>
      </c>
      <c r="E376" s="665" t="s">
        <v>6155</v>
      </c>
      <c r="F376" s="668">
        <v>7</v>
      </c>
      <c r="G376" s="668">
        <v>0</v>
      </c>
      <c r="H376" s="668"/>
      <c r="I376" s="668">
        <v>0</v>
      </c>
      <c r="J376" s="668">
        <v>14</v>
      </c>
      <c r="K376" s="668">
        <v>0</v>
      </c>
      <c r="L376" s="668"/>
      <c r="M376" s="668">
        <v>0</v>
      </c>
      <c r="N376" s="668">
        <v>2</v>
      </c>
      <c r="O376" s="668">
        <v>0</v>
      </c>
      <c r="P376" s="681"/>
      <c r="Q376" s="669">
        <v>0</v>
      </c>
    </row>
    <row r="377" spans="1:17" ht="14.4" customHeight="1" x14ac:dyDescent="0.3">
      <c r="A377" s="664" t="s">
        <v>542</v>
      </c>
      <c r="B377" s="665" t="s">
        <v>5628</v>
      </c>
      <c r="C377" s="665" t="s">
        <v>5537</v>
      </c>
      <c r="D377" s="665" t="s">
        <v>6156</v>
      </c>
      <c r="E377" s="665" t="s">
        <v>6153</v>
      </c>
      <c r="F377" s="668">
        <v>2</v>
      </c>
      <c r="G377" s="668">
        <v>0</v>
      </c>
      <c r="H377" s="668"/>
      <c r="I377" s="668">
        <v>0</v>
      </c>
      <c r="J377" s="668">
        <v>4</v>
      </c>
      <c r="K377" s="668">
        <v>0</v>
      </c>
      <c r="L377" s="668"/>
      <c r="M377" s="668">
        <v>0</v>
      </c>
      <c r="N377" s="668">
        <v>34</v>
      </c>
      <c r="O377" s="668">
        <v>0</v>
      </c>
      <c r="P377" s="681"/>
      <c r="Q377" s="669">
        <v>0</v>
      </c>
    </row>
    <row r="378" spans="1:17" ht="14.4" customHeight="1" x14ac:dyDescent="0.3">
      <c r="A378" s="664" t="s">
        <v>542</v>
      </c>
      <c r="B378" s="665" t="s">
        <v>5628</v>
      </c>
      <c r="C378" s="665" t="s">
        <v>5537</v>
      </c>
      <c r="D378" s="665" t="s">
        <v>6157</v>
      </c>
      <c r="E378" s="665" t="s">
        <v>6150</v>
      </c>
      <c r="F378" s="668">
        <v>2</v>
      </c>
      <c r="G378" s="668">
        <v>0</v>
      </c>
      <c r="H378" s="668"/>
      <c r="I378" s="668">
        <v>0</v>
      </c>
      <c r="J378" s="668"/>
      <c r="K378" s="668"/>
      <c r="L378" s="668"/>
      <c r="M378" s="668"/>
      <c r="N378" s="668">
        <v>3</v>
      </c>
      <c r="O378" s="668">
        <v>0</v>
      </c>
      <c r="P378" s="681"/>
      <c r="Q378" s="669">
        <v>0</v>
      </c>
    </row>
    <row r="379" spans="1:17" ht="14.4" customHeight="1" x14ac:dyDescent="0.3">
      <c r="A379" s="664" t="s">
        <v>542</v>
      </c>
      <c r="B379" s="665" t="s">
        <v>5628</v>
      </c>
      <c r="C379" s="665" t="s">
        <v>5537</v>
      </c>
      <c r="D379" s="665" t="s">
        <v>5644</v>
      </c>
      <c r="E379" s="665" t="s">
        <v>5645</v>
      </c>
      <c r="F379" s="668">
        <v>14</v>
      </c>
      <c r="G379" s="668">
        <v>0</v>
      </c>
      <c r="H379" s="668"/>
      <c r="I379" s="668">
        <v>0</v>
      </c>
      <c r="J379" s="668">
        <v>5</v>
      </c>
      <c r="K379" s="668">
        <v>0</v>
      </c>
      <c r="L379" s="668"/>
      <c r="M379" s="668">
        <v>0</v>
      </c>
      <c r="N379" s="668">
        <v>9</v>
      </c>
      <c r="O379" s="668">
        <v>0</v>
      </c>
      <c r="P379" s="681"/>
      <c r="Q379" s="669">
        <v>0</v>
      </c>
    </row>
    <row r="380" spans="1:17" ht="14.4" customHeight="1" x14ac:dyDescent="0.3">
      <c r="A380" s="664" t="s">
        <v>542</v>
      </c>
      <c r="B380" s="665" t="s">
        <v>5628</v>
      </c>
      <c r="C380" s="665" t="s">
        <v>5537</v>
      </c>
      <c r="D380" s="665" t="s">
        <v>6158</v>
      </c>
      <c r="E380" s="665" t="s">
        <v>6159</v>
      </c>
      <c r="F380" s="668">
        <v>8</v>
      </c>
      <c r="G380" s="668">
        <v>0</v>
      </c>
      <c r="H380" s="668"/>
      <c r="I380" s="668">
        <v>0</v>
      </c>
      <c r="J380" s="668">
        <v>5</v>
      </c>
      <c r="K380" s="668">
        <v>0</v>
      </c>
      <c r="L380" s="668"/>
      <c r="M380" s="668">
        <v>0</v>
      </c>
      <c r="N380" s="668">
        <v>3</v>
      </c>
      <c r="O380" s="668">
        <v>0</v>
      </c>
      <c r="P380" s="681"/>
      <c r="Q380" s="669">
        <v>0</v>
      </c>
    </row>
    <row r="381" spans="1:17" ht="14.4" customHeight="1" x14ac:dyDescent="0.3">
      <c r="A381" s="664" t="s">
        <v>542</v>
      </c>
      <c r="B381" s="665" t="s">
        <v>5628</v>
      </c>
      <c r="C381" s="665" t="s">
        <v>5537</v>
      </c>
      <c r="D381" s="665" t="s">
        <v>6160</v>
      </c>
      <c r="E381" s="665" t="s">
        <v>6161</v>
      </c>
      <c r="F381" s="668">
        <v>5</v>
      </c>
      <c r="G381" s="668">
        <v>240246</v>
      </c>
      <c r="H381" s="668">
        <v>1</v>
      </c>
      <c r="I381" s="668">
        <v>48049.2</v>
      </c>
      <c r="J381" s="668">
        <v>4</v>
      </c>
      <c r="K381" s="668">
        <v>192832</v>
      </c>
      <c r="L381" s="668">
        <v>0.8026439566111403</v>
      </c>
      <c r="M381" s="668">
        <v>48208</v>
      </c>
      <c r="N381" s="668">
        <v>10</v>
      </c>
      <c r="O381" s="668">
        <v>491730</v>
      </c>
      <c r="P381" s="681">
        <v>2.0467770535201417</v>
      </c>
      <c r="Q381" s="669">
        <v>49173</v>
      </c>
    </row>
    <row r="382" spans="1:17" ht="14.4" customHeight="1" x14ac:dyDescent="0.3">
      <c r="A382" s="664" t="s">
        <v>542</v>
      </c>
      <c r="B382" s="665" t="s">
        <v>5628</v>
      </c>
      <c r="C382" s="665" t="s">
        <v>5537</v>
      </c>
      <c r="D382" s="665" t="s">
        <v>6162</v>
      </c>
      <c r="E382" s="665" t="s">
        <v>6084</v>
      </c>
      <c r="F382" s="668"/>
      <c r="G382" s="668"/>
      <c r="H382" s="668"/>
      <c r="I382" s="668"/>
      <c r="J382" s="668">
        <v>3</v>
      </c>
      <c r="K382" s="668">
        <v>0</v>
      </c>
      <c r="L382" s="668"/>
      <c r="M382" s="668">
        <v>0</v>
      </c>
      <c r="N382" s="668">
        <v>4</v>
      </c>
      <c r="O382" s="668">
        <v>0</v>
      </c>
      <c r="P382" s="681"/>
      <c r="Q382" s="669">
        <v>0</v>
      </c>
    </row>
    <row r="383" spans="1:17" ht="14.4" customHeight="1" x14ac:dyDescent="0.3">
      <c r="A383" s="664" t="s">
        <v>542</v>
      </c>
      <c r="B383" s="665" t="s">
        <v>5628</v>
      </c>
      <c r="C383" s="665" t="s">
        <v>5537</v>
      </c>
      <c r="D383" s="665" t="s">
        <v>6163</v>
      </c>
      <c r="E383" s="665" t="s">
        <v>6164</v>
      </c>
      <c r="F383" s="668">
        <v>12</v>
      </c>
      <c r="G383" s="668">
        <v>0</v>
      </c>
      <c r="H383" s="668"/>
      <c r="I383" s="668">
        <v>0</v>
      </c>
      <c r="J383" s="668">
        <v>6</v>
      </c>
      <c r="K383" s="668">
        <v>0</v>
      </c>
      <c r="L383" s="668"/>
      <c r="M383" s="668">
        <v>0</v>
      </c>
      <c r="N383" s="668">
        <v>8</v>
      </c>
      <c r="O383" s="668">
        <v>0</v>
      </c>
      <c r="P383" s="681"/>
      <c r="Q383" s="669">
        <v>0</v>
      </c>
    </row>
    <row r="384" spans="1:17" ht="14.4" customHeight="1" x14ac:dyDescent="0.3">
      <c r="A384" s="664" t="s">
        <v>542</v>
      </c>
      <c r="B384" s="665" t="s">
        <v>5628</v>
      </c>
      <c r="C384" s="665" t="s">
        <v>5537</v>
      </c>
      <c r="D384" s="665" t="s">
        <v>6165</v>
      </c>
      <c r="E384" s="665" t="s">
        <v>6118</v>
      </c>
      <c r="F384" s="668">
        <v>4</v>
      </c>
      <c r="G384" s="668">
        <v>243790</v>
      </c>
      <c r="H384" s="668">
        <v>1</v>
      </c>
      <c r="I384" s="668">
        <v>60947.5</v>
      </c>
      <c r="J384" s="668">
        <v>1</v>
      </c>
      <c r="K384" s="668">
        <v>61116</v>
      </c>
      <c r="L384" s="668">
        <v>0.25069116862873786</v>
      </c>
      <c r="M384" s="668">
        <v>61116</v>
      </c>
      <c r="N384" s="668">
        <v>2</v>
      </c>
      <c r="O384" s="668">
        <v>124484</v>
      </c>
      <c r="P384" s="681">
        <v>0.51061979572582961</v>
      </c>
      <c r="Q384" s="669">
        <v>62242</v>
      </c>
    </row>
    <row r="385" spans="1:17" ht="14.4" customHeight="1" x14ac:dyDescent="0.3">
      <c r="A385" s="664" t="s">
        <v>542</v>
      </c>
      <c r="B385" s="665" t="s">
        <v>5628</v>
      </c>
      <c r="C385" s="665" t="s">
        <v>5537</v>
      </c>
      <c r="D385" s="665" t="s">
        <v>6166</v>
      </c>
      <c r="E385" s="665" t="s">
        <v>6074</v>
      </c>
      <c r="F385" s="668"/>
      <c r="G385" s="668"/>
      <c r="H385" s="668"/>
      <c r="I385" s="668"/>
      <c r="J385" s="668">
        <v>3</v>
      </c>
      <c r="K385" s="668">
        <v>0</v>
      </c>
      <c r="L385" s="668"/>
      <c r="M385" s="668">
        <v>0</v>
      </c>
      <c r="N385" s="668">
        <v>4</v>
      </c>
      <c r="O385" s="668">
        <v>0</v>
      </c>
      <c r="P385" s="681"/>
      <c r="Q385" s="669">
        <v>0</v>
      </c>
    </row>
    <row r="386" spans="1:17" ht="14.4" customHeight="1" x14ac:dyDescent="0.3">
      <c r="A386" s="664" t="s">
        <v>542</v>
      </c>
      <c r="B386" s="665" t="s">
        <v>5628</v>
      </c>
      <c r="C386" s="665" t="s">
        <v>5537</v>
      </c>
      <c r="D386" s="665" t="s">
        <v>6167</v>
      </c>
      <c r="E386" s="665" t="s">
        <v>6168</v>
      </c>
      <c r="F386" s="668">
        <v>1</v>
      </c>
      <c r="G386" s="668">
        <v>0</v>
      </c>
      <c r="H386" s="668"/>
      <c r="I386" s="668">
        <v>0</v>
      </c>
      <c r="J386" s="668"/>
      <c r="K386" s="668"/>
      <c r="L386" s="668"/>
      <c r="M386" s="668"/>
      <c r="N386" s="668"/>
      <c r="O386" s="668"/>
      <c r="P386" s="681"/>
      <c r="Q386" s="669"/>
    </row>
    <row r="387" spans="1:17" ht="14.4" customHeight="1" x14ac:dyDescent="0.3">
      <c r="A387" s="664" t="s">
        <v>542</v>
      </c>
      <c r="B387" s="665" t="s">
        <v>5628</v>
      </c>
      <c r="C387" s="665" t="s">
        <v>5537</v>
      </c>
      <c r="D387" s="665" t="s">
        <v>6169</v>
      </c>
      <c r="E387" s="665" t="s">
        <v>6170</v>
      </c>
      <c r="F387" s="668">
        <v>3</v>
      </c>
      <c r="G387" s="668">
        <v>0</v>
      </c>
      <c r="H387" s="668"/>
      <c r="I387" s="668">
        <v>0</v>
      </c>
      <c r="J387" s="668">
        <v>2</v>
      </c>
      <c r="K387" s="668">
        <v>0</v>
      </c>
      <c r="L387" s="668"/>
      <c r="M387" s="668">
        <v>0</v>
      </c>
      <c r="N387" s="668">
        <v>1</v>
      </c>
      <c r="O387" s="668">
        <v>0</v>
      </c>
      <c r="P387" s="681"/>
      <c r="Q387" s="669">
        <v>0</v>
      </c>
    </row>
    <row r="388" spans="1:17" ht="14.4" customHeight="1" x14ac:dyDescent="0.3">
      <c r="A388" s="664" t="s">
        <v>542</v>
      </c>
      <c r="B388" s="665" t="s">
        <v>5628</v>
      </c>
      <c r="C388" s="665" t="s">
        <v>5537</v>
      </c>
      <c r="D388" s="665" t="s">
        <v>6171</v>
      </c>
      <c r="E388" s="665" t="s">
        <v>6172</v>
      </c>
      <c r="F388" s="668">
        <v>1</v>
      </c>
      <c r="G388" s="668">
        <v>0</v>
      </c>
      <c r="H388" s="668"/>
      <c r="I388" s="668">
        <v>0</v>
      </c>
      <c r="J388" s="668"/>
      <c r="K388" s="668"/>
      <c r="L388" s="668"/>
      <c r="M388" s="668"/>
      <c r="N388" s="668">
        <v>1</v>
      </c>
      <c r="O388" s="668">
        <v>0</v>
      </c>
      <c r="P388" s="681"/>
      <c r="Q388" s="669">
        <v>0</v>
      </c>
    </row>
    <row r="389" spans="1:17" ht="14.4" customHeight="1" x14ac:dyDescent="0.3">
      <c r="A389" s="664" t="s">
        <v>542</v>
      </c>
      <c r="B389" s="665" t="s">
        <v>5628</v>
      </c>
      <c r="C389" s="665" t="s">
        <v>5537</v>
      </c>
      <c r="D389" s="665" t="s">
        <v>6173</v>
      </c>
      <c r="E389" s="665" t="s">
        <v>6068</v>
      </c>
      <c r="F389" s="668">
        <v>1</v>
      </c>
      <c r="G389" s="668">
        <v>0</v>
      </c>
      <c r="H389" s="668"/>
      <c r="I389" s="668">
        <v>0</v>
      </c>
      <c r="J389" s="668"/>
      <c r="K389" s="668"/>
      <c r="L389" s="668"/>
      <c r="M389" s="668"/>
      <c r="N389" s="668"/>
      <c r="O389" s="668"/>
      <c r="P389" s="681"/>
      <c r="Q389" s="669"/>
    </row>
    <row r="390" spans="1:17" ht="14.4" customHeight="1" x14ac:dyDescent="0.3">
      <c r="A390" s="664" t="s">
        <v>542</v>
      </c>
      <c r="B390" s="665" t="s">
        <v>5628</v>
      </c>
      <c r="C390" s="665" t="s">
        <v>5537</v>
      </c>
      <c r="D390" s="665" t="s">
        <v>6174</v>
      </c>
      <c r="E390" s="665" t="s">
        <v>6175</v>
      </c>
      <c r="F390" s="668">
        <v>2</v>
      </c>
      <c r="G390" s="668">
        <v>0</v>
      </c>
      <c r="H390" s="668"/>
      <c r="I390" s="668">
        <v>0</v>
      </c>
      <c r="J390" s="668"/>
      <c r="K390" s="668"/>
      <c r="L390" s="668"/>
      <c r="M390" s="668"/>
      <c r="N390" s="668"/>
      <c r="O390" s="668"/>
      <c r="P390" s="681"/>
      <c r="Q390" s="669"/>
    </row>
    <row r="391" spans="1:17" ht="14.4" customHeight="1" x14ac:dyDescent="0.3">
      <c r="A391" s="664" t="s">
        <v>542</v>
      </c>
      <c r="B391" s="665" t="s">
        <v>5628</v>
      </c>
      <c r="C391" s="665" t="s">
        <v>5537</v>
      </c>
      <c r="D391" s="665" t="s">
        <v>6176</v>
      </c>
      <c r="E391" s="665" t="s">
        <v>6177</v>
      </c>
      <c r="F391" s="668">
        <v>1</v>
      </c>
      <c r="G391" s="668">
        <v>0</v>
      </c>
      <c r="H391" s="668"/>
      <c r="I391" s="668">
        <v>0</v>
      </c>
      <c r="J391" s="668"/>
      <c r="K391" s="668"/>
      <c r="L391" s="668"/>
      <c r="M391" s="668"/>
      <c r="N391" s="668"/>
      <c r="O391" s="668"/>
      <c r="P391" s="681"/>
      <c r="Q391" s="669"/>
    </row>
    <row r="392" spans="1:17" ht="14.4" customHeight="1" x14ac:dyDescent="0.3">
      <c r="A392" s="664" t="s">
        <v>542</v>
      </c>
      <c r="B392" s="665" t="s">
        <v>5628</v>
      </c>
      <c r="C392" s="665" t="s">
        <v>5537</v>
      </c>
      <c r="D392" s="665" t="s">
        <v>6178</v>
      </c>
      <c r="E392" s="665" t="s">
        <v>6179</v>
      </c>
      <c r="F392" s="668">
        <v>6</v>
      </c>
      <c r="G392" s="668">
        <v>0</v>
      </c>
      <c r="H392" s="668"/>
      <c r="I392" s="668">
        <v>0</v>
      </c>
      <c r="J392" s="668">
        <v>2</v>
      </c>
      <c r="K392" s="668">
        <v>0</v>
      </c>
      <c r="L392" s="668"/>
      <c r="M392" s="668">
        <v>0</v>
      </c>
      <c r="N392" s="668"/>
      <c r="O392" s="668"/>
      <c r="P392" s="681"/>
      <c r="Q392" s="669"/>
    </row>
    <row r="393" spans="1:17" ht="14.4" customHeight="1" x14ac:dyDescent="0.3">
      <c r="A393" s="664" t="s">
        <v>542</v>
      </c>
      <c r="B393" s="665" t="s">
        <v>5628</v>
      </c>
      <c r="C393" s="665" t="s">
        <v>5537</v>
      </c>
      <c r="D393" s="665" t="s">
        <v>6180</v>
      </c>
      <c r="E393" s="665" t="s">
        <v>6175</v>
      </c>
      <c r="F393" s="668">
        <v>2</v>
      </c>
      <c r="G393" s="668">
        <v>0</v>
      </c>
      <c r="H393" s="668"/>
      <c r="I393" s="668">
        <v>0</v>
      </c>
      <c r="J393" s="668">
        <v>3</v>
      </c>
      <c r="K393" s="668">
        <v>0</v>
      </c>
      <c r="L393" s="668"/>
      <c r="M393" s="668">
        <v>0</v>
      </c>
      <c r="N393" s="668">
        <v>3</v>
      </c>
      <c r="O393" s="668">
        <v>0</v>
      </c>
      <c r="P393" s="681"/>
      <c r="Q393" s="669">
        <v>0</v>
      </c>
    </row>
    <row r="394" spans="1:17" ht="14.4" customHeight="1" x14ac:dyDescent="0.3">
      <c r="A394" s="664" t="s">
        <v>542</v>
      </c>
      <c r="B394" s="665" t="s">
        <v>5628</v>
      </c>
      <c r="C394" s="665" t="s">
        <v>5537</v>
      </c>
      <c r="D394" s="665" t="s">
        <v>6181</v>
      </c>
      <c r="E394" s="665" t="s">
        <v>6175</v>
      </c>
      <c r="F394" s="668">
        <v>8</v>
      </c>
      <c r="G394" s="668">
        <v>0</v>
      </c>
      <c r="H394" s="668"/>
      <c r="I394" s="668">
        <v>0</v>
      </c>
      <c r="J394" s="668">
        <v>4</v>
      </c>
      <c r="K394" s="668">
        <v>0</v>
      </c>
      <c r="L394" s="668"/>
      <c r="M394" s="668">
        <v>0</v>
      </c>
      <c r="N394" s="668">
        <v>3</v>
      </c>
      <c r="O394" s="668">
        <v>0</v>
      </c>
      <c r="P394" s="681"/>
      <c r="Q394" s="669">
        <v>0</v>
      </c>
    </row>
    <row r="395" spans="1:17" ht="14.4" customHeight="1" x14ac:dyDescent="0.3">
      <c r="A395" s="664" t="s">
        <v>542</v>
      </c>
      <c r="B395" s="665" t="s">
        <v>5628</v>
      </c>
      <c r="C395" s="665" t="s">
        <v>5537</v>
      </c>
      <c r="D395" s="665" t="s">
        <v>6182</v>
      </c>
      <c r="E395" s="665" t="s">
        <v>6183</v>
      </c>
      <c r="F395" s="668"/>
      <c r="G395" s="668"/>
      <c r="H395" s="668"/>
      <c r="I395" s="668"/>
      <c r="J395" s="668">
        <v>1</v>
      </c>
      <c r="K395" s="668">
        <v>0</v>
      </c>
      <c r="L395" s="668"/>
      <c r="M395" s="668">
        <v>0</v>
      </c>
      <c r="N395" s="668">
        <v>1</v>
      </c>
      <c r="O395" s="668">
        <v>0</v>
      </c>
      <c r="P395" s="681"/>
      <c r="Q395" s="669">
        <v>0</v>
      </c>
    </row>
    <row r="396" spans="1:17" ht="14.4" customHeight="1" x14ac:dyDescent="0.3">
      <c r="A396" s="664" t="s">
        <v>542</v>
      </c>
      <c r="B396" s="665" t="s">
        <v>5628</v>
      </c>
      <c r="C396" s="665" t="s">
        <v>5537</v>
      </c>
      <c r="D396" s="665" t="s">
        <v>6184</v>
      </c>
      <c r="E396" s="665" t="s">
        <v>6185</v>
      </c>
      <c r="F396" s="668">
        <v>8</v>
      </c>
      <c r="G396" s="668">
        <v>0</v>
      </c>
      <c r="H396" s="668"/>
      <c r="I396" s="668">
        <v>0</v>
      </c>
      <c r="J396" s="668">
        <v>8</v>
      </c>
      <c r="K396" s="668">
        <v>0</v>
      </c>
      <c r="L396" s="668"/>
      <c r="M396" s="668">
        <v>0</v>
      </c>
      <c r="N396" s="668">
        <v>12</v>
      </c>
      <c r="O396" s="668">
        <v>0</v>
      </c>
      <c r="P396" s="681"/>
      <c r="Q396" s="669">
        <v>0</v>
      </c>
    </row>
    <row r="397" spans="1:17" ht="14.4" customHeight="1" x14ac:dyDescent="0.3">
      <c r="A397" s="664" t="s">
        <v>542</v>
      </c>
      <c r="B397" s="665" t="s">
        <v>5628</v>
      </c>
      <c r="C397" s="665" t="s">
        <v>5537</v>
      </c>
      <c r="D397" s="665" t="s">
        <v>6186</v>
      </c>
      <c r="E397" s="665" t="s">
        <v>6187</v>
      </c>
      <c r="F397" s="668"/>
      <c r="G397" s="668"/>
      <c r="H397" s="668"/>
      <c r="I397" s="668"/>
      <c r="J397" s="668">
        <v>1</v>
      </c>
      <c r="K397" s="668">
        <v>0</v>
      </c>
      <c r="L397" s="668"/>
      <c r="M397" s="668">
        <v>0</v>
      </c>
      <c r="N397" s="668">
        <v>1</v>
      </c>
      <c r="O397" s="668">
        <v>0</v>
      </c>
      <c r="P397" s="681"/>
      <c r="Q397" s="669">
        <v>0</v>
      </c>
    </row>
    <row r="398" spans="1:17" ht="14.4" customHeight="1" x14ac:dyDescent="0.3">
      <c r="A398" s="664" t="s">
        <v>542</v>
      </c>
      <c r="B398" s="665" t="s">
        <v>5628</v>
      </c>
      <c r="C398" s="665" t="s">
        <v>5537</v>
      </c>
      <c r="D398" s="665" t="s">
        <v>6188</v>
      </c>
      <c r="E398" s="665" t="s">
        <v>6189</v>
      </c>
      <c r="F398" s="668">
        <v>3</v>
      </c>
      <c r="G398" s="668">
        <v>0</v>
      </c>
      <c r="H398" s="668"/>
      <c r="I398" s="668">
        <v>0</v>
      </c>
      <c r="J398" s="668">
        <v>1</v>
      </c>
      <c r="K398" s="668">
        <v>0</v>
      </c>
      <c r="L398" s="668"/>
      <c r="M398" s="668">
        <v>0</v>
      </c>
      <c r="N398" s="668">
        <v>4</v>
      </c>
      <c r="O398" s="668">
        <v>0</v>
      </c>
      <c r="P398" s="681"/>
      <c r="Q398" s="669">
        <v>0</v>
      </c>
    </row>
    <row r="399" spans="1:17" ht="14.4" customHeight="1" x14ac:dyDescent="0.3">
      <c r="A399" s="664" t="s">
        <v>542</v>
      </c>
      <c r="B399" s="665" t="s">
        <v>5628</v>
      </c>
      <c r="C399" s="665" t="s">
        <v>5537</v>
      </c>
      <c r="D399" s="665" t="s">
        <v>6190</v>
      </c>
      <c r="E399" s="665" t="s">
        <v>6191</v>
      </c>
      <c r="F399" s="668">
        <v>2</v>
      </c>
      <c r="G399" s="668">
        <v>0</v>
      </c>
      <c r="H399" s="668"/>
      <c r="I399" s="668">
        <v>0</v>
      </c>
      <c r="J399" s="668"/>
      <c r="K399" s="668"/>
      <c r="L399" s="668"/>
      <c r="M399" s="668"/>
      <c r="N399" s="668"/>
      <c r="O399" s="668"/>
      <c r="P399" s="681"/>
      <c r="Q399" s="669"/>
    </row>
    <row r="400" spans="1:17" ht="14.4" customHeight="1" x14ac:dyDescent="0.3">
      <c r="A400" s="664" t="s">
        <v>542</v>
      </c>
      <c r="B400" s="665" t="s">
        <v>5628</v>
      </c>
      <c r="C400" s="665" t="s">
        <v>5537</v>
      </c>
      <c r="D400" s="665" t="s">
        <v>6192</v>
      </c>
      <c r="E400" s="665" t="s">
        <v>6193</v>
      </c>
      <c r="F400" s="668">
        <v>2</v>
      </c>
      <c r="G400" s="668">
        <v>0</v>
      </c>
      <c r="H400" s="668"/>
      <c r="I400" s="668">
        <v>0</v>
      </c>
      <c r="J400" s="668"/>
      <c r="K400" s="668"/>
      <c r="L400" s="668"/>
      <c r="M400" s="668"/>
      <c r="N400" s="668">
        <v>1</v>
      </c>
      <c r="O400" s="668">
        <v>0</v>
      </c>
      <c r="P400" s="681"/>
      <c r="Q400" s="669">
        <v>0</v>
      </c>
    </row>
    <row r="401" spans="1:17" ht="14.4" customHeight="1" x14ac:dyDescent="0.3">
      <c r="A401" s="664" t="s">
        <v>542</v>
      </c>
      <c r="B401" s="665" t="s">
        <v>5628</v>
      </c>
      <c r="C401" s="665" t="s">
        <v>5537</v>
      </c>
      <c r="D401" s="665" t="s">
        <v>6194</v>
      </c>
      <c r="E401" s="665" t="s">
        <v>6195</v>
      </c>
      <c r="F401" s="668">
        <v>1</v>
      </c>
      <c r="G401" s="668">
        <v>0</v>
      </c>
      <c r="H401" s="668"/>
      <c r="I401" s="668">
        <v>0</v>
      </c>
      <c r="J401" s="668"/>
      <c r="K401" s="668"/>
      <c r="L401" s="668"/>
      <c r="M401" s="668"/>
      <c r="N401" s="668"/>
      <c r="O401" s="668"/>
      <c r="P401" s="681"/>
      <c r="Q401" s="669"/>
    </row>
    <row r="402" spans="1:17" ht="14.4" customHeight="1" x14ac:dyDescent="0.3">
      <c r="A402" s="664" t="s">
        <v>542</v>
      </c>
      <c r="B402" s="665" t="s">
        <v>5628</v>
      </c>
      <c r="C402" s="665" t="s">
        <v>5537</v>
      </c>
      <c r="D402" s="665" t="s">
        <v>6196</v>
      </c>
      <c r="E402" s="665" t="s">
        <v>6197</v>
      </c>
      <c r="F402" s="668">
        <v>1</v>
      </c>
      <c r="G402" s="668">
        <v>0</v>
      </c>
      <c r="H402" s="668"/>
      <c r="I402" s="668">
        <v>0</v>
      </c>
      <c r="J402" s="668">
        <v>1</v>
      </c>
      <c r="K402" s="668">
        <v>0</v>
      </c>
      <c r="L402" s="668"/>
      <c r="M402" s="668">
        <v>0</v>
      </c>
      <c r="N402" s="668"/>
      <c r="O402" s="668"/>
      <c r="P402" s="681"/>
      <c r="Q402" s="669"/>
    </row>
    <row r="403" spans="1:17" ht="14.4" customHeight="1" x14ac:dyDescent="0.3">
      <c r="A403" s="664" t="s">
        <v>542</v>
      </c>
      <c r="B403" s="665" t="s">
        <v>5628</v>
      </c>
      <c r="C403" s="665" t="s">
        <v>5537</v>
      </c>
      <c r="D403" s="665" t="s">
        <v>6198</v>
      </c>
      <c r="E403" s="665" t="s">
        <v>6199</v>
      </c>
      <c r="F403" s="668">
        <v>2</v>
      </c>
      <c r="G403" s="668">
        <v>0</v>
      </c>
      <c r="H403" s="668"/>
      <c r="I403" s="668">
        <v>0</v>
      </c>
      <c r="J403" s="668">
        <v>6</v>
      </c>
      <c r="K403" s="668">
        <v>0</v>
      </c>
      <c r="L403" s="668"/>
      <c r="M403" s="668">
        <v>0</v>
      </c>
      <c r="N403" s="668">
        <v>9</v>
      </c>
      <c r="O403" s="668">
        <v>0</v>
      </c>
      <c r="P403" s="681"/>
      <c r="Q403" s="669">
        <v>0</v>
      </c>
    </row>
    <row r="404" spans="1:17" ht="14.4" customHeight="1" x14ac:dyDescent="0.3">
      <c r="A404" s="664" t="s">
        <v>542</v>
      </c>
      <c r="B404" s="665" t="s">
        <v>5628</v>
      </c>
      <c r="C404" s="665" t="s">
        <v>5537</v>
      </c>
      <c r="D404" s="665" t="s">
        <v>6200</v>
      </c>
      <c r="E404" s="665" t="s">
        <v>6201</v>
      </c>
      <c r="F404" s="668">
        <v>1</v>
      </c>
      <c r="G404" s="668">
        <v>0</v>
      </c>
      <c r="H404" s="668"/>
      <c r="I404" s="668">
        <v>0</v>
      </c>
      <c r="J404" s="668"/>
      <c r="K404" s="668"/>
      <c r="L404" s="668"/>
      <c r="M404" s="668"/>
      <c r="N404" s="668"/>
      <c r="O404" s="668"/>
      <c r="P404" s="681"/>
      <c r="Q404" s="669"/>
    </row>
    <row r="405" spans="1:17" ht="14.4" customHeight="1" x14ac:dyDescent="0.3">
      <c r="A405" s="664" t="s">
        <v>542</v>
      </c>
      <c r="B405" s="665" t="s">
        <v>5628</v>
      </c>
      <c r="C405" s="665" t="s">
        <v>5537</v>
      </c>
      <c r="D405" s="665" t="s">
        <v>6202</v>
      </c>
      <c r="E405" s="665" t="s">
        <v>6203</v>
      </c>
      <c r="F405" s="668">
        <v>1</v>
      </c>
      <c r="G405" s="668">
        <v>0</v>
      </c>
      <c r="H405" s="668"/>
      <c r="I405" s="668">
        <v>0</v>
      </c>
      <c r="J405" s="668"/>
      <c r="K405" s="668"/>
      <c r="L405" s="668"/>
      <c r="M405" s="668"/>
      <c r="N405" s="668">
        <v>1</v>
      </c>
      <c r="O405" s="668">
        <v>0</v>
      </c>
      <c r="P405" s="681"/>
      <c r="Q405" s="669">
        <v>0</v>
      </c>
    </row>
    <row r="406" spans="1:17" ht="14.4" customHeight="1" x14ac:dyDescent="0.3">
      <c r="A406" s="664" t="s">
        <v>542</v>
      </c>
      <c r="B406" s="665" t="s">
        <v>5628</v>
      </c>
      <c r="C406" s="665" t="s">
        <v>5537</v>
      </c>
      <c r="D406" s="665" t="s">
        <v>6204</v>
      </c>
      <c r="E406" s="665" t="s">
        <v>6205</v>
      </c>
      <c r="F406" s="668">
        <v>1</v>
      </c>
      <c r="G406" s="668">
        <v>0</v>
      </c>
      <c r="H406" s="668"/>
      <c r="I406" s="668">
        <v>0</v>
      </c>
      <c r="J406" s="668">
        <v>1</v>
      </c>
      <c r="K406" s="668">
        <v>0</v>
      </c>
      <c r="L406" s="668"/>
      <c r="M406" s="668">
        <v>0</v>
      </c>
      <c r="N406" s="668"/>
      <c r="O406" s="668"/>
      <c r="P406" s="681"/>
      <c r="Q406" s="669"/>
    </row>
    <row r="407" spans="1:17" ht="14.4" customHeight="1" x14ac:dyDescent="0.3">
      <c r="A407" s="664" t="s">
        <v>542</v>
      </c>
      <c r="B407" s="665" t="s">
        <v>5628</v>
      </c>
      <c r="C407" s="665" t="s">
        <v>5537</v>
      </c>
      <c r="D407" s="665" t="s">
        <v>6206</v>
      </c>
      <c r="E407" s="665" t="s">
        <v>6207</v>
      </c>
      <c r="F407" s="668">
        <v>1</v>
      </c>
      <c r="G407" s="668">
        <v>0</v>
      </c>
      <c r="H407" s="668"/>
      <c r="I407" s="668">
        <v>0</v>
      </c>
      <c r="J407" s="668">
        <v>2</v>
      </c>
      <c r="K407" s="668">
        <v>0</v>
      </c>
      <c r="L407" s="668"/>
      <c r="M407" s="668">
        <v>0</v>
      </c>
      <c r="N407" s="668">
        <v>3</v>
      </c>
      <c r="O407" s="668">
        <v>0</v>
      </c>
      <c r="P407" s="681"/>
      <c r="Q407" s="669">
        <v>0</v>
      </c>
    </row>
    <row r="408" spans="1:17" ht="14.4" customHeight="1" x14ac:dyDescent="0.3">
      <c r="A408" s="664" t="s">
        <v>542</v>
      </c>
      <c r="B408" s="665" t="s">
        <v>5628</v>
      </c>
      <c r="C408" s="665" t="s">
        <v>5537</v>
      </c>
      <c r="D408" s="665" t="s">
        <v>6208</v>
      </c>
      <c r="E408" s="665" t="s">
        <v>6209</v>
      </c>
      <c r="F408" s="668"/>
      <c r="G408" s="668"/>
      <c r="H408" s="668"/>
      <c r="I408" s="668"/>
      <c r="J408" s="668">
        <v>2</v>
      </c>
      <c r="K408" s="668">
        <v>0</v>
      </c>
      <c r="L408" s="668"/>
      <c r="M408" s="668">
        <v>0</v>
      </c>
      <c r="N408" s="668">
        <v>1</v>
      </c>
      <c r="O408" s="668">
        <v>0</v>
      </c>
      <c r="P408" s="681"/>
      <c r="Q408" s="669">
        <v>0</v>
      </c>
    </row>
    <row r="409" spans="1:17" ht="14.4" customHeight="1" x14ac:dyDescent="0.3">
      <c r="A409" s="664" t="s">
        <v>542</v>
      </c>
      <c r="B409" s="665" t="s">
        <v>5628</v>
      </c>
      <c r="C409" s="665" t="s">
        <v>5537</v>
      </c>
      <c r="D409" s="665" t="s">
        <v>6210</v>
      </c>
      <c r="E409" s="665" t="s">
        <v>6211</v>
      </c>
      <c r="F409" s="668"/>
      <c r="G409" s="668"/>
      <c r="H409" s="668"/>
      <c r="I409" s="668"/>
      <c r="J409" s="668">
        <v>1</v>
      </c>
      <c r="K409" s="668">
        <v>0</v>
      </c>
      <c r="L409" s="668"/>
      <c r="M409" s="668">
        <v>0</v>
      </c>
      <c r="N409" s="668"/>
      <c r="O409" s="668"/>
      <c r="P409" s="681"/>
      <c r="Q409" s="669"/>
    </row>
    <row r="410" spans="1:17" ht="14.4" customHeight="1" x14ac:dyDescent="0.3">
      <c r="A410" s="664" t="s">
        <v>542</v>
      </c>
      <c r="B410" s="665" t="s">
        <v>5628</v>
      </c>
      <c r="C410" s="665" t="s">
        <v>5537</v>
      </c>
      <c r="D410" s="665" t="s">
        <v>6212</v>
      </c>
      <c r="E410" s="665" t="s">
        <v>6213</v>
      </c>
      <c r="F410" s="668"/>
      <c r="G410" s="668"/>
      <c r="H410" s="668"/>
      <c r="I410" s="668"/>
      <c r="J410" s="668">
        <v>1</v>
      </c>
      <c r="K410" s="668">
        <v>0</v>
      </c>
      <c r="L410" s="668"/>
      <c r="M410" s="668">
        <v>0</v>
      </c>
      <c r="N410" s="668"/>
      <c r="O410" s="668"/>
      <c r="P410" s="681"/>
      <c r="Q410" s="669"/>
    </row>
    <row r="411" spans="1:17" ht="14.4" customHeight="1" x14ac:dyDescent="0.3">
      <c r="A411" s="664" t="s">
        <v>542</v>
      </c>
      <c r="B411" s="665" t="s">
        <v>5628</v>
      </c>
      <c r="C411" s="665" t="s">
        <v>5537</v>
      </c>
      <c r="D411" s="665" t="s">
        <v>6214</v>
      </c>
      <c r="E411" s="665" t="s">
        <v>6074</v>
      </c>
      <c r="F411" s="668"/>
      <c r="G411" s="668"/>
      <c r="H411" s="668"/>
      <c r="I411" s="668"/>
      <c r="J411" s="668">
        <v>1</v>
      </c>
      <c r="K411" s="668">
        <v>0</v>
      </c>
      <c r="L411" s="668"/>
      <c r="M411" s="668">
        <v>0</v>
      </c>
      <c r="N411" s="668"/>
      <c r="O411" s="668"/>
      <c r="P411" s="681"/>
      <c r="Q411" s="669"/>
    </row>
    <row r="412" spans="1:17" ht="14.4" customHeight="1" x14ac:dyDescent="0.3">
      <c r="A412" s="664" t="s">
        <v>542</v>
      </c>
      <c r="B412" s="665" t="s">
        <v>5628</v>
      </c>
      <c r="C412" s="665" t="s">
        <v>5537</v>
      </c>
      <c r="D412" s="665" t="s">
        <v>6215</v>
      </c>
      <c r="E412" s="665" t="s">
        <v>6216</v>
      </c>
      <c r="F412" s="668"/>
      <c r="G412" s="668"/>
      <c r="H412" s="668"/>
      <c r="I412" s="668"/>
      <c r="J412" s="668">
        <v>1</v>
      </c>
      <c r="K412" s="668">
        <v>0</v>
      </c>
      <c r="L412" s="668"/>
      <c r="M412" s="668">
        <v>0</v>
      </c>
      <c r="N412" s="668"/>
      <c r="O412" s="668"/>
      <c r="P412" s="681"/>
      <c r="Q412" s="669"/>
    </row>
    <row r="413" spans="1:17" ht="14.4" customHeight="1" x14ac:dyDescent="0.3">
      <c r="A413" s="664" t="s">
        <v>542</v>
      </c>
      <c r="B413" s="665" t="s">
        <v>5628</v>
      </c>
      <c r="C413" s="665" t="s">
        <v>5537</v>
      </c>
      <c r="D413" s="665" t="s">
        <v>6217</v>
      </c>
      <c r="E413" s="665" t="s">
        <v>6218</v>
      </c>
      <c r="F413" s="668"/>
      <c r="G413" s="668"/>
      <c r="H413" s="668"/>
      <c r="I413" s="668"/>
      <c r="J413" s="668"/>
      <c r="K413" s="668"/>
      <c r="L413" s="668"/>
      <c r="M413" s="668"/>
      <c r="N413" s="668">
        <v>1</v>
      </c>
      <c r="O413" s="668">
        <v>0</v>
      </c>
      <c r="P413" s="681"/>
      <c r="Q413" s="669">
        <v>0</v>
      </c>
    </row>
    <row r="414" spans="1:17" ht="14.4" customHeight="1" x14ac:dyDescent="0.3">
      <c r="A414" s="664" t="s">
        <v>542</v>
      </c>
      <c r="B414" s="665" t="s">
        <v>5628</v>
      </c>
      <c r="C414" s="665" t="s">
        <v>5537</v>
      </c>
      <c r="D414" s="665" t="s">
        <v>6219</v>
      </c>
      <c r="E414" s="665" t="s">
        <v>6220</v>
      </c>
      <c r="F414" s="668"/>
      <c r="G414" s="668"/>
      <c r="H414" s="668"/>
      <c r="I414" s="668"/>
      <c r="J414" s="668">
        <v>1</v>
      </c>
      <c r="K414" s="668">
        <v>0</v>
      </c>
      <c r="L414" s="668"/>
      <c r="M414" s="668">
        <v>0</v>
      </c>
      <c r="N414" s="668"/>
      <c r="O414" s="668"/>
      <c r="P414" s="681"/>
      <c r="Q414" s="669"/>
    </row>
    <row r="415" spans="1:17" ht="14.4" customHeight="1" x14ac:dyDescent="0.3">
      <c r="A415" s="664" t="s">
        <v>542</v>
      </c>
      <c r="B415" s="665" t="s">
        <v>5628</v>
      </c>
      <c r="C415" s="665" t="s">
        <v>5537</v>
      </c>
      <c r="D415" s="665" t="s">
        <v>6221</v>
      </c>
      <c r="E415" s="665" t="s">
        <v>6222</v>
      </c>
      <c r="F415" s="668"/>
      <c r="G415" s="668"/>
      <c r="H415" s="668"/>
      <c r="I415" s="668"/>
      <c r="J415" s="668">
        <v>1</v>
      </c>
      <c r="K415" s="668">
        <v>0</v>
      </c>
      <c r="L415" s="668"/>
      <c r="M415" s="668">
        <v>0</v>
      </c>
      <c r="N415" s="668"/>
      <c r="O415" s="668"/>
      <c r="P415" s="681"/>
      <c r="Q415" s="669"/>
    </row>
    <row r="416" spans="1:17" ht="14.4" customHeight="1" x14ac:dyDescent="0.3">
      <c r="A416" s="664" t="s">
        <v>542</v>
      </c>
      <c r="B416" s="665" t="s">
        <v>5628</v>
      </c>
      <c r="C416" s="665" t="s">
        <v>5537</v>
      </c>
      <c r="D416" s="665" t="s">
        <v>6223</v>
      </c>
      <c r="E416" s="665" t="s">
        <v>6224</v>
      </c>
      <c r="F416" s="668"/>
      <c r="G416" s="668"/>
      <c r="H416" s="668"/>
      <c r="I416" s="668"/>
      <c r="J416" s="668"/>
      <c r="K416" s="668"/>
      <c r="L416" s="668"/>
      <c r="M416" s="668"/>
      <c r="N416" s="668">
        <v>2</v>
      </c>
      <c r="O416" s="668">
        <v>0</v>
      </c>
      <c r="P416" s="681"/>
      <c r="Q416" s="669">
        <v>0</v>
      </c>
    </row>
    <row r="417" spans="1:17" ht="14.4" customHeight="1" x14ac:dyDescent="0.3">
      <c r="A417" s="664" t="s">
        <v>542</v>
      </c>
      <c r="B417" s="665" t="s">
        <v>5628</v>
      </c>
      <c r="C417" s="665" t="s">
        <v>5537</v>
      </c>
      <c r="D417" s="665" t="s">
        <v>6225</v>
      </c>
      <c r="E417" s="665" t="s">
        <v>6226</v>
      </c>
      <c r="F417" s="668"/>
      <c r="G417" s="668"/>
      <c r="H417" s="668"/>
      <c r="I417" s="668"/>
      <c r="J417" s="668"/>
      <c r="K417" s="668"/>
      <c r="L417" s="668"/>
      <c r="M417" s="668"/>
      <c r="N417" s="668">
        <v>1</v>
      </c>
      <c r="O417" s="668">
        <v>0</v>
      </c>
      <c r="P417" s="681"/>
      <c r="Q417" s="669">
        <v>0</v>
      </c>
    </row>
    <row r="418" spans="1:17" ht="14.4" customHeight="1" x14ac:dyDescent="0.3">
      <c r="A418" s="664" t="s">
        <v>542</v>
      </c>
      <c r="B418" s="665" t="s">
        <v>5628</v>
      </c>
      <c r="C418" s="665" t="s">
        <v>5537</v>
      </c>
      <c r="D418" s="665" t="s">
        <v>6227</v>
      </c>
      <c r="E418" s="665" t="s">
        <v>6228</v>
      </c>
      <c r="F418" s="668"/>
      <c r="G418" s="668"/>
      <c r="H418" s="668"/>
      <c r="I418" s="668"/>
      <c r="J418" s="668"/>
      <c r="K418" s="668"/>
      <c r="L418" s="668"/>
      <c r="M418" s="668"/>
      <c r="N418" s="668">
        <v>1</v>
      </c>
      <c r="O418" s="668">
        <v>0</v>
      </c>
      <c r="P418" s="681"/>
      <c r="Q418" s="669">
        <v>0</v>
      </c>
    </row>
    <row r="419" spans="1:17" ht="14.4" customHeight="1" x14ac:dyDescent="0.3">
      <c r="A419" s="664" t="s">
        <v>542</v>
      </c>
      <c r="B419" s="665" t="s">
        <v>5628</v>
      </c>
      <c r="C419" s="665" t="s">
        <v>5537</v>
      </c>
      <c r="D419" s="665" t="s">
        <v>6229</v>
      </c>
      <c r="E419" s="665" t="s">
        <v>6230</v>
      </c>
      <c r="F419" s="668"/>
      <c r="G419" s="668"/>
      <c r="H419" s="668"/>
      <c r="I419" s="668"/>
      <c r="J419" s="668"/>
      <c r="K419" s="668"/>
      <c r="L419" s="668"/>
      <c r="M419" s="668"/>
      <c r="N419" s="668">
        <v>1</v>
      </c>
      <c r="O419" s="668">
        <v>0</v>
      </c>
      <c r="P419" s="681"/>
      <c r="Q419" s="669">
        <v>0</v>
      </c>
    </row>
    <row r="420" spans="1:17" ht="14.4" customHeight="1" x14ac:dyDescent="0.3">
      <c r="A420" s="664" t="s">
        <v>542</v>
      </c>
      <c r="B420" s="665" t="s">
        <v>5628</v>
      </c>
      <c r="C420" s="665" t="s">
        <v>5537</v>
      </c>
      <c r="D420" s="665" t="s">
        <v>6231</v>
      </c>
      <c r="E420" s="665" t="s">
        <v>6232</v>
      </c>
      <c r="F420" s="668"/>
      <c r="G420" s="668"/>
      <c r="H420" s="668"/>
      <c r="I420" s="668"/>
      <c r="J420" s="668"/>
      <c r="K420" s="668"/>
      <c r="L420" s="668"/>
      <c r="M420" s="668"/>
      <c r="N420" s="668">
        <v>2</v>
      </c>
      <c r="O420" s="668">
        <v>0</v>
      </c>
      <c r="P420" s="681"/>
      <c r="Q420" s="669">
        <v>0</v>
      </c>
    </row>
    <row r="421" spans="1:17" ht="14.4" customHeight="1" x14ac:dyDescent="0.3">
      <c r="A421" s="664" t="s">
        <v>542</v>
      </c>
      <c r="B421" s="665" t="s">
        <v>5628</v>
      </c>
      <c r="C421" s="665" t="s">
        <v>5537</v>
      </c>
      <c r="D421" s="665" t="s">
        <v>6233</v>
      </c>
      <c r="E421" s="665" t="s">
        <v>6234</v>
      </c>
      <c r="F421" s="668">
        <v>1</v>
      </c>
      <c r="G421" s="668">
        <v>0</v>
      </c>
      <c r="H421" s="668"/>
      <c r="I421" s="668">
        <v>0</v>
      </c>
      <c r="J421" s="668"/>
      <c r="K421" s="668"/>
      <c r="L421" s="668"/>
      <c r="M421" s="668"/>
      <c r="N421" s="668"/>
      <c r="O421" s="668"/>
      <c r="P421" s="681"/>
      <c r="Q421" s="669"/>
    </row>
    <row r="422" spans="1:17" ht="14.4" customHeight="1" x14ac:dyDescent="0.3">
      <c r="A422" s="664" t="s">
        <v>542</v>
      </c>
      <c r="B422" s="665" t="s">
        <v>5628</v>
      </c>
      <c r="C422" s="665" t="s">
        <v>5537</v>
      </c>
      <c r="D422" s="665" t="s">
        <v>6235</v>
      </c>
      <c r="E422" s="665" t="s">
        <v>6236</v>
      </c>
      <c r="F422" s="668"/>
      <c r="G422" s="668"/>
      <c r="H422" s="668"/>
      <c r="I422" s="668"/>
      <c r="J422" s="668">
        <v>1</v>
      </c>
      <c r="K422" s="668">
        <v>0</v>
      </c>
      <c r="L422" s="668"/>
      <c r="M422" s="668">
        <v>0</v>
      </c>
      <c r="N422" s="668">
        <v>1</v>
      </c>
      <c r="O422" s="668">
        <v>0</v>
      </c>
      <c r="P422" s="681"/>
      <c r="Q422" s="669">
        <v>0</v>
      </c>
    </row>
    <row r="423" spans="1:17" ht="14.4" customHeight="1" x14ac:dyDescent="0.3">
      <c r="A423" s="664" t="s">
        <v>542</v>
      </c>
      <c r="B423" s="665" t="s">
        <v>5628</v>
      </c>
      <c r="C423" s="665" t="s">
        <v>5537</v>
      </c>
      <c r="D423" s="665" t="s">
        <v>6237</v>
      </c>
      <c r="E423" s="665" t="s">
        <v>6238</v>
      </c>
      <c r="F423" s="668"/>
      <c r="G423" s="668"/>
      <c r="H423" s="668"/>
      <c r="I423" s="668"/>
      <c r="J423" s="668"/>
      <c r="K423" s="668"/>
      <c r="L423" s="668"/>
      <c r="M423" s="668"/>
      <c r="N423" s="668">
        <v>2</v>
      </c>
      <c r="O423" s="668">
        <v>0</v>
      </c>
      <c r="P423" s="681"/>
      <c r="Q423" s="669">
        <v>0</v>
      </c>
    </row>
    <row r="424" spans="1:17" ht="14.4" customHeight="1" x14ac:dyDescent="0.3">
      <c r="A424" s="664" t="s">
        <v>542</v>
      </c>
      <c r="B424" s="665" t="s">
        <v>6239</v>
      </c>
      <c r="C424" s="665" t="s">
        <v>5537</v>
      </c>
      <c r="D424" s="665" t="s">
        <v>6240</v>
      </c>
      <c r="E424" s="665" t="s">
        <v>6241</v>
      </c>
      <c r="F424" s="668">
        <v>4</v>
      </c>
      <c r="G424" s="668">
        <v>688</v>
      </c>
      <c r="H424" s="668">
        <v>1</v>
      </c>
      <c r="I424" s="668">
        <v>172</v>
      </c>
      <c r="J424" s="668"/>
      <c r="K424" s="668"/>
      <c r="L424" s="668"/>
      <c r="M424" s="668"/>
      <c r="N424" s="668"/>
      <c r="O424" s="668"/>
      <c r="P424" s="681"/>
      <c r="Q424" s="669"/>
    </row>
    <row r="425" spans="1:17" ht="14.4" customHeight="1" x14ac:dyDescent="0.3">
      <c r="A425" s="664" t="s">
        <v>542</v>
      </c>
      <c r="B425" s="665" t="s">
        <v>6239</v>
      </c>
      <c r="C425" s="665" t="s">
        <v>5537</v>
      </c>
      <c r="D425" s="665" t="s">
        <v>6242</v>
      </c>
      <c r="E425" s="665" t="s">
        <v>6243</v>
      </c>
      <c r="F425" s="668">
        <v>2</v>
      </c>
      <c r="G425" s="668">
        <v>7142</v>
      </c>
      <c r="H425" s="668">
        <v>1</v>
      </c>
      <c r="I425" s="668">
        <v>3571</v>
      </c>
      <c r="J425" s="668"/>
      <c r="K425" s="668"/>
      <c r="L425" s="668"/>
      <c r="M425" s="668"/>
      <c r="N425" s="668"/>
      <c r="O425" s="668"/>
      <c r="P425" s="681"/>
      <c r="Q425" s="669"/>
    </row>
    <row r="426" spans="1:17" ht="14.4" customHeight="1" x14ac:dyDescent="0.3">
      <c r="A426" s="664" t="s">
        <v>542</v>
      </c>
      <c r="B426" s="665" t="s">
        <v>6239</v>
      </c>
      <c r="C426" s="665" t="s">
        <v>5537</v>
      </c>
      <c r="D426" s="665" t="s">
        <v>6244</v>
      </c>
      <c r="E426" s="665" t="s">
        <v>6245</v>
      </c>
      <c r="F426" s="668">
        <v>2</v>
      </c>
      <c r="G426" s="668">
        <v>2976</v>
      </c>
      <c r="H426" s="668">
        <v>1</v>
      </c>
      <c r="I426" s="668">
        <v>1488</v>
      </c>
      <c r="J426" s="668"/>
      <c r="K426" s="668"/>
      <c r="L426" s="668"/>
      <c r="M426" s="668"/>
      <c r="N426" s="668"/>
      <c r="O426" s="668"/>
      <c r="P426" s="681"/>
      <c r="Q426" s="669"/>
    </row>
    <row r="427" spans="1:17" ht="14.4" customHeight="1" x14ac:dyDescent="0.3">
      <c r="A427" s="664" t="s">
        <v>542</v>
      </c>
      <c r="B427" s="665" t="s">
        <v>6239</v>
      </c>
      <c r="C427" s="665" t="s">
        <v>5537</v>
      </c>
      <c r="D427" s="665" t="s">
        <v>6246</v>
      </c>
      <c r="E427" s="665" t="s">
        <v>6247</v>
      </c>
      <c r="F427" s="668">
        <v>1</v>
      </c>
      <c r="G427" s="668">
        <v>2678</v>
      </c>
      <c r="H427" s="668">
        <v>1</v>
      </c>
      <c r="I427" s="668">
        <v>2678</v>
      </c>
      <c r="J427" s="668"/>
      <c r="K427" s="668"/>
      <c r="L427" s="668"/>
      <c r="M427" s="668"/>
      <c r="N427" s="668"/>
      <c r="O427" s="668"/>
      <c r="P427" s="681"/>
      <c r="Q427" s="669"/>
    </row>
    <row r="428" spans="1:17" ht="14.4" customHeight="1" x14ac:dyDescent="0.3">
      <c r="A428" s="664" t="s">
        <v>542</v>
      </c>
      <c r="B428" s="665" t="s">
        <v>6239</v>
      </c>
      <c r="C428" s="665" t="s">
        <v>5537</v>
      </c>
      <c r="D428" s="665" t="s">
        <v>6248</v>
      </c>
      <c r="E428" s="665" t="s">
        <v>6249</v>
      </c>
      <c r="F428" s="668">
        <v>2</v>
      </c>
      <c r="G428" s="668">
        <v>2208</v>
      </c>
      <c r="H428" s="668">
        <v>1</v>
      </c>
      <c r="I428" s="668">
        <v>1104</v>
      </c>
      <c r="J428" s="668"/>
      <c r="K428" s="668"/>
      <c r="L428" s="668"/>
      <c r="M428" s="668"/>
      <c r="N428" s="668"/>
      <c r="O428" s="668"/>
      <c r="P428" s="681"/>
      <c r="Q428" s="669"/>
    </row>
    <row r="429" spans="1:17" ht="14.4" customHeight="1" x14ac:dyDescent="0.3">
      <c r="A429" s="664" t="s">
        <v>542</v>
      </c>
      <c r="B429" s="665" t="s">
        <v>6239</v>
      </c>
      <c r="C429" s="665" t="s">
        <v>5537</v>
      </c>
      <c r="D429" s="665" t="s">
        <v>6250</v>
      </c>
      <c r="E429" s="665" t="s">
        <v>6251</v>
      </c>
      <c r="F429" s="668">
        <v>1</v>
      </c>
      <c r="G429" s="668">
        <v>5298</v>
      </c>
      <c r="H429" s="668">
        <v>1</v>
      </c>
      <c r="I429" s="668">
        <v>5298</v>
      </c>
      <c r="J429" s="668"/>
      <c r="K429" s="668"/>
      <c r="L429" s="668"/>
      <c r="M429" s="668"/>
      <c r="N429" s="668"/>
      <c r="O429" s="668"/>
      <c r="P429" s="681"/>
      <c r="Q429" s="669"/>
    </row>
    <row r="430" spans="1:17" ht="14.4" customHeight="1" x14ac:dyDescent="0.3">
      <c r="A430" s="664" t="s">
        <v>542</v>
      </c>
      <c r="B430" s="665" t="s">
        <v>6239</v>
      </c>
      <c r="C430" s="665" t="s">
        <v>5537</v>
      </c>
      <c r="D430" s="665" t="s">
        <v>6252</v>
      </c>
      <c r="E430" s="665" t="s">
        <v>6253</v>
      </c>
      <c r="F430" s="668">
        <v>4</v>
      </c>
      <c r="G430" s="668">
        <v>4956</v>
      </c>
      <c r="H430" s="668">
        <v>1</v>
      </c>
      <c r="I430" s="668">
        <v>1239</v>
      </c>
      <c r="J430" s="668"/>
      <c r="K430" s="668"/>
      <c r="L430" s="668"/>
      <c r="M430" s="668"/>
      <c r="N430" s="668"/>
      <c r="O430" s="668"/>
      <c r="P430" s="681"/>
      <c r="Q430" s="669"/>
    </row>
    <row r="431" spans="1:17" ht="14.4" customHeight="1" x14ac:dyDescent="0.3">
      <c r="A431" s="664" t="s">
        <v>542</v>
      </c>
      <c r="B431" s="665" t="s">
        <v>6239</v>
      </c>
      <c r="C431" s="665" t="s">
        <v>5537</v>
      </c>
      <c r="D431" s="665" t="s">
        <v>6254</v>
      </c>
      <c r="E431" s="665" t="s">
        <v>6255</v>
      </c>
      <c r="F431" s="668">
        <v>3</v>
      </c>
      <c r="G431" s="668">
        <v>1326</v>
      </c>
      <c r="H431" s="668">
        <v>1</v>
      </c>
      <c r="I431" s="668">
        <v>442</v>
      </c>
      <c r="J431" s="668"/>
      <c r="K431" s="668"/>
      <c r="L431" s="668"/>
      <c r="M431" s="668"/>
      <c r="N431" s="668"/>
      <c r="O431" s="668"/>
      <c r="P431" s="681"/>
      <c r="Q431" s="669"/>
    </row>
    <row r="432" spans="1:17" ht="14.4" customHeight="1" x14ac:dyDescent="0.3">
      <c r="A432" s="664" t="s">
        <v>542</v>
      </c>
      <c r="B432" s="665" t="s">
        <v>6256</v>
      </c>
      <c r="C432" s="665" t="s">
        <v>5734</v>
      </c>
      <c r="D432" s="665" t="s">
        <v>5737</v>
      </c>
      <c r="E432" s="665" t="s">
        <v>5738</v>
      </c>
      <c r="F432" s="668"/>
      <c r="G432" s="668"/>
      <c r="H432" s="668"/>
      <c r="I432" s="668"/>
      <c r="J432" s="668">
        <v>1</v>
      </c>
      <c r="K432" s="668">
        <v>79.680000000000007</v>
      </c>
      <c r="L432" s="668"/>
      <c r="M432" s="668">
        <v>79.680000000000007</v>
      </c>
      <c r="N432" s="668"/>
      <c r="O432" s="668"/>
      <c r="P432" s="681"/>
      <c r="Q432" s="669"/>
    </row>
    <row r="433" spans="1:17" ht="14.4" customHeight="1" x14ac:dyDescent="0.3">
      <c r="A433" s="664" t="s">
        <v>542</v>
      </c>
      <c r="B433" s="665" t="s">
        <v>6256</v>
      </c>
      <c r="C433" s="665" t="s">
        <v>5734</v>
      </c>
      <c r="D433" s="665" t="s">
        <v>5739</v>
      </c>
      <c r="E433" s="665" t="s">
        <v>5740</v>
      </c>
      <c r="F433" s="668">
        <v>12</v>
      </c>
      <c r="G433" s="668">
        <v>62577.84</v>
      </c>
      <c r="H433" s="668">
        <v>1</v>
      </c>
      <c r="I433" s="668">
        <v>5214.82</v>
      </c>
      <c r="J433" s="668">
        <v>1</v>
      </c>
      <c r="K433" s="668">
        <v>4988.09</v>
      </c>
      <c r="L433" s="668">
        <v>7.9710165771141997E-2</v>
      </c>
      <c r="M433" s="668">
        <v>4988.09</v>
      </c>
      <c r="N433" s="668">
        <v>8</v>
      </c>
      <c r="O433" s="668">
        <v>39904.800000000003</v>
      </c>
      <c r="P433" s="681">
        <v>0.6376826045769558</v>
      </c>
      <c r="Q433" s="669">
        <v>4988.1000000000004</v>
      </c>
    </row>
    <row r="434" spans="1:17" ht="14.4" customHeight="1" x14ac:dyDescent="0.3">
      <c r="A434" s="664" t="s">
        <v>542</v>
      </c>
      <c r="B434" s="665" t="s">
        <v>6256</v>
      </c>
      <c r="C434" s="665" t="s">
        <v>5734</v>
      </c>
      <c r="D434" s="665" t="s">
        <v>5741</v>
      </c>
      <c r="E434" s="665" t="s">
        <v>5742</v>
      </c>
      <c r="F434" s="668">
        <v>23</v>
      </c>
      <c r="G434" s="668">
        <v>2713.08</v>
      </c>
      <c r="H434" s="668">
        <v>1</v>
      </c>
      <c r="I434" s="668">
        <v>117.96</v>
      </c>
      <c r="J434" s="668"/>
      <c r="K434" s="668"/>
      <c r="L434" s="668"/>
      <c r="M434" s="668"/>
      <c r="N434" s="668">
        <v>28</v>
      </c>
      <c r="O434" s="668">
        <v>2393.44</v>
      </c>
      <c r="P434" s="681">
        <v>0.88218556032258544</v>
      </c>
      <c r="Q434" s="669">
        <v>85.48</v>
      </c>
    </row>
    <row r="435" spans="1:17" ht="14.4" customHeight="1" x14ac:dyDescent="0.3">
      <c r="A435" s="664" t="s">
        <v>542</v>
      </c>
      <c r="B435" s="665" t="s">
        <v>6256</v>
      </c>
      <c r="C435" s="665" t="s">
        <v>5734</v>
      </c>
      <c r="D435" s="665" t="s">
        <v>5743</v>
      </c>
      <c r="E435" s="665" t="s">
        <v>5742</v>
      </c>
      <c r="F435" s="668">
        <v>1</v>
      </c>
      <c r="G435" s="668">
        <v>79.59</v>
      </c>
      <c r="H435" s="668">
        <v>1</v>
      </c>
      <c r="I435" s="668">
        <v>79.59</v>
      </c>
      <c r="J435" s="668"/>
      <c r="K435" s="668"/>
      <c r="L435" s="668"/>
      <c r="M435" s="668"/>
      <c r="N435" s="668"/>
      <c r="O435" s="668"/>
      <c r="P435" s="681"/>
      <c r="Q435" s="669"/>
    </row>
    <row r="436" spans="1:17" ht="14.4" customHeight="1" x14ac:dyDescent="0.3">
      <c r="A436" s="664" t="s">
        <v>542</v>
      </c>
      <c r="B436" s="665" t="s">
        <v>6256</v>
      </c>
      <c r="C436" s="665" t="s">
        <v>5734</v>
      </c>
      <c r="D436" s="665" t="s">
        <v>6257</v>
      </c>
      <c r="E436" s="665" t="s">
        <v>6258</v>
      </c>
      <c r="F436" s="668">
        <v>1.5</v>
      </c>
      <c r="G436" s="668">
        <v>959.94</v>
      </c>
      <c r="H436" s="668">
        <v>1</v>
      </c>
      <c r="I436" s="668">
        <v>639.96</v>
      </c>
      <c r="J436" s="668"/>
      <c r="K436" s="668"/>
      <c r="L436" s="668"/>
      <c r="M436" s="668"/>
      <c r="N436" s="668"/>
      <c r="O436" s="668"/>
      <c r="P436" s="681"/>
      <c r="Q436" s="669"/>
    </row>
    <row r="437" spans="1:17" ht="14.4" customHeight="1" x14ac:dyDescent="0.3">
      <c r="A437" s="664" t="s">
        <v>542</v>
      </c>
      <c r="B437" s="665" t="s">
        <v>6256</v>
      </c>
      <c r="C437" s="665" t="s">
        <v>5734</v>
      </c>
      <c r="D437" s="665" t="s">
        <v>5745</v>
      </c>
      <c r="E437" s="665" t="s">
        <v>5746</v>
      </c>
      <c r="F437" s="668">
        <v>13</v>
      </c>
      <c r="G437" s="668">
        <v>1093.04</v>
      </c>
      <c r="H437" s="668">
        <v>1</v>
      </c>
      <c r="I437" s="668">
        <v>84.08</v>
      </c>
      <c r="J437" s="668">
        <v>9</v>
      </c>
      <c r="K437" s="668">
        <v>723.87</v>
      </c>
      <c r="L437" s="668">
        <v>0.66225389738710383</v>
      </c>
      <c r="M437" s="668">
        <v>80.430000000000007</v>
      </c>
      <c r="N437" s="668"/>
      <c r="O437" s="668"/>
      <c r="P437" s="681"/>
      <c r="Q437" s="669"/>
    </row>
    <row r="438" spans="1:17" ht="14.4" customHeight="1" x14ac:dyDescent="0.3">
      <c r="A438" s="664" t="s">
        <v>542</v>
      </c>
      <c r="B438" s="665" t="s">
        <v>6256</v>
      </c>
      <c r="C438" s="665" t="s">
        <v>5734</v>
      </c>
      <c r="D438" s="665" t="s">
        <v>5748</v>
      </c>
      <c r="E438" s="665" t="s">
        <v>1737</v>
      </c>
      <c r="F438" s="668">
        <v>431</v>
      </c>
      <c r="G438" s="668">
        <v>26312.549999999996</v>
      </c>
      <c r="H438" s="668">
        <v>1</v>
      </c>
      <c r="I438" s="668">
        <v>61.04999999999999</v>
      </c>
      <c r="J438" s="668">
        <v>541.29999999999995</v>
      </c>
      <c r="K438" s="668">
        <v>31691.42</v>
      </c>
      <c r="L438" s="668">
        <v>1.2044222243758207</v>
      </c>
      <c r="M438" s="668">
        <v>58.546868649547385</v>
      </c>
      <c r="N438" s="668">
        <v>256</v>
      </c>
      <c r="O438" s="668">
        <v>14950.399999999998</v>
      </c>
      <c r="P438" s="681">
        <v>0.56818514359117611</v>
      </c>
      <c r="Q438" s="669">
        <v>58.399999999999991</v>
      </c>
    </row>
    <row r="439" spans="1:17" ht="14.4" customHeight="1" x14ac:dyDescent="0.3">
      <c r="A439" s="664" t="s">
        <v>542</v>
      </c>
      <c r="B439" s="665" t="s">
        <v>6256</v>
      </c>
      <c r="C439" s="665" t="s">
        <v>5734</v>
      </c>
      <c r="D439" s="665" t="s">
        <v>6259</v>
      </c>
      <c r="E439" s="665" t="s">
        <v>6260</v>
      </c>
      <c r="F439" s="668">
        <v>33</v>
      </c>
      <c r="G439" s="668">
        <v>38184.630000000005</v>
      </c>
      <c r="H439" s="668">
        <v>1</v>
      </c>
      <c r="I439" s="668">
        <v>1157.1100000000001</v>
      </c>
      <c r="J439" s="668"/>
      <c r="K439" s="668"/>
      <c r="L439" s="668"/>
      <c r="M439" s="668"/>
      <c r="N439" s="668"/>
      <c r="O439" s="668"/>
      <c r="P439" s="681"/>
      <c r="Q439" s="669"/>
    </row>
    <row r="440" spans="1:17" ht="14.4" customHeight="1" x14ac:dyDescent="0.3">
      <c r="A440" s="664" t="s">
        <v>542</v>
      </c>
      <c r="B440" s="665" t="s">
        <v>6256</v>
      </c>
      <c r="C440" s="665" t="s">
        <v>5734</v>
      </c>
      <c r="D440" s="665" t="s">
        <v>5750</v>
      </c>
      <c r="E440" s="665" t="s">
        <v>2366</v>
      </c>
      <c r="F440" s="668"/>
      <c r="G440" s="668"/>
      <c r="H440" s="668"/>
      <c r="I440" s="668"/>
      <c r="J440" s="668">
        <v>2</v>
      </c>
      <c r="K440" s="668">
        <v>24026.799999999999</v>
      </c>
      <c r="L440" s="668"/>
      <c r="M440" s="668">
        <v>12013.4</v>
      </c>
      <c r="N440" s="668">
        <v>0.7</v>
      </c>
      <c r="O440" s="668">
        <v>8409.3799999999992</v>
      </c>
      <c r="P440" s="681"/>
      <c r="Q440" s="669">
        <v>12013.4</v>
      </c>
    </row>
    <row r="441" spans="1:17" ht="14.4" customHeight="1" x14ac:dyDescent="0.3">
      <c r="A441" s="664" t="s">
        <v>542</v>
      </c>
      <c r="B441" s="665" t="s">
        <v>6256</v>
      </c>
      <c r="C441" s="665" t="s">
        <v>5734</v>
      </c>
      <c r="D441" s="665" t="s">
        <v>5751</v>
      </c>
      <c r="E441" s="665" t="s">
        <v>5752</v>
      </c>
      <c r="F441" s="668"/>
      <c r="G441" s="668"/>
      <c r="H441" s="668"/>
      <c r="I441" s="668"/>
      <c r="J441" s="668"/>
      <c r="K441" s="668"/>
      <c r="L441" s="668"/>
      <c r="M441" s="668"/>
      <c r="N441" s="668">
        <v>0.1</v>
      </c>
      <c r="O441" s="668">
        <v>494.39</v>
      </c>
      <c r="P441" s="681"/>
      <c r="Q441" s="669">
        <v>4943.8999999999996</v>
      </c>
    </row>
    <row r="442" spans="1:17" ht="14.4" customHeight="1" x14ac:dyDescent="0.3">
      <c r="A442" s="664" t="s">
        <v>542</v>
      </c>
      <c r="B442" s="665" t="s">
        <v>6256</v>
      </c>
      <c r="C442" s="665" t="s">
        <v>5734</v>
      </c>
      <c r="D442" s="665" t="s">
        <v>5754</v>
      </c>
      <c r="E442" s="665" t="s">
        <v>5755</v>
      </c>
      <c r="F442" s="668">
        <v>105</v>
      </c>
      <c r="G442" s="668">
        <v>4237.7999999999993</v>
      </c>
      <c r="H442" s="668">
        <v>1</v>
      </c>
      <c r="I442" s="668">
        <v>40.359999999999992</v>
      </c>
      <c r="J442" s="668">
        <v>127</v>
      </c>
      <c r="K442" s="668">
        <v>4903.47</v>
      </c>
      <c r="L442" s="668">
        <v>1.1570791448393036</v>
      </c>
      <c r="M442" s="668">
        <v>38.61</v>
      </c>
      <c r="N442" s="668">
        <v>76</v>
      </c>
      <c r="O442" s="668">
        <v>2934.36</v>
      </c>
      <c r="P442" s="681">
        <v>0.69242531502194549</v>
      </c>
      <c r="Q442" s="669">
        <v>38.61</v>
      </c>
    </row>
    <row r="443" spans="1:17" ht="14.4" customHeight="1" x14ac:dyDescent="0.3">
      <c r="A443" s="664" t="s">
        <v>542</v>
      </c>
      <c r="B443" s="665" t="s">
        <v>6256</v>
      </c>
      <c r="C443" s="665" t="s">
        <v>5734</v>
      </c>
      <c r="D443" s="665" t="s">
        <v>5756</v>
      </c>
      <c r="E443" s="665" t="s">
        <v>5757</v>
      </c>
      <c r="F443" s="668">
        <v>23.6</v>
      </c>
      <c r="G443" s="668">
        <v>9539.119999999999</v>
      </c>
      <c r="H443" s="668">
        <v>1</v>
      </c>
      <c r="I443" s="668">
        <v>404.19999999999993</v>
      </c>
      <c r="J443" s="668">
        <v>21.900000000000002</v>
      </c>
      <c r="K443" s="668">
        <v>8466.9600000000009</v>
      </c>
      <c r="L443" s="668">
        <v>0.88760388798966805</v>
      </c>
      <c r="M443" s="668">
        <v>386.61917808219181</v>
      </c>
      <c r="N443" s="668">
        <v>2.5</v>
      </c>
      <c r="O443" s="668">
        <v>966.5</v>
      </c>
      <c r="P443" s="681">
        <v>0.10131961858116892</v>
      </c>
      <c r="Q443" s="669">
        <v>386.6</v>
      </c>
    </row>
    <row r="444" spans="1:17" ht="14.4" customHeight="1" x14ac:dyDescent="0.3">
      <c r="A444" s="664" t="s">
        <v>542</v>
      </c>
      <c r="B444" s="665" t="s">
        <v>6256</v>
      </c>
      <c r="C444" s="665" t="s">
        <v>5734</v>
      </c>
      <c r="D444" s="665" t="s">
        <v>2377</v>
      </c>
      <c r="E444" s="665" t="s">
        <v>5760</v>
      </c>
      <c r="F444" s="668">
        <v>13</v>
      </c>
      <c r="G444" s="668">
        <v>107991.37999999999</v>
      </c>
      <c r="H444" s="668">
        <v>1</v>
      </c>
      <c r="I444" s="668">
        <v>8307.0292307692307</v>
      </c>
      <c r="J444" s="668">
        <v>12</v>
      </c>
      <c r="K444" s="668">
        <v>99929.71</v>
      </c>
      <c r="L444" s="668">
        <v>0.92534894914760801</v>
      </c>
      <c r="M444" s="668">
        <v>8327.4758333333339</v>
      </c>
      <c r="N444" s="668">
        <v>14</v>
      </c>
      <c r="O444" s="668">
        <v>120553.59</v>
      </c>
      <c r="P444" s="681">
        <v>1.1163260438009035</v>
      </c>
      <c r="Q444" s="669">
        <v>8610.9707142857133</v>
      </c>
    </row>
    <row r="445" spans="1:17" ht="14.4" customHeight="1" x14ac:dyDescent="0.3">
      <c r="A445" s="664" t="s">
        <v>542</v>
      </c>
      <c r="B445" s="665" t="s">
        <v>6256</v>
      </c>
      <c r="C445" s="665" t="s">
        <v>5734</v>
      </c>
      <c r="D445" s="665" t="s">
        <v>5761</v>
      </c>
      <c r="E445" s="665" t="s">
        <v>5762</v>
      </c>
      <c r="F445" s="668">
        <v>150</v>
      </c>
      <c r="G445" s="668">
        <v>7125</v>
      </c>
      <c r="H445" s="668">
        <v>1</v>
      </c>
      <c r="I445" s="668">
        <v>47.5</v>
      </c>
      <c r="J445" s="668">
        <v>106</v>
      </c>
      <c r="K445" s="668">
        <v>4805.3799999999992</v>
      </c>
      <c r="L445" s="668">
        <v>0.67443929824561388</v>
      </c>
      <c r="M445" s="668">
        <v>45.33377358490565</v>
      </c>
      <c r="N445" s="668">
        <v>28</v>
      </c>
      <c r="O445" s="668">
        <v>1200.6400000000001</v>
      </c>
      <c r="P445" s="681">
        <v>0.16851087719298247</v>
      </c>
      <c r="Q445" s="669">
        <v>42.88</v>
      </c>
    </row>
    <row r="446" spans="1:17" ht="14.4" customHeight="1" x14ac:dyDescent="0.3">
      <c r="A446" s="664" t="s">
        <v>542</v>
      </c>
      <c r="B446" s="665" t="s">
        <v>6256</v>
      </c>
      <c r="C446" s="665" t="s">
        <v>5734</v>
      </c>
      <c r="D446" s="665" t="s">
        <v>5763</v>
      </c>
      <c r="E446" s="665" t="s">
        <v>5764</v>
      </c>
      <c r="F446" s="668">
        <v>6.6999999999999993</v>
      </c>
      <c r="G446" s="668">
        <v>3854.5099999999998</v>
      </c>
      <c r="H446" s="668">
        <v>1</v>
      </c>
      <c r="I446" s="668">
        <v>575.30000000000007</v>
      </c>
      <c r="J446" s="668">
        <v>1.5</v>
      </c>
      <c r="K446" s="668">
        <v>825.45</v>
      </c>
      <c r="L446" s="668">
        <v>0.21415173394283582</v>
      </c>
      <c r="M446" s="668">
        <v>550.30000000000007</v>
      </c>
      <c r="N446" s="668"/>
      <c r="O446" s="668"/>
      <c r="P446" s="681"/>
      <c r="Q446" s="669"/>
    </row>
    <row r="447" spans="1:17" ht="14.4" customHeight="1" x14ac:dyDescent="0.3">
      <c r="A447" s="664" t="s">
        <v>542</v>
      </c>
      <c r="B447" s="665" t="s">
        <v>6256</v>
      </c>
      <c r="C447" s="665" t="s">
        <v>5734</v>
      </c>
      <c r="D447" s="665" t="s">
        <v>5765</v>
      </c>
      <c r="E447" s="665" t="s">
        <v>1719</v>
      </c>
      <c r="F447" s="668">
        <v>45</v>
      </c>
      <c r="G447" s="668">
        <v>3632.8500000000004</v>
      </c>
      <c r="H447" s="668">
        <v>1</v>
      </c>
      <c r="I447" s="668">
        <v>80.73</v>
      </c>
      <c r="J447" s="668">
        <v>25</v>
      </c>
      <c r="K447" s="668">
        <v>1930.5</v>
      </c>
      <c r="L447" s="668">
        <v>0.5314009661835748</v>
      </c>
      <c r="M447" s="668">
        <v>77.22</v>
      </c>
      <c r="N447" s="668">
        <v>194</v>
      </c>
      <c r="O447" s="668">
        <v>14980.68</v>
      </c>
      <c r="P447" s="681">
        <v>4.1236714975845405</v>
      </c>
      <c r="Q447" s="669">
        <v>77.22</v>
      </c>
    </row>
    <row r="448" spans="1:17" ht="14.4" customHeight="1" x14ac:dyDescent="0.3">
      <c r="A448" s="664" t="s">
        <v>542</v>
      </c>
      <c r="B448" s="665" t="s">
        <v>6256</v>
      </c>
      <c r="C448" s="665" t="s">
        <v>5734</v>
      </c>
      <c r="D448" s="665" t="s">
        <v>5766</v>
      </c>
      <c r="E448" s="665" t="s">
        <v>1828</v>
      </c>
      <c r="F448" s="668">
        <v>24.2</v>
      </c>
      <c r="G448" s="668">
        <v>6835.59</v>
      </c>
      <c r="H448" s="668">
        <v>1</v>
      </c>
      <c r="I448" s="668">
        <v>282.46239669421487</v>
      </c>
      <c r="J448" s="668"/>
      <c r="K448" s="668"/>
      <c r="L448" s="668"/>
      <c r="M448" s="668"/>
      <c r="N448" s="668"/>
      <c r="O448" s="668"/>
      <c r="P448" s="681"/>
      <c r="Q448" s="669"/>
    </row>
    <row r="449" spans="1:17" ht="14.4" customHeight="1" x14ac:dyDescent="0.3">
      <c r="A449" s="664" t="s">
        <v>542</v>
      </c>
      <c r="B449" s="665" t="s">
        <v>6256</v>
      </c>
      <c r="C449" s="665" t="s">
        <v>5734</v>
      </c>
      <c r="D449" s="665" t="s">
        <v>5769</v>
      </c>
      <c r="E449" s="665" t="s">
        <v>2674</v>
      </c>
      <c r="F449" s="668">
        <v>11.4</v>
      </c>
      <c r="G449" s="668">
        <v>4329.1499999999996</v>
      </c>
      <c r="H449" s="668">
        <v>1</v>
      </c>
      <c r="I449" s="668">
        <v>379.74999999999994</v>
      </c>
      <c r="J449" s="668">
        <v>17.5</v>
      </c>
      <c r="K449" s="668">
        <v>6356.8700000000008</v>
      </c>
      <c r="L449" s="668">
        <v>1.4683875587586481</v>
      </c>
      <c r="M449" s="668">
        <v>363.24971428571433</v>
      </c>
      <c r="N449" s="668">
        <v>48.6</v>
      </c>
      <c r="O449" s="668">
        <v>13205.470000000001</v>
      </c>
      <c r="P449" s="681">
        <v>3.0503609253548625</v>
      </c>
      <c r="Q449" s="669">
        <v>271.71748971193415</v>
      </c>
    </row>
    <row r="450" spans="1:17" ht="14.4" customHeight="1" x14ac:dyDescent="0.3">
      <c r="A450" s="664" t="s">
        <v>542</v>
      </c>
      <c r="B450" s="665" t="s">
        <v>6256</v>
      </c>
      <c r="C450" s="665" t="s">
        <v>5734</v>
      </c>
      <c r="D450" s="665" t="s">
        <v>6261</v>
      </c>
      <c r="E450" s="665" t="s">
        <v>6262</v>
      </c>
      <c r="F450" s="668">
        <v>3</v>
      </c>
      <c r="G450" s="668">
        <v>18773.37</v>
      </c>
      <c r="H450" s="668">
        <v>1</v>
      </c>
      <c r="I450" s="668">
        <v>6257.79</v>
      </c>
      <c r="J450" s="668">
        <v>7</v>
      </c>
      <c r="K450" s="668">
        <v>41900.089999999997</v>
      </c>
      <c r="L450" s="668">
        <v>2.2318896394200936</v>
      </c>
      <c r="M450" s="668">
        <v>5985.7271428571421</v>
      </c>
      <c r="N450" s="668"/>
      <c r="O450" s="668"/>
      <c r="P450" s="681"/>
      <c r="Q450" s="669"/>
    </row>
    <row r="451" spans="1:17" ht="14.4" customHeight="1" x14ac:dyDescent="0.3">
      <c r="A451" s="664" t="s">
        <v>542</v>
      </c>
      <c r="B451" s="665" t="s">
        <v>6256</v>
      </c>
      <c r="C451" s="665" t="s">
        <v>5734</v>
      </c>
      <c r="D451" s="665" t="s">
        <v>5770</v>
      </c>
      <c r="E451" s="665" t="s">
        <v>5771</v>
      </c>
      <c r="F451" s="668">
        <v>15</v>
      </c>
      <c r="G451" s="668">
        <v>614.25</v>
      </c>
      <c r="H451" s="668">
        <v>1</v>
      </c>
      <c r="I451" s="668">
        <v>40.950000000000003</v>
      </c>
      <c r="J451" s="668"/>
      <c r="K451" s="668"/>
      <c r="L451" s="668"/>
      <c r="M451" s="668"/>
      <c r="N451" s="668"/>
      <c r="O451" s="668"/>
      <c r="P451" s="681"/>
      <c r="Q451" s="669"/>
    </row>
    <row r="452" spans="1:17" ht="14.4" customHeight="1" x14ac:dyDescent="0.3">
      <c r="A452" s="664" t="s">
        <v>542</v>
      </c>
      <c r="B452" s="665" t="s">
        <v>6256</v>
      </c>
      <c r="C452" s="665" t="s">
        <v>5734</v>
      </c>
      <c r="D452" s="665" t="s">
        <v>5772</v>
      </c>
      <c r="E452" s="665" t="s">
        <v>5773</v>
      </c>
      <c r="F452" s="668"/>
      <c r="G452" s="668"/>
      <c r="H452" s="668"/>
      <c r="I452" s="668"/>
      <c r="J452" s="668">
        <v>1</v>
      </c>
      <c r="K452" s="668">
        <v>19.59</v>
      </c>
      <c r="L452" s="668"/>
      <c r="M452" s="668">
        <v>19.59</v>
      </c>
      <c r="N452" s="668"/>
      <c r="O452" s="668"/>
      <c r="P452" s="681"/>
      <c r="Q452" s="669"/>
    </row>
    <row r="453" spans="1:17" ht="14.4" customHeight="1" x14ac:dyDescent="0.3">
      <c r="A453" s="664" t="s">
        <v>542</v>
      </c>
      <c r="B453" s="665" t="s">
        <v>6256</v>
      </c>
      <c r="C453" s="665" t="s">
        <v>5734</v>
      </c>
      <c r="D453" s="665" t="s">
        <v>5774</v>
      </c>
      <c r="E453" s="665" t="s">
        <v>5775</v>
      </c>
      <c r="F453" s="668">
        <v>4.4000000000000004</v>
      </c>
      <c r="G453" s="668">
        <v>17273.96</v>
      </c>
      <c r="H453" s="668">
        <v>1</v>
      </c>
      <c r="I453" s="668">
        <v>3925.8999999999996</v>
      </c>
      <c r="J453" s="668">
        <v>13.35</v>
      </c>
      <c r="K453" s="668">
        <v>50132.070000000007</v>
      </c>
      <c r="L453" s="668">
        <v>2.9021758762900927</v>
      </c>
      <c r="M453" s="668">
        <v>3755.211235955057</v>
      </c>
      <c r="N453" s="668">
        <v>8.1000000000000014</v>
      </c>
      <c r="O453" s="668">
        <v>26436.32</v>
      </c>
      <c r="P453" s="681">
        <v>1.5304145662025384</v>
      </c>
      <c r="Q453" s="669">
        <v>3263.7432098765426</v>
      </c>
    </row>
    <row r="454" spans="1:17" ht="14.4" customHeight="1" x14ac:dyDescent="0.3">
      <c r="A454" s="664" t="s">
        <v>542</v>
      </c>
      <c r="B454" s="665" t="s">
        <v>6256</v>
      </c>
      <c r="C454" s="665" t="s">
        <v>5734</v>
      </c>
      <c r="D454" s="665" t="s">
        <v>6263</v>
      </c>
      <c r="E454" s="665" t="s">
        <v>6264</v>
      </c>
      <c r="F454" s="668"/>
      <c r="G454" s="668"/>
      <c r="H454" s="668"/>
      <c r="I454" s="668"/>
      <c r="J454" s="668">
        <v>3.4</v>
      </c>
      <c r="K454" s="668">
        <v>7164.84</v>
      </c>
      <c r="L454" s="668"/>
      <c r="M454" s="668">
        <v>2107.3058823529414</v>
      </c>
      <c r="N454" s="668"/>
      <c r="O454" s="668"/>
      <c r="P454" s="681"/>
      <c r="Q454" s="669"/>
    </row>
    <row r="455" spans="1:17" ht="14.4" customHeight="1" x14ac:dyDescent="0.3">
      <c r="A455" s="664" t="s">
        <v>542</v>
      </c>
      <c r="B455" s="665" t="s">
        <v>6256</v>
      </c>
      <c r="C455" s="665" t="s">
        <v>5734</v>
      </c>
      <c r="D455" s="665" t="s">
        <v>5776</v>
      </c>
      <c r="E455" s="665" t="s">
        <v>1825</v>
      </c>
      <c r="F455" s="668"/>
      <c r="G455" s="668"/>
      <c r="H455" s="668"/>
      <c r="I455" s="668"/>
      <c r="J455" s="668"/>
      <c r="K455" s="668"/>
      <c r="L455" s="668"/>
      <c r="M455" s="668"/>
      <c r="N455" s="668">
        <v>0.4</v>
      </c>
      <c r="O455" s="668">
        <v>154.65</v>
      </c>
      <c r="P455" s="681"/>
      <c r="Q455" s="669">
        <v>386.625</v>
      </c>
    </row>
    <row r="456" spans="1:17" ht="14.4" customHeight="1" x14ac:dyDescent="0.3">
      <c r="A456" s="664" t="s">
        <v>542</v>
      </c>
      <c r="B456" s="665" t="s">
        <v>6256</v>
      </c>
      <c r="C456" s="665" t="s">
        <v>5734</v>
      </c>
      <c r="D456" s="665" t="s">
        <v>5777</v>
      </c>
      <c r="E456" s="665" t="s">
        <v>5778</v>
      </c>
      <c r="F456" s="668">
        <v>9</v>
      </c>
      <c r="G456" s="668">
        <v>1031.22</v>
      </c>
      <c r="H456" s="668">
        <v>1</v>
      </c>
      <c r="I456" s="668">
        <v>114.58</v>
      </c>
      <c r="J456" s="668">
        <v>14</v>
      </c>
      <c r="K456" s="668">
        <v>1534.4</v>
      </c>
      <c r="L456" s="668">
        <v>1.4879463160140416</v>
      </c>
      <c r="M456" s="668">
        <v>109.60000000000001</v>
      </c>
      <c r="N456" s="668"/>
      <c r="O456" s="668"/>
      <c r="P456" s="681"/>
      <c r="Q456" s="669"/>
    </row>
    <row r="457" spans="1:17" ht="14.4" customHeight="1" x14ac:dyDescent="0.3">
      <c r="A457" s="664" t="s">
        <v>542</v>
      </c>
      <c r="B457" s="665" t="s">
        <v>6256</v>
      </c>
      <c r="C457" s="665" t="s">
        <v>5734</v>
      </c>
      <c r="D457" s="665" t="s">
        <v>5779</v>
      </c>
      <c r="E457" s="665" t="s">
        <v>5780</v>
      </c>
      <c r="F457" s="668"/>
      <c r="G457" s="668"/>
      <c r="H457" s="668"/>
      <c r="I457" s="668"/>
      <c r="J457" s="668">
        <v>87.7</v>
      </c>
      <c r="K457" s="668">
        <v>19512.68</v>
      </c>
      <c r="L457" s="668"/>
      <c r="M457" s="668">
        <v>222.49350057012543</v>
      </c>
      <c r="N457" s="668">
        <v>56.5</v>
      </c>
      <c r="O457" s="668">
        <v>12384.8</v>
      </c>
      <c r="P457" s="681"/>
      <c r="Q457" s="669">
        <v>219.2</v>
      </c>
    </row>
    <row r="458" spans="1:17" ht="14.4" customHeight="1" x14ac:dyDescent="0.3">
      <c r="A458" s="664" t="s">
        <v>542</v>
      </c>
      <c r="B458" s="665" t="s">
        <v>6256</v>
      </c>
      <c r="C458" s="665" t="s">
        <v>5734</v>
      </c>
      <c r="D458" s="665" t="s">
        <v>5781</v>
      </c>
      <c r="E458" s="665"/>
      <c r="F458" s="668">
        <v>1</v>
      </c>
      <c r="G458" s="668">
        <v>3535.84</v>
      </c>
      <c r="H458" s="668">
        <v>1</v>
      </c>
      <c r="I458" s="668">
        <v>3535.84</v>
      </c>
      <c r="J458" s="668">
        <v>1</v>
      </c>
      <c r="K458" s="668">
        <v>3789.51</v>
      </c>
      <c r="L458" s="668">
        <v>1.0717424996606182</v>
      </c>
      <c r="M458" s="668">
        <v>3789.51</v>
      </c>
      <c r="N458" s="668"/>
      <c r="O458" s="668"/>
      <c r="P458" s="681"/>
      <c r="Q458" s="669"/>
    </row>
    <row r="459" spans="1:17" ht="14.4" customHeight="1" x14ac:dyDescent="0.3">
      <c r="A459" s="664" t="s">
        <v>542</v>
      </c>
      <c r="B459" s="665" t="s">
        <v>6256</v>
      </c>
      <c r="C459" s="665" t="s">
        <v>5734</v>
      </c>
      <c r="D459" s="665" t="s">
        <v>6265</v>
      </c>
      <c r="E459" s="665" t="s">
        <v>6266</v>
      </c>
      <c r="F459" s="668"/>
      <c r="G459" s="668"/>
      <c r="H459" s="668"/>
      <c r="I459" s="668"/>
      <c r="J459" s="668"/>
      <c r="K459" s="668"/>
      <c r="L459" s="668"/>
      <c r="M459" s="668"/>
      <c r="N459" s="668">
        <v>1</v>
      </c>
      <c r="O459" s="668">
        <v>10542.91</v>
      </c>
      <c r="P459" s="681"/>
      <c r="Q459" s="669">
        <v>10542.91</v>
      </c>
    </row>
    <row r="460" spans="1:17" ht="14.4" customHeight="1" x14ac:dyDescent="0.3">
      <c r="A460" s="664" t="s">
        <v>542</v>
      </c>
      <c r="B460" s="665" t="s">
        <v>6256</v>
      </c>
      <c r="C460" s="665" t="s">
        <v>5734</v>
      </c>
      <c r="D460" s="665" t="s">
        <v>5784</v>
      </c>
      <c r="E460" s="665" t="s">
        <v>2693</v>
      </c>
      <c r="F460" s="668">
        <v>18.399999999999999</v>
      </c>
      <c r="G460" s="668">
        <v>3992.96</v>
      </c>
      <c r="H460" s="668">
        <v>1</v>
      </c>
      <c r="I460" s="668">
        <v>217.00869565217394</v>
      </c>
      <c r="J460" s="668"/>
      <c r="K460" s="668"/>
      <c r="L460" s="668"/>
      <c r="M460" s="668"/>
      <c r="N460" s="668">
        <v>2.2000000000000002</v>
      </c>
      <c r="O460" s="668">
        <v>944.24</v>
      </c>
      <c r="P460" s="681">
        <v>0.23647619810867126</v>
      </c>
      <c r="Q460" s="669">
        <v>429.2</v>
      </c>
    </row>
    <row r="461" spans="1:17" ht="14.4" customHeight="1" x14ac:dyDescent="0.3">
      <c r="A461" s="664" t="s">
        <v>542</v>
      </c>
      <c r="B461" s="665" t="s">
        <v>6256</v>
      </c>
      <c r="C461" s="665" t="s">
        <v>5734</v>
      </c>
      <c r="D461" s="665" t="s">
        <v>5785</v>
      </c>
      <c r="E461" s="665" t="s">
        <v>1725</v>
      </c>
      <c r="F461" s="668">
        <v>14.7</v>
      </c>
      <c r="G461" s="668">
        <v>1425.27</v>
      </c>
      <c r="H461" s="668">
        <v>1</v>
      </c>
      <c r="I461" s="668">
        <v>96.957142857142856</v>
      </c>
      <c r="J461" s="668">
        <v>9.5</v>
      </c>
      <c r="K461" s="668">
        <v>883.1</v>
      </c>
      <c r="L461" s="668">
        <v>0.61960189999087889</v>
      </c>
      <c r="M461" s="668">
        <v>92.957894736842107</v>
      </c>
      <c r="N461" s="668">
        <v>15.55</v>
      </c>
      <c r="O461" s="668">
        <v>1225.3499999999999</v>
      </c>
      <c r="P461" s="681">
        <v>0.85973184028289373</v>
      </c>
      <c r="Q461" s="669">
        <v>78.800643086816706</v>
      </c>
    </row>
    <row r="462" spans="1:17" ht="14.4" customHeight="1" x14ac:dyDescent="0.3">
      <c r="A462" s="664" t="s">
        <v>542</v>
      </c>
      <c r="B462" s="665" t="s">
        <v>6256</v>
      </c>
      <c r="C462" s="665" t="s">
        <v>5734</v>
      </c>
      <c r="D462" s="665" t="s">
        <v>6267</v>
      </c>
      <c r="E462" s="665" t="s">
        <v>6268</v>
      </c>
      <c r="F462" s="668"/>
      <c r="G462" s="668"/>
      <c r="H462" s="668"/>
      <c r="I462" s="668"/>
      <c r="J462" s="668">
        <v>22</v>
      </c>
      <c r="K462" s="668">
        <v>1543.3</v>
      </c>
      <c r="L462" s="668"/>
      <c r="M462" s="668">
        <v>70.149999999999991</v>
      </c>
      <c r="N462" s="668"/>
      <c r="O462" s="668"/>
      <c r="P462" s="681"/>
      <c r="Q462" s="669"/>
    </row>
    <row r="463" spans="1:17" ht="14.4" customHeight="1" x14ac:dyDescent="0.3">
      <c r="A463" s="664" t="s">
        <v>542</v>
      </c>
      <c r="B463" s="665" t="s">
        <v>6256</v>
      </c>
      <c r="C463" s="665" t="s">
        <v>5734</v>
      </c>
      <c r="D463" s="665" t="s">
        <v>5786</v>
      </c>
      <c r="E463" s="665" t="s">
        <v>5787</v>
      </c>
      <c r="F463" s="668">
        <v>119</v>
      </c>
      <c r="G463" s="668">
        <v>160159.72</v>
      </c>
      <c r="H463" s="668">
        <v>1</v>
      </c>
      <c r="I463" s="668">
        <v>1345.88</v>
      </c>
      <c r="J463" s="668">
        <v>150</v>
      </c>
      <c r="K463" s="668">
        <v>193162.52</v>
      </c>
      <c r="L463" s="668">
        <v>1.2060617988093385</v>
      </c>
      <c r="M463" s="668">
        <v>1287.7501333333332</v>
      </c>
      <c r="N463" s="668">
        <v>220.3</v>
      </c>
      <c r="O463" s="668">
        <v>283605.40000000002</v>
      </c>
      <c r="P463" s="681">
        <v>1.770766082757887</v>
      </c>
      <c r="Q463" s="669">
        <v>1287.359963685883</v>
      </c>
    </row>
    <row r="464" spans="1:17" ht="14.4" customHeight="1" x14ac:dyDescent="0.3">
      <c r="A464" s="664" t="s">
        <v>542</v>
      </c>
      <c r="B464" s="665" t="s">
        <v>6256</v>
      </c>
      <c r="C464" s="665" t="s">
        <v>5734</v>
      </c>
      <c r="D464" s="665" t="s">
        <v>6269</v>
      </c>
      <c r="E464" s="665"/>
      <c r="F464" s="668">
        <v>39</v>
      </c>
      <c r="G464" s="668">
        <v>5360.94</v>
      </c>
      <c r="H464" s="668">
        <v>1</v>
      </c>
      <c r="I464" s="668">
        <v>137.45999999999998</v>
      </c>
      <c r="J464" s="668"/>
      <c r="K464" s="668"/>
      <c r="L464" s="668"/>
      <c r="M464" s="668"/>
      <c r="N464" s="668"/>
      <c r="O464" s="668"/>
      <c r="P464" s="681"/>
      <c r="Q464" s="669"/>
    </row>
    <row r="465" spans="1:17" ht="14.4" customHeight="1" x14ac:dyDescent="0.3">
      <c r="A465" s="664" t="s">
        <v>542</v>
      </c>
      <c r="B465" s="665" t="s">
        <v>6256</v>
      </c>
      <c r="C465" s="665" t="s">
        <v>5734</v>
      </c>
      <c r="D465" s="665" t="s">
        <v>6270</v>
      </c>
      <c r="E465" s="665" t="s">
        <v>6271</v>
      </c>
      <c r="F465" s="668"/>
      <c r="G465" s="668"/>
      <c r="H465" s="668"/>
      <c r="I465" s="668"/>
      <c r="J465" s="668">
        <v>4.9000000000000004</v>
      </c>
      <c r="K465" s="668">
        <v>2939.09</v>
      </c>
      <c r="L465" s="668"/>
      <c r="M465" s="668">
        <v>599.81428571428569</v>
      </c>
      <c r="N465" s="668"/>
      <c r="O465" s="668"/>
      <c r="P465" s="681"/>
      <c r="Q465" s="669"/>
    </row>
    <row r="466" spans="1:17" ht="14.4" customHeight="1" x14ac:dyDescent="0.3">
      <c r="A466" s="664" t="s">
        <v>542</v>
      </c>
      <c r="B466" s="665" t="s">
        <v>6256</v>
      </c>
      <c r="C466" s="665" t="s">
        <v>5734</v>
      </c>
      <c r="D466" s="665" t="s">
        <v>5788</v>
      </c>
      <c r="E466" s="665" t="s">
        <v>5789</v>
      </c>
      <c r="F466" s="668"/>
      <c r="G466" s="668"/>
      <c r="H466" s="668"/>
      <c r="I466" s="668"/>
      <c r="J466" s="668">
        <v>3.4</v>
      </c>
      <c r="K466" s="668">
        <v>2719.27</v>
      </c>
      <c r="L466" s="668"/>
      <c r="M466" s="668">
        <v>799.78529411764703</v>
      </c>
      <c r="N466" s="668">
        <v>0.2</v>
      </c>
      <c r="O466" s="668">
        <v>159.94999999999999</v>
      </c>
      <c r="P466" s="681"/>
      <c r="Q466" s="669">
        <v>799.74999999999989</v>
      </c>
    </row>
    <row r="467" spans="1:17" ht="14.4" customHeight="1" x14ac:dyDescent="0.3">
      <c r="A467" s="664" t="s">
        <v>542</v>
      </c>
      <c r="B467" s="665" t="s">
        <v>6256</v>
      </c>
      <c r="C467" s="665" t="s">
        <v>5734</v>
      </c>
      <c r="D467" s="665" t="s">
        <v>5790</v>
      </c>
      <c r="E467" s="665" t="s">
        <v>5791</v>
      </c>
      <c r="F467" s="668"/>
      <c r="G467" s="668"/>
      <c r="H467" s="668"/>
      <c r="I467" s="668"/>
      <c r="J467" s="668">
        <v>1</v>
      </c>
      <c r="K467" s="668">
        <v>3382.11</v>
      </c>
      <c r="L467" s="668"/>
      <c r="M467" s="668">
        <v>3382.11</v>
      </c>
      <c r="N467" s="668"/>
      <c r="O467" s="668"/>
      <c r="P467" s="681"/>
      <c r="Q467" s="669"/>
    </row>
    <row r="468" spans="1:17" ht="14.4" customHeight="1" x14ac:dyDescent="0.3">
      <c r="A468" s="664" t="s">
        <v>542</v>
      </c>
      <c r="B468" s="665" t="s">
        <v>6256</v>
      </c>
      <c r="C468" s="665" t="s">
        <v>5734</v>
      </c>
      <c r="D468" s="665" t="s">
        <v>5792</v>
      </c>
      <c r="E468" s="665" t="s">
        <v>1797</v>
      </c>
      <c r="F468" s="668">
        <v>88</v>
      </c>
      <c r="G468" s="668">
        <v>8508.7199999999993</v>
      </c>
      <c r="H468" s="668">
        <v>1</v>
      </c>
      <c r="I468" s="668">
        <v>96.69</v>
      </c>
      <c r="J468" s="668">
        <v>98.5</v>
      </c>
      <c r="K468" s="668">
        <v>9110.26</v>
      </c>
      <c r="L468" s="668">
        <v>1.0706968850778966</v>
      </c>
      <c r="M468" s="668">
        <v>92.489949238578689</v>
      </c>
      <c r="N468" s="668">
        <v>29</v>
      </c>
      <c r="O468" s="668">
        <v>2682.21</v>
      </c>
      <c r="P468" s="681">
        <v>0.31523072800609259</v>
      </c>
      <c r="Q468" s="669">
        <v>92.49</v>
      </c>
    </row>
    <row r="469" spans="1:17" ht="14.4" customHeight="1" x14ac:dyDescent="0.3">
      <c r="A469" s="664" t="s">
        <v>542</v>
      </c>
      <c r="B469" s="665" t="s">
        <v>6256</v>
      </c>
      <c r="C469" s="665" t="s">
        <v>5734</v>
      </c>
      <c r="D469" s="665" t="s">
        <v>5795</v>
      </c>
      <c r="E469" s="665" t="s">
        <v>5796</v>
      </c>
      <c r="F469" s="668"/>
      <c r="G469" s="668"/>
      <c r="H469" s="668"/>
      <c r="I469" s="668"/>
      <c r="J469" s="668">
        <v>12.4</v>
      </c>
      <c r="K469" s="668">
        <v>25603.22</v>
      </c>
      <c r="L469" s="668"/>
      <c r="M469" s="668">
        <v>2064.7758064516129</v>
      </c>
      <c r="N469" s="668"/>
      <c r="O469" s="668"/>
      <c r="P469" s="681"/>
      <c r="Q469" s="669"/>
    </row>
    <row r="470" spans="1:17" ht="14.4" customHeight="1" x14ac:dyDescent="0.3">
      <c r="A470" s="664" t="s">
        <v>542</v>
      </c>
      <c r="B470" s="665" t="s">
        <v>6256</v>
      </c>
      <c r="C470" s="665" t="s">
        <v>5734</v>
      </c>
      <c r="D470" s="665" t="s">
        <v>5797</v>
      </c>
      <c r="E470" s="665" t="s">
        <v>1803</v>
      </c>
      <c r="F470" s="668"/>
      <c r="G470" s="668"/>
      <c r="H470" s="668"/>
      <c r="I470" s="668"/>
      <c r="J470" s="668"/>
      <c r="K470" s="668"/>
      <c r="L470" s="668"/>
      <c r="M470" s="668"/>
      <c r="N470" s="668">
        <v>0.3</v>
      </c>
      <c r="O470" s="668">
        <v>117.54</v>
      </c>
      <c r="P470" s="681"/>
      <c r="Q470" s="669">
        <v>391.8</v>
      </c>
    </row>
    <row r="471" spans="1:17" ht="14.4" customHeight="1" x14ac:dyDescent="0.3">
      <c r="A471" s="664" t="s">
        <v>542</v>
      </c>
      <c r="B471" s="665" t="s">
        <v>6256</v>
      </c>
      <c r="C471" s="665" t="s">
        <v>5734</v>
      </c>
      <c r="D471" s="665" t="s">
        <v>5798</v>
      </c>
      <c r="E471" s="665" t="s">
        <v>5799</v>
      </c>
      <c r="F471" s="668">
        <v>12</v>
      </c>
      <c r="G471" s="668">
        <v>2749.92</v>
      </c>
      <c r="H471" s="668">
        <v>1</v>
      </c>
      <c r="I471" s="668">
        <v>229.16</v>
      </c>
      <c r="J471" s="668"/>
      <c r="K471" s="668"/>
      <c r="L471" s="668"/>
      <c r="M471" s="668"/>
      <c r="N471" s="668">
        <v>16</v>
      </c>
      <c r="O471" s="668">
        <v>3507.2</v>
      </c>
      <c r="P471" s="681">
        <v>1.2753825565834642</v>
      </c>
      <c r="Q471" s="669">
        <v>219.2</v>
      </c>
    </row>
    <row r="472" spans="1:17" ht="14.4" customHeight="1" x14ac:dyDescent="0.3">
      <c r="A472" s="664" t="s">
        <v>542</v>
      </c>
      <c r="B472" s="665" t="s">
        <v>6256</v>
      </c>
      <c r="C472" s="665" t="s">
        <v>5734</v>
      </c>
      <c r="D472" s="665" t="s">
        <v>5800</v>
      </c>
      <c r="E472" s="665" t="s">
        <v>1806</v>
      </c>
      <c r="F472" s="668">
        <v>2.8</v>
      </c>
      <c r="G472" s="668">
        <v>1130.1400000000001</v>
      </c>
      <c r="H472" s="668">
        <v>1</v>
      </c>
      <c r="I472" s="668">
        <v>403.62142857142862</v>
      </c>
      <c r="J472" s="668">
        <v>1.5</v>
      </c>
      <c r="K472" s="668">
        <v>579.06000000000006</v>
      </c>
      <c r="L472" s="668">
        <v>0.51237899729237091</v>
      </c>
      <c r="M472" s="668">
        <v>386.04</v>
      </c>
      <c r="N472" s="668">
        <v>7</v>
      </c>
      <c r="O472" s="668">
        <v>2702.5</v>
      </c>
      <c r="P472" s="681">
        <v>2.391296653511954</v>
      </c>
      <c r="Q472" s="669">
        <v>386.07142857142856</v>
      </c>
    </row>
    <row r="473" spans="1:17" ht="14.4" customHeight="1" x14ac:dyDescent="0.3">
      <c r="A473" s="664" t="s">
        <v>542</v>
      </c>
      <c r="B473" s="665" t="s">
        <v>6256</v>
      </c>
      <c r="C473" s="665" t="s">
        <v>5734</v>
      </c>
      <c r="D473" s="665" t="s">
        <v>5801</v>
      </c>
      <c r="E473" s="665" t="s">
        <v>1809</v>
      </c>
      <c r="F473" s="668">
        <v>0.2</v>
      </c>
      <c r="G473" s="668">
        <v>161.44999999999999</v>
      </c>
      <c r="H473" s="668">
        <v>1</v>
      </c>
      <c r="I473" s="668">
        <v>807.24999999999989</v>
      </c>
      <c r="J473" s="668">
        <v>4.45</v>
      </c>
      <c r="K473" s="668">
        <v>3436.08</v>
      </c>
      <c r="L473" s="668">
        <v>21.282626200061941</v>
      </c>
      <c r="M473" s="668">
        <v>772.15280898876404</v>
      </c>
      <c r="N473" s="668">
        <v>3.3</v>
      </c>
      <c r="O473" s="668">
        <v>2548.15</v>
      </c>
      <c r="P473" s="681">
        <v>15.782904924125118</v>
      </c>
      <c r="Q473" s="669">
        <v>772.16666666666674</v>
      </c>
    </row>
    <row r="474" spans="1:17" ht="14.4" customHeight="1" x14ac:dyDescent="0.3">
      <c r="A474" s="664" t="s">
        <v>542</v>
      </c>
      <c r="B474" s="665" t="s">
        <v>6256</v>
      </c>
      <c r="C474" s="665" t="s">
        <v>5734</v>
      </c>
      <c r="D474" s="665" t="s">
        <v>5802</v>
      </c>
      <c r="E474" s="665" t="s">
        <v>5803</v>
      </c>
      <c r="F474" s="668">
        <v>15.09</v>
      </c>
      <c r="G474" s="668">
        <v>54747.09</v>
      </c>
      <c r="H474" s="668">
        <v>1</v>
      </c>
      <c r="I474" s="668">
        <v>3628.0377733598407</v>
      </c>
      <c r="J474" s="668">
        <v>15.5</v>
      </c>
      <c r="K474" s="668">
        <v>46432.149999999994</v>
      </c>
      <c r="L474" s="668">
        <v>0.84812087729229069</v>
      </c>
      <c r="M474" s="668">
        <v>2995.6225806451607</v>
      </c>
      <c r="N474" s="668">
        <v>10.67</v>
      </c>
      <c r="O474" s="668">
        <v>33100.490000000005</v>
      </c>
      <c r="P474" s="681">
        <v>0.60460729510920141</v>
      </c>
      <c r="Q474" s="669">
        <v>3102.2014995313971</v>
      </c>
    </row>
    <row r="475" spans="1:17" ht="14.4" customHeight="1" x14ac:dyDescent="0.3">
      <c r="A475" s="664" t="s">
        <v>542</v>
      </c>
      <c r="B475" s="665" t="s">
        <v>6256</v>
      </c>
      <c r="C475" s="665" t="s">
        <v>5734</v>
      </c>
      <c r="D475" s="665" t="s">
        <v>5804</v>
      </c>
      <c r="E475" s="665" t="s">
        <v>1877</v>
      </c>
      <c r="F475" s="668"/>
      <c r="G475" s="668"/>
      <c r="H475" s="668"/>
      <c r="I475" s="668"/>
      <c r="J475" s="668"/>
      <c r="K475" s="668"/>
      <c r="L475" s="668"/>
      <c r="M475" s="668"/>
      <c r="N475" s="668">
        <v>15.6</v>
      </c>
      <c r="O475" s="668">
        <v>6522.45</v>
      </c>
      <c r="P475" s="681"/>
      <c r="Q475" s="669">
        <v>418.10576923076923</v>
      </c>
    </row>
    <row r="476" spans="1:17" ht="14.4" customHeight="1" x14ac:dyDescent="0.3">
      <c r="A476" s="664" t="s">
        <v>542</v>
      </c>
      <c r="B476" s="665" t="s">
        <v>6256</v>
      </c>
      <c r="C476" s="665" t="s">
        <v>5734</v>
      </c>
      <c r="D476" s="665" t="s">
        <v>6272</v>
      </c>
      <c r="E476" s="665" t="s">
        <v>2370</v>
      </c>
      <c r="F476" s="668"/>
      <c r="G476" s="668"/>
      <c r="H476" s="668"/>
      <c r="I476" s="668"/>
      <c r="J476" s="668"/>
      <c r="K476" s="668"/>
      <c r="L476" s="668"/>
      <c r="M476" s="668"/>
      <c r="N476" s="668">
        <v>4</v>
      </c>
      <c r="O476" s="668">
        <v>41317.96</v>
      </c>
      <c r="P476" s="681"/>
      <c r="Q476" s="669">
        <v>10329.49</v>
      </c>
    </row>
    <row r="477" spans="1:17" ht="14.4" customHeight="1" x14ac:dyDescent="0.3">
      <c r="A477" s="664" t="s">
        <v>542</v>
      </c>
      <c r="B477" s="665" t="s">
        <v>6256</v>
      </c>
      <c r="C477" s="665" t="s">
        <v>5734</v>
      </c>
      <c r="D477" s="665" t="s">
        <v>5806</v>
      </c>
      <c r="E477" s="665" t="s">
        <v>1877</v>
      </c>
      <c r="F477" s="668">
        <v>1.2</v>
      </c>
      <c r="G477" s="668">
        <v>1140</v>
      </c>
      <c r="H477" s="668">
        <v>1</v>
      </c>
      <c r="I477" s="668">
        <v>950</v>
      </c>
      <c r="J477" s="668">
        <v>0.79999999999999993</v>
      </c>
      <c r="K477" s="668">
        <v>686</v>
      </c>
      <c r="L477" s="668">
        <v>0.60175438596491226</v>
      </c>
      <c r="M477" s="668">
        <v>857.50000000000011</v>
      </c>
      <c r="N477" s="668"/>
      <c r="O477" s="668"/>
      <c r="P477" s="681"/>
      <c r="Q477" s="669"/>
    </row>
    <row r="478" spans="1:17" ht="14.4" customHeight="1" x14ac:dyDescent="0.3">
      <c r="A478" s="664" t="s">
        <v>542</v>
      </c>
      <c r="B478" s="665" t="s">
        <v>6256</v>
      </c>
      <c r="C478" s="665" t="s">
        <v>5734</v>
      </c>
      <c r="D478" s="665" t="s">
        <v>5807</v>
      </c>
      <c r="E478" s="665" t="s">
        <v>1800</v>
      </c>
      <c r="F478" s="668"/>
      <c r="G478" s="668"/>
      <c r="H478" s="668"/>
      <c r="I478" s="668"/>
      <c r="J478" s="668">
        <v>2.5</v>
      </c>
      <c r="K478" s="668">
        <v>1459.82</v>
      </c>
      <c r="L478" s="668"/>
      <c r="M478" s="668">
        <v>583.928</v>
      </c>
      <c r="N478" s="668">
        <v>13.2</v>
      </c>
      <c r="O478" s="668">
        <v>7707.98</v>
      </c>
      <c r="P478" s="681"/>
      <c r="Q478" s="669">
        <v>583.93787878787873</v>
      </c>
    </row>
    <row r="479" spans="1:17" ht="14.4" customHeight="1" x14ac:dyDescent="0.3">
      <c r="A479" s="664" t="s">
        <v>542</v>
      </c>
      <c r="B479" s="665" t="s">
        <v>6256</v>
      </c>
      <c r="C479" s="665" t="s">
        <v>5734</v>
      </c>
      <c r="D479" s="665" t="s">
        <v>6273</v>
      </c>
      <c r="E479" s="665" t="s">
        <v>6274</v>
      </c>
      <c r="F479" s="668">
        <v>5.8</v>
      </c>
      <c r="G479" s="668">
        <v>17036.400000000001</v>
      </c>
      <c r="H479" s="668">
        <v>1</v>
      </c>
      <c r="I479" s="668">
        <v>2937.3103448275865</v>
      </c>
      <c r="J479" s="668"/>
      <c r="K479" s="668"/>
      <c r="L479" s="668"/>
      <c r="M479" s="668"/>
      <c r="N479" s="668"/>
      <c r="O479" s="668"/>
      <c r="P479" s="681"/>
      <c r="Q479" s="669"/>
    </row>
    <row r="480" spans="1:17" ht="14.4" customHeight="1" x14ac:dyDescent="0.3">
      <c r="A480" s="664" t="s">
        <v>542</v>
      </c>
      <c r="B480" s="665" t="s">
        <v>6256</v>
      </c>
      <c r="C480" s="665" t="s">
        <v>5734</v>
      </c>
      <c r="D480" s="665" t="s">
        <v>5811</v>
      </c>
      <c r="E480" s="665" t="s">
        <v>1788</v>
      </c>
      <c r="F480" s="668"/>
      <c r="G480" s="668"/>
      <c r="H480" s="668"/>
      <c r="I480" s="668"/>
      <c r="J480" s="668">
        <v>0.9</v>
      </c>
      <c r="K480" s="668">
        <v>1913.04</v>
      </c>
      <c r="L480" s="668"/>
      <c r="M480" s="668">
        <v>2125.6</v>
      </c>
      <c r="N480" s="668"/>
      <c r="O480" s="668"/>
      <c r="P480" s="681"/>
      <c r="Q480" s="669"/>
    </row>
    <row r="481" spans="1:17" ht="14.4" customHeight="1" x14ac:dyDescent="0.3">
      <c r="A481" s="664" t="s">
        <v>542</v>
      </c>
      <c r="B481" s="665" t="s">
        <v>6256</v>
      </c>
      <c r="C481" s="665" t="s">
        <v>5734</v>
      </c>
      <c r="D481" s="665" t="s">
        <v>5812</v>
      </c>
      <c r="E481" s="665" t="s">
        <v>5813</v>
      </c>
      <c r="F481" s="668">
        <v>0.9</v>
      </c>
      <c r="G481" s="668">
        <v>3533.31</v>
      </c>
      <c r="H481" s="668">
        <v>1</v>
      </c>
      <c r="I481" s="668">
        <v>3925.8999999999996</v>
      </c>
      <c r="J481" s="668"/>
      <c r="K481" s="668"/>
      <c r="L481" s="668"/>
      <c r="M481" s="668"/>
      <c r="N481" s="668"/>
      <c r="O481" s="668"/>
      <c r="P481" s="681"/>
      <c r="Q481" s="669"/>
    </row>
    <row r="482" spans="1:17" ht="14.4" customHeight="1" x14ac:dyDescent="0.3">
      <c r="A482" s="664" t="s">
        <v>542</v>
      </c>
      <c r="B482" s="665" t="s">
        <v>6256</v>
      </c>
      <c r="C482" s="665" t="s">
        <v>5734</v>
      </c>
      <c r="D482" s="665" t="s">
        <v>6275</v>
      </c>
      <c r="E482" s="665"/>
      <c r="F482" s="668">
        <v>0.3</v>
      </c>
      <c r="G482" s="668">
        <v>343.72</v>
      </c>
      <c r="H482" s="668">
        <v>1</v>
      </c>
      <c r="I482" s="668">
        <v>1145.7333333333336</v>
      </c>
      <c r="J482" s="668"/>
      <c r="K482" s="668"/>
      <c r="L482" s="668"/>
      <c r="M482" s="668"/>
      <c r="N482" s="668"/>
      <c r="O482" s="668"/>
      <c r="P482" s="681"/>
      <c r="Q482" s="669"/>
    </row>
    <row r="483" spans="1:17" ht="14.4" customHeight="1" x14ac:dyDescent="0.3">
      <c r="A483" s="664" t="s">
        <v>542</v>
      </c>
      <c r="B483" s="665" t="s">
        <v>6256</v>
      </c>
      <c r="C483" s="665" t="s">
        <v>5734</v>
      </c>
      <c r="D483" s="665" t="s">
        <v>5814</v>
      </c>
      <c r="E483" s="665" t="s">
        <v>5815</v>
      </c>
      <c r="F483" s="668">
        <v>0.3</v>
      </c>
      <c r="G483" s="668">
        <v>61.44</v>
      </c>
      <c r="H483" s="668">
        <v>1</v>
      </c>
      <c r="I483" s="668">
        <v>204.8</v>
      </c>
      <c r="J483" s="668"/>
      <c r="K483" s="668"/>
      <c r="L483" s="668"/>
      <c r="M483" s="668"/>
      <c r="N483" s="668"/>
      <c r="O483" s="668"/>
      <c r="P483" s="681"/>
      <c r="Q483" s="669"/>
    </row>
    <row r="484" spans="1:17" ht="14.4" customHeight="1" x14ac:dyDescent="0.3">
      <c r="A484" s="664" t="s">
        <v>542</v>
      </c>
      <c r="B484" s="665" t="s">
        <v>6256</v>
      </c>
      <c r="C484" s="665" t="s">
        <v>5734</v>
      </c>
      <c r="D484" s="665" t="s">
        <v>5816</v>
      </c>
      <c r="E484" s="665" t="s">
        <v>5817</v>
      </c>
      <c r="F484" s="668"/>
      <c r="G484" s="668"/>
      <c r="H484" s="668"/>
      <c r="I484" s="668"/>
      <c r="J484" s="668"/>
      <c r="K484" s="668"/>
      <c r="L484" s="668"/>
      <c r="M484" s="668"/>
      <c r="N484" s="668">
        <v>4</v>
      </c>
      <c r="O484" s="668">
        <v>12691.12</v>
      </c>
      <c r="P484" s="681"/>
      <c r="Q484" s="669">
        <v>3172.78</v>
      </c>
    </row>
    <row r="485" spans="1:17" ht="14.4" customHeight="1" x14ac:dyDescent="0.3">
      <c r="A485" s="664" t="s">
        <v>542</v>
      </c>
      <c r="B485" s="665" t="s">
        <v>6256</v>
      </c>
      <c r="C485" s="665" t="s">
        <v>5734</v>
      </c>
      <c r="D485" s="665" t="s">
        <v>6276</v>
      </c>
      <c r="E485" s="665" t="s">
        <v>6277</v>
      </c>
      <c r="F485" s="668"/>
      <c r="G485" s="668"/>
      <c r="H485" s="668"/>
      <c r="I485" s="668"/>
      <c r="J485" s="668"/>
      <c r="K485" s="668"/>
      <c r="L485" s="668"/>
      <c r="M485" s="668"/>
      <c r="N485" s="668">
        <v>0.2</v>
      </c>
      <c r="O485" s="668">
        <v>652.75</v>
      </c>
      <c r="P485" s="681"/>
      <c r="Q485" s="669">
        <v>3263.75</v>
      </c>
    </row>
    <row r="486" spans="1:17" ht="14.4" customHeight="1" x14ac:dyDescent="0.3">
      <c r="A486" s="664" t="s">
        <v>542</v>
      </c>
      <c r="B486" s="665" t="s">
        <v>6256</v>
      </c>
      <c r="C486" s="665" t="s">
        <v>5734</v>
      </c>
      <c r="D486" s="665" t="s">
        <v>5819</v>
      </c>
      <c r="E486" s="665" t="s">
        <v>1791</v>
      </c>
      <c r="F486" s="668"/>
      <c r="G486" s="668"/>
      <c r="H486" s="668"/>
      <c r="I486" s="668"/>
      <c r="J486" s="668">
        <v>2.2999999999999998</v>
      </c>
      <c r="K486" s="668">
        <v>762.27</v>
      </c>
      <c r="L486" s="668"/>
      <c r="M486" s="668">
        <v>331.42173913043479</v>
      </c>
      <c r="N486" s="668">
        <v>15.5</v>
      </c>
      <c r="O486" s="668">
        <v>5136.9999999999991</v>
      </c>
      <c r="P486" s="681"/>
      <c r="Q486" s="669">
        <v>331.41935483870964</v>
      </c>
    </row>
    <row r="487" spans="1:17" ht="14.4" customHeight="1" x14ac:dyDescent="0.3">
      <c r="A487" s="664" t="s">
        <v>542</v>
      </c>
      <c r="B487" s="665" t="s">
        <v>6256</v>
      </c>
      <c r="C487" s="665" t="s">
        <v>5734</v>
      </c>
      <c r="D487" s="665" t="s">
        <v>5820</v>
      </c>
      <c r="E487" s="665" t="s">
        <v>1794</v>
      </c>
      <c r="F487" s="668"/>
      <c r="G487" s="668"/>
      <c r="H487" s="668"/>
      <c r="I487" s="668"/>
      <c r="J487" s="668">
        <v>3.4</v>
      </c>
      <c r="K487" s="668">
        <v>38399.089999999997</v>
      </c>
      <c r="L487" s="668"/>
      <c r="M487" s="668">
        <v>11293.849999999999</v>
      </c>
      <c r="N487" s="668"/>
      <c r="O487" s="668"/>
      <c r="P487" s="681"/>
      <c r="Q487" s="669"/>
    </row>
    <row r="488" spans="1:17" ht="14.4" customHeight="1" x14ac:dyDescent="0.3">
      <c r="A488" s="664" t="s">
        <v>542</v>
      </c>
      <c r="B488" s="665" t="s">
        <v>6256</v>
      </c>
      <c r="C488" s="665" t="s">
        <v>5734</v>
      </c>
      <c r="D488" s="665" t="s">
        <v>6278</v>
      </c>
      <c r="E488" s="665" t="s">
        <v>6279</v>
      </c>
      <c r="F488" s="668"/>
      <c r="G488" s="668"/>
      <c r="H488" s="668"/>
      <c r="I488" s="668"/>
      <c r="J488" s="668">
        <v>4</v>
      </c>
      <c r="K488" s="668">
        <v>135147.84</v>
      </c>
      <c r="L488" s="668"/>
      <c r="M488" s="668">
        <v>33786.959999999999</v>
      </c>
      <c r="N488" s="668"/>
      <c r="O488" s="668"/>
      <c r="P488" s="681"/>
      <c r="Q488" s="669"/>
    </row>
    <row r="489" spans="1:17" ht="14.4" customHeight="1" x14ac:dyDescent="0.3">
      <c r="A489" s="664" t="s">
        <v>542</v>
      </c>
      <c r="B489" s="665" t="s">
        <v>6256</v>
      </c>
      <c r="C489" s="665" t="s">
        <v>5734</v>
      </c>
      <c r="D489" s="665" t="s">
        <v>5823</v>
      </c>
      <c r="E489" s="665" t="s">
        <v>5824</v>
      </c>
      <c r="F489" s="668"/>
      <c r="G489" s="668"/>
      <c r="H489" s="668"/>
      <c r="I489" s="668"/>
      <c r="J489" s="668"/>
      <c r="K489" s="668"/>
      <c r="L489" s="668"/>
      <c r="M489" s="668"/>
      <c r="N489" s="668">
        <v>39</v>
      </c>
      <c r="O489" s="668">
        <v>43489.329999999994</v>
      </c>
      <c r="P489" s="681"/>
      <c r="Q489" s="669">
        <v>1115.1110256410254</v>
      </c>
    </row>
    <row r="490" spans="1:17" ht="14.4" customHeight="1" x14ac:dyDescent="0.3">
      <c r="A490" s="664" t="s">
        <v>542</v>
      </c>
      <c r="B490" s="665" t="s">
        <v>6256</v>
      </c>
      <c r="C490" s="665" t="s">
        <v>5734</v>
      </c>
      <c r="D490" s="665" t="s">
        <v>6280</v>
      </c>
      <c r="E490" s="665" t="s">
        <v>2374</v>
      </c>
      <c r="F490" s="668"/>
      <c r="G490" s="668"/>
      <c r="H490" s="668"/>
      <c r="I490" s="668"/>
      <c r="J490" s="668"/>
      <c r="K490" s="668"/>
      <c r="L490" s="668"/>
      <c r="M490" s="668"/>
      <c r="N490" s="668">
        <v>10</v>
      </c>
      <c r="O490" s="668">
        <v>33501.300000000003</v>
      </c>
      <c r="P490" s="681"/>
      <c r="Q490" s="669">
        <v>3350.13</v>
      </c>
    </row>
    <row r="491" spans="1:17" ht="14.4" customHeight="1" x14ac:dyDescent="0.3">
      <c r="A491" s="664" t="s">
        <v>542</v>
      </c>
      <c r="B491" s="665" t="s">
        <v>6256</v>
      </c>
      <c r="C491" s="665" t="s">
        <v>5734</v>
      </c>
      <c r="D491" s="665" t="s">
        <v>6281</v>
      </c>
      <c r="E491" s="665" t="s">
        <v>5817</v>
      </c>
      <c r="F491" s="668"/>
      <c r="G491" s="668"/>
      <c r="H491" s="668"/>
      <c r="I491" s="668"/>
      <c r="J491" s="668"/>
      <c r="K491" s="668"/>
      <c r="L491" s="668"/>
      <c r="M491" s="668"/>
      <c r="N491" s="668">
        <v>1</v>
      </c>
      <c r="O491" s="668">
        <v>6345.57</v>
      </c>
      <c r="P491" s="681"/>
      <c r="Q491" s="669">
        <v>6345.57</v>
      </c>
    </row>
    <row r="492" spans="1:17" ht="14.4" customHeight="1" x14ac:dyDescent="0.3">
      <c r="A492" s="664" t="s">
        <v>542</v>
      </c>
      <c r="B492" s="665" t="s">
        <v>6256</v>
      </c>
      <c r="C492" s="665" t="s">
        <v>5734</v>
      </c>
      <c r="D492" s="665" t="s">
        <v>5825</v>
      </c>
      <c r="E492" s="665"/>
      <c r="F492" s="668"/>
      <c r="G492" s="668"/>
      <c r="H492" s="668"/>
      <c r="I492" s="668"/>
      <c r="J492" s="668">
        <v>1.2</v>
      </c>
      <c r="K492" s="668">
        <v>700.73</v>
      </c>
      <c r="L492" s="668"/>
      <c r="M492" s="668">
        <v>583.94166666666672</v>
      </c>
      <c r="N492" s="668"/>
      <c r="O492" s="668"/>
      <c r="P492" s="681"/>
      <c r="Q492" s="669"/>
    </row>
    <row r="493" spans="1:17" ht="14.4" customHeight="1" x14ac:dyDescent="0.3">
      <c r="A493" s="664" t="s">
        <v>542</v>
      </c>
      <c r="B493" s="665" t="s">
        <v>6256</v>
      </c>
      <c r="C493" s="665" t="s">
        <v>5734</v>
      </c>
      <c r="D493" s="665" t="s">
        <v>6282</v>
      </c>
      <c r="E493" s="665" t="s">
        <v>6283</v>
      </c>
      <c r="F493" s="668"/>
      <c r="G493" s="668"/>
      <c r="H493" s="668"/>
      <c r="I493" s="668"/>
      <c r="J493" s="668"/>
      <c r="K493" s="668"/>
      <c r="L493" s="668"/>
      <c r="M493" s="668"/>
      <c r="N493" s="668">
        <v>5</v>
      </c>
      <c r="O493" s="668">
        <v>468.15</v>
      </c>
      <c r="P493" s="681"/>
      <c r="Q493" s="669">
        <v>93.63</v>
      </c>
    </row>
    <row r="494" spans="1:17" ht="14.4" customHeight="1" x14ac:dyDescent="0.3">
      <c r="A494" s="664" t="s">
        <v>542</v>
      </c>
      <c r="B494" s="665" t="s">
        <v>6256</v>
      </c>
      <c r="C494" s="665" t="s">
        <v>5826</v>
      </c>
      <c r="D494" s="665" t="s">
        <v>5827</v>
      </c>
      <c r="E494" s="665"/>
      <c r="F494" s="668">
        <v>410</v>
      </c>
      <c r="G494" s="668">
        <v>1118771.1000000001</v>
      </c>
      <c r="H494" s="668">
        <v>1</v>
      </c>
      <c r="I494" s="668">
        <v>2728.71</v>
      </c>
      <c r="J494" s="668">
        <v>463</v>
      </c>
      <c r="K494" s="668">
        <v>1250269.55</v>
      </c>
      <c r="L494" s="668">
        <v>1.1175382971547978</v>
      </c>
      <c r="M494" s="668">
        <v>2700.3661987041037</v>
      </c>
      <c r="N494" s="668">
        <v>434</v>
      </c>
      <c r="O494" s="668">
        <v>1069502.02</v>
      </c>
      <c r="P494" s="681">
        <v>0.95596142946488327</v>
      </c>
      <c r="Q494" s="669">
        <v>2464.2903686635946</v>
      </c>
    </row>
    <row r="495" spans="1:17" ht="14.4" customHeight="1" x14ac:dyDescent="0.3">
      <c r="A495" s="664" t="s">
        <v>542</v>
      </c>
      <c r="B495" s="665" t="s">
        <v>6256</v>
      </c>
      <c r="C495" s="665" t="s">
        <v>5826</v>
      </c>
      <c r="D495" s="665" t="s">
        <v>5828</v>
      </c>
      <c r="E495" s="665"/>
      <c r="F495" s="668">
        <v>20</v>
      </c>
      <c r="G495" s="668">
        <v>193722</v>
      </c>
      <c r="H495" s="668">
        <v>1</v>
      </c>
      <c r="I495" s="668">
        <v>9686.1</v>
      </c>
      <c r="J495" s="668">
        <v>15</v>
      </c>
      <c r="K495" s="668">
        <v>145291.50000000003</v>
      </c>
      <c r="L495" s="668">
        <v>0.75000000000000011</v>
      </c>
      <c r="M495" s="668">
        <v>9686.1000000000022</v>
      </c>
      <c r="N495" s="668">
        <v>15</v>
      </c>
      <c r="O495" s="668">
        <v>148650.39000000001</v>
      </c>
      <c r="P495" s="681">
        <v>0.76733871217517891</v>
      </c>
      <c r="Q495" s="669">
        <v>9910.0260000000017</v>
      </c>
    </row>
    <row r="496" spans="1:17" ht="14.4" customHeight="1" x14ac:dyDescent="0.3">
      <c r="A496" s="664" t="s">
        <v>542</v>
      </c>
      <c r="B496" s="665" t="s">
        <v>6256</v>
      </c>
      <c r="C496" s="665" t="s">
        <v>5826</v>
      </c>
      <c r="D496" s="665" t="s">
        <v>5829</v>
      </c>
      <c r="E496" s="665"/>
      <c r="F496" s="668">
        <v>283</v>
      </c>
      <c r="G496" s="668">
        <v>261936.31</v>
      </c>
      <c r="H496" s="668">
        <v>1</v>
      </c>
      <c r="I496" s="668">
        <v>925.56999999999994</v>
      </c>
      <c r="J496" s="668">
        <v>261</v>
      </c>
      <c r="K496" s="668">
        <v>241573.77</v>
      </c>
      <c r="L496" s="668">
        <v>0.92226148409893993</v>
      </c>
      <c r="M496" s="668">
        <v>925.56999999999994</v>
      </c>
      <c r="N496" s="668">
        <v>254</v>
      </c>
      <c r="O496" s="668">
        <v>269949.17</v>
      </c>
      <c r="P496" s="681">
        <v>1.030590871498495</v>
      </c>
      <c r="Q496" s="669">
        <v>1062.7920078740158</v>
      </c>
    </row>
    <row r="497" spans="1:17" ht="14.4" customHeight="1" x14ac:dyDescent="0.3">
      <c r="A497" s="664" t="s">
        <v>542</v>
      </c>
      <c r="B497" s="665" t="s">
        <v>6256</v>
      </c>
      <c r="C497" s="665" t="s">
        <v>5826</v>
      </c>
      <c r="D497" s="665" t="s">
        <v>6284</v>
      </c>
      <c r="E497" s="665"/>
      <c r="F497" s="668">
        <v>1</v>
      </c>
      <c r="G497" s="668">
        <v>925.57</v>
      </c>
      <c r="H497" s="668">
        <v>1</v>
      </c>
      <c r="I497" s="668">
        <v>925.57</v>
      </c>
      <c r="J497" s="668"/>
      <c r="K497" s="668"/>
      <c r="L497" s="668"/>
      <c r="M497" s="668"/>
      <c r="N497" s="668"/>
      <c r="O497" s="668"/>
      <c r="P497" s="681"/>
      <c r="Q497" s="669"/>
    </row>
    <row r="498" spans="1:17" ht="14.4" customHeight="1" x14ac:dyDescent="0.3">
      <c r="A498" s="664" t="s">
        <v>542</v>
      </c>
      <c r="B498" s="665" t="s">
        <v>6256</v>
      </c>
      <c r="C498" s="665" t="s">
        <v>5629</v>
      </c>
      <c r="D498" s="665" t="s">
        <v>6285</v>
      </c>
      <c r="E498" s="665" t="s">
        <v>6286</v>
      </c>
      <c r="F498" s="668">
        <v>1</v>
      </c>
      <c r="G498" s="668">
        <v>687</v>
      </c>
      <c r="H498" s="668">
        <v>1</v>
      </c>
      <c r="I498" s="668">
        <v>687</v>
      </c>
      <c r="J498" s="668"/>
      <c r="K498" s="668"/>
      <c r="L498" s="668"/>
      <c r="M498" s="668"/>
      <c r="N498" s="668"/>
      <c r="O498" s="668"/>
      <c r="P498" s="681"/>
      <c r="Q498" s="669"/>
    </row>
    <row r="499" spans="1:17" ht="14.4" customHeight="1" x14ac:dyDescent="0.3">
      <c r="A499" s="664" t="s">
        <v>542</v>
      </c>
      <c r="B499" s="665" t="s">
        <v>6256</v>
      </c>
      <c r="C499" s="665" t="s">
        <v>5629</v>
      </c>
      <c r="D499" s="665" t="s">
        <v>6287</v>
      </c>
      <c r="E499" s="665" t="s">
        <v>6288</v>
      </c>
      <c r="F499" s="668">
        <v>9</v>
      </c>
      <c r="G499" s="668">
        <v>6879.5999999999995</v>
      </c>
      <c r="H499" s="668">
        <v>1</v>
      </c>
      <c r="I499" s="668">
        <v>764.4</v>
      </c>
      <c r="J499" s="668">
        <v>13</v>
      </c>
      <c r="K499" s="668">
        <v>9937.2000000000007</v>
      </c>
      <c r="L499" s="668">
        <v>1.4444444444444446</v>
      </c>
      <c r="M499" s="668">
        <v>764.40000000000009</v>
      </c>
      <c r="N499" s="668">
        <v>12</v>
      </c>
      <c r="O499" s="668">
        <v>9172.7999999999993</v>
      </c>
      <c r="P499" s="681">
        <v>1.3333333333333333</v>
      </c>
      <c r="Q499" s="669">
        <v>764.4</v>
      </c>
    </row>
    <row r="500" spans="1:17" ht="14.4" customHeight="1" x14ac:dyDescent="0.3">
      <c r="A500" s="664" t="s">
        <v>542</v>
      </c>
      <c r="B500" s="665" t="s">
        <v>6256</v>
      </c>
      <c r="C500" s="665" t="s">
        <v>5629</v>
      </c>
      <c r="D500" s="665" t="s">
        <v>6289</v>
      </c>
      <c r="E500" s="665" t="s">
        <v>6290</v>
      </c>
      <c r="F500" s="668">
        <v>1</v>
      </c>
      <c r="G500" s="668">
        <v>789.29</v>
      </c>
      <c r="H500" s="668">
        <v>1</v>
      </c>
      <c r="I500" s="668">
        <v>789.29</v>
      </c>
      <c r="J500" s="668"/>
      <c r="K500" s="668"/>
      <c r="L500" s="668"/>
      <c r="M500" s="668"/>
      <c r="N500" s="668"/>
      <c r="O500" s="668"/>
      <c r="P500" s="681"/>
      <c r="Q500" s="669"/>
    </row>
    <row r="501" spans="1:17" ht="14.4" customHeight="1" x14ac:dyDescent="0.3">
      <c r="A501" s="664" t="s">
        <v>542</v>
      </c>
      <c r="B501" s="665" t="s">
        <v>6256</v>
      </c>
      <c r="C501" s="665" t="s">
        <v>5629</v>
      </c>
      <c r="D501" s="665" t="s">
        <v>6291</v>
      </c>
      <c r="E501" s="665" t="s">
        <v>6292</v>
      </c>
      <c r="F501" s="668"/>
      <c r="G501" s="668"/>
      <c r="H501" s="668"/>
      <c r="I501" s="668"/>
      <c r="J501" s="668"/>
      <c r="K501" s="668"/>
      <c r="L501" s="668"/>
      <c r="M501" s="668"/>
      <c r="N501" s="668">
        <v>1</v>
      </c>
      <c r="O501" s="668">
        <v>28950</v>
      </c>
      <c r="P501" s="681"/>
      <c r="Q501" s="669">
        <v>28950</v>
      </c>
    </row>
    <row r="502" spans="1:17" ht="14.4" customHeight="1" x14ac:dyDescent="0.3">
      <c r="A502" s="664" t="s">
        <v>542</v>
      </c>
      <c r="B502" s="665" t="s">
        <v>6256</v>
      </c>
      <c r="C502" s="665" t="s">
        <v>5629</v>
      </c>
      <c r="D502" s="665" t="s">
        <v>6293</v>
      </c>
      <c r="E502" s="665" t="s">
        <v>6294</v>
      </c>
      <c r="F502" s="668">
        <v>173</v>
      </c>
      <c r="G502" s="668">
        <v>14186</v>
      </c>
      <c r="H502" s="668">
        <v>1</v>
      </c>
      <c r="I502" s="668">
        <v>82</v>
      </c>
      <c r="J502" s="668">
        <v>108</v>
      </c>
      <c r="K502" s="668">
        <v>8856</v>
      </c>
      <c r="L502" s="668">
        <v>0.62427745664739887</v>
      </c>
      <c r="M502" s="668">
        <v>82</v>
      </c>
      <c r="N502" s="668">
        <v>132</v>
      </c>
      <c r="O502" s="668">
        <v>10824</v>
      </c>
      <c r="P502" s="681">
        <v>0.76300578034682076</v>
      </c>
      <c r="Q502" s="669">
        <v>82</v>
      </c>
    </row>
    <row r="503" spans="1:17" ht="14.4" customHeight="1" x14ac:dyDescent="0.3">
      <c r="A503" s="664" t="s">
        <v>542</v>
      </c>
      <c r="B503" s="665" t="s">
        <v>6256</v>
      </c>
      <c r="C503" s="665" t="s">
        <v>5629</v>
      </c>
      <c r="D503" s="665" t="s">
        <v>5839</v>
      </c>
      <c r="E503" s="665" t="s">
        <v>5840</v>
      </c>
      <c r="F503" s="668">
        <v>1</v>
      </c>
      <c r="G503" s="668">
        <v>44581.25</v>
      </c>
      <c r="H503" s="668">
        <v>1</v>
      </c>
      <c r="I503" s="668">
        <v>44581.25</v>
      </c>
      <c r="J503" s="668">
        <v>1</v>
      </c>
      <c r="K503" s="668">
        <v>44581.25</v>
      </c>
      <c r="L503" s="668">
        <v>1</v>
      </c>
      <c r="M503" s="668">
        <v>44581.25</v>
      </c>
      <c r="N503" s="668"/>
      <c r="O503" s="668"/>
      <c r="P503" s="681"/>
      <c r="Q503" s="669"/>
    </row>
    <row r="504" spans="1:17" ht="14.4" customHeight="1" x14ac:dyDescent="0.3">
      <c r="A504" s="664" t="s">
        <v>542</v>
      </c>
      <c r="B504" s="665" t="s">
        <v>6256</v>
      </c>
      <c r="C504" s="665" t="s">
        <v>5629</v>
      </c>
      <c r="D504" s="665" t="s">
        <v>5841</v>
      </c>
      <c r="E504" s="665" t="s">
        <v>5842</v>
      </c>
      <c r="F504" s="668"/>
      <c r="G504" s="668"/>
      <c r="H504" s="668"/>
      <c r="I504" s="668"/>
      <c r="J504" s="668">
        <v>1</v>
      </c>
      <c r="K504" s="668">
        <v>129657</v>
      </c>
      <c r="L504" s="668"/>
      <c r="M504" s="668">
        <v>129657</v>
      </c>
      <c r="N504" s="668"/>
      <c r="O504" s="668"/>
      <c r="P504" s="681"/>
      <c r="Q504" s="669"/>
    </row>
    <row r="505" spans="1:17" ht="14.4" customHeight="1" x14ac:dyDescent="0.3">
      <c r="A505" s="664" t="s">
        <v>542</v>
      </c>
      <c r="B505" s="665" t="s">
        <v>6256</v>
      </c>
      <c r="C505" s="665" t="s">
        <v>5629</v>
      </c>
      <c r="D505" s="665" t="s">
        <v>6295</v>
      </c>
      <c r="E505" s="665" t="s">
        <v>6296</v>
      </c>
      <c r="F505" s="668"/>
      <c r="G505" s="668"/>
      <c r="H505" s="668"/>
      <c r="I505" s="668"/>
      <c r="J505" s="668"/>
      <c r="K505" s="668"/>
      <c r="L505" s="668"/>
      <c r="M505" s="668"/>
      <c r="N505" s="668">
        <v>1</v>
      </c>
      <c r="O505" s="668">
        <v>8159.29</v>
      </c>
      <c r="P505" s="681"/>
      <c r="Q505" s="669">
        <v>8159.29</v>
      </c>
    </row>
    <row r="506" spans="1:17" ht="14.4" customHeight="1" x14ac:dyDescent="0.3">
      <c r="A506" s="664" t="s">
        <v>542</v>
      </c>
      <c r="B506" s="665" t="s">
        <v>6256</v>
      </c>
      <c r="C506" s="665" t="s">
        <v>5629</v>
      </c>
      <c r="D506" s="665" t="s">
        <v>5845</v>
      </c>
      <c r="E506" s="665" t="s">
        <v>5846</v>
      </c>
      <c r="F506" s="668">
        <v>34</v>
      </c>
      <c r="G506" s="668">
        <v>600168</v>
      </c>
      <c r="H506" s="668">
        <v>1</v>
      </c>
      <c r="I506" s="668">
        <v>17652</v>
      </c>
      <c r="J506" s="668">
        <v>37</v>
      </c>
      <c r="K506" s="668">
        <v>653124</v>
      </c>
      <c r="L506" s="668">
        <v>1.088235294117647</v>
      </c>
      <c r="M506" s="668">
        <v>17652</v>
      </c>
      <c r="N506" s="668">
        <v>20</v>
      </c>
      <c r="O506" s="668">
        <v>353040</v>
      </c>
      <c r="P506" s="681">
        <v>0.58823529411764708</v>
      </c>
      <c r="Q506" s="669">
        <v>17652</v>
      </c>
    </row>
    <row r="507" spans="1:17" ht="14.4" customHeight="1" x14ac:dyDescent="0.3">
      <c r="A507" s="664" t="s">
        <v>542</v>
      </c>
      <c r="B507" s="665" t="s">
        <v>6256</v>
      </c>
      <c r="C507" s="665" t="s">
        <v>5629</v>
      </c>
      <c r="D507" s="665" t="s">
        <v>5847</v>
      </c>
      <c r="E507" s="665" t="s">
        <v>5848</v>
      </c>
      <c r="F507" s="668">
        <v>34</v>
      </c>
      <c r="G507" s="668">
        <v>227290</v>
      </c>
      <c r="H507" s="668">
        <v>1</v>
      </c>
      <c r="I507" s="668">
        <v>6685</v>
      </c>
      <c r="J507" s="668">
        <v>37</v>
      </c>
      <c r="K507" s="668">
        <v>247345</v>
      </c>
      <c r="L507" s="668">
        <v>1.088235294117647</v>
      </c>
      <c r="M507" s="668">
        <v>6685</v>
      </c>
      <c r="N507" s="668">
        <v>20</v>
      </c>
      <c r="O507" s="668">
        <v>133700</v>
      </c>
      <c r="P507" s="681">
        <v>0.58823529411764708</v>
      </c>
      <c r="Q507" s="669">
        <v>6685</v>
      </c>
    </row>
    <row r="508" spans="1:17" ht="14.4" customHeight="1" x14ac:dyDescent="0.3">
      <c r="A508" s="664" t="s">
        <v>542</v>
      </c>
      <c r="B508" s="665" t="s">
        <v>6256</v>
      </c>
      <c r="C508" s="665" t="s">
        <v>5629</v>
      </c>
      <c r="D508" s="665" t="s">
        <v>5849</v>
      </c>
      <c r="E508" s="665" t="s">
        <v>5850</v>
      </c>
      <c r="F508" s="668">
        <v>12</v>
      </c>
      <c r="G508" s="668">
        <v>214620</v>
      </c>
      <c r="H508" s="668">
        <v>1</v>
      </c>
      <c r="I508" s="668">
        <v>17885</v>
      </c>
      <c r="J508" s="668">
        <v>20</v>
      </c>
      <c r="K508" s="668">
        <v>357700</v>
      </c>
      <c r="L508" s="668">
        <v>1.6666666666666667</v>
      </c>
      <c r="M508" s="668">
        <v>17885</v>
      </c>
      <c r="N508" s="668">
        <v>12</v>
      </c>
      <c r="O508" s="668">
        <v>191011.8</v>
      </c>
      <c r="P508" s="681">
        <v>0.8899999999999999</v>
      </c>
      <c r="Q508" s="669">
        <v>15917.65</v>
      </c>
    </row>
    <row r="509" spans="1:17" ht="14.4" customHeight="1" x14ac:dyDescent="0.3">
      <c r="A509" s="664" t="s">
        <v>542</v>
      </c>
      <c r="B509" s="665" t="s">
        <v>6256</v>
      </c>
      <c r="C509" s="665" t="s">
        <v>5629</v>
      </c>
      <c r="D509" s="665" t="s">
        <v>5851</v>
      </c>
      <c r="E509" s="665" t="s">
        <v>5852</v>
      </c>
      <c r="F509" s="668">
        <v>12</v>
      </c>
      <c r="G509" s="668">
        <v>81840</v>
      </c>
      <c r="H509" s="668">
        <v>1</v>
      </c>
      <c r="I509" s="668">
        <v>6820</v>
      </c>
      <c r="J509" s="668">
        <v>19</v>
      </c>
      <c r="K509" s="668">
        <v>129580</v>
      </c>
      <c r="L509" s="668">
        <v>1.5833333333333333</v>
      </c>
      <c r="M509" s="668">
        <v>6820</v>
      </c>
      <c r="N509" s="668">
        <v>12</v>
      </c>
      <c r="O509" s="668">
        <v>81840</v>
      </c>
      <c r="P509" s="681">
        <v>1</v>
      </c>
      <c r="Q509" s="669">
        <v>6820</v>
      </c>
    </row>
    <row r="510" spans="1:17" ht="14.4" customHeight="1" x14ac:dyDescent="0.3">
      <c r="A510" s="664" t="s">
        <v>542</v>
      </c>
      <c r="B510" s="665" t="s">
        <v>6256</v>
      </c>
      <c r="C510" s="665" t="s">
        <v>5629</v>
      </c>
      <c r="D510" s="665" t="s">
        <v>5853</v>
      </c>
      <c r="E510" s="665" t="s">
        <v>5854</v>
      </c>
      <c r="F510" s="668">
        <v>46</v>
      </c>
      <c r="G510" s="668">
        <v>326600</v>
      </c>
      <c r="H510" s="668">
        <v>1</v>
      </c>
      <c r="I510" s="668">
        <v>7100</v>
      </c>
      <c r="J510" s="668">
        <v>56</v>
      </c>
      <c r="K510" s="668">
        <v>397600</v>
      </c>
      <c r="L510" s="668">
        <v>1.2173913043478262</v>
      </c>
      <c r="M510" s="668">
        <v>7100</v>
      </c>
      <c r="N510" s="668">
        <v>40</v>
      </c>
      <c r="O510" s="668">
        <v>284000</v>
      </c>
      <c r="P510" s="681">
        <v>0.86956521739130432</v>
      </c>
      <c r="Q510" s="669">
        <v>7100</v>
      </c>
    </row>
    <row r="511" spans="1:17" ht="14.4" customHeight="1" x14ac:dyDescent="0.3">
      <c r="A511" s="664" t="s">
        <v>542</v>
      </c>
      <c r="B511" s="665" t="s">
        <v>6256</v>
      </c>
      <c r="C511" s="665" t="s">
        <v>5629</v>
      </c>
      <c r="D511" s="665" t="s">
        <v>5855</v>
      </c>
      <c r="E511" s="665" t="s">
        <v>5856</v>
      </c>
      <c r="F511" s="668">
        <v>12</v>
      </c>
      <c r="G511" s="668">
        <v>105600</v>
      </c>
      <c r="H511" s="668">
        <v>1</v>
      </c>
      <c r="I511" s="668">
        <v>8800</v>
      </c>
      <c r="J511" s="668">
        <v>20</v>
      </c>
      <c r="K511" s="668">
        <v>176000</v>
      </c>
      <c r="L511" s="668">
        <v>1.6666666666666667</v>
      </c>
      <c r="M511" s="668">
        <v>8800</v>
      </c>
      <c r="N511" s="668">
        <v>12</v>
      </c>
      <c r="O511" s="668">
        <v>105600</v>
      </c>
      <c r="P511" s="681">
        <v>1</v>
      </c>
      <c r="Q511" s="669">
        <v>8800</v>
      </c>
    </row>
    <row r="512" spans="1:17" ht="14.4" customHeight="1" x14ac:dyDescent="0.3">
      <c r="A512" s="664" t="s">
        <v>542</v>
      </c>
      <c r="B512" s="665" t="s">
        <v>6256</v>
      </c>
      <c r="C512" s="665" t="s">
        <v>5629</v>
      </c>
      <c r="D512" s="665" t="s">
        <v>5857</v>
      </c>
      <c r="E512" s="665" t="s">
        <v>5858</v>
      </c>
      <c r="F512" s="668">
        <v>44</v>
      </c>
      <c r="G512" s="668">
        <v>51260</v>
      </c>
      <c r="H512" s="668">
        <v>1</v>
      </c>
      <c r="I512" s="668">
        <v>1165</v>
      </c>
      <c r="J512" s="668">
        <v>54</v>
      </c>
      <c r="K512" s="668">
        <v>62910</v>
      </c>
      <c r="L512" s="668">
        <v>1.2272727272727273</v>
      </c>
      <c r="M512" s="668">
        <v>1165</v>
      </c>
      <c r="N512" s="668">
        <v>41</v>
      </c>
      <c r="O512" s="668">
        <v>47765</v>
      </c>
      <c r="P512" s="681">
        <v>0.93181818181818177</v>
      </c>
      <c r="Q512" s="669">
        <v>1165</v>
      </c>
    </row>
    <row r="513" spans="1:17" ht="14.4" customHeight="1" x14ac:dyDescent="0.3">
      <c r="A513" s="664" t="s">
        <v>542</v>
      </c>
      <c r="B513" s="665" t="s">
        <v>6256</v>
      </c>
      <c r="C513" s="665" t="s">
        <v>5629</v>
      </c>
      <c r="D513" s="665" t="s">
        <v>5859</v>
      </c>
      <c r="E513" s="665" t="s">
        <v>5860</v>
      </c>
      <c r="F513" s="668">
        <v>10</v>
      </c>
      <c r="G513" s="668">
        <v>7420</v>
      </c>
      <c r="H513" s="668">
        <v>1</v>
      </c>
      <c r="I513" s="668">
        <v>742</v>
      </c>
      <c r="J513" s="668">
        <v>19</v>
      </c>
      <c r="K513" s="668">
        <v>14098</v>
      </c>
      <c r="L513" s="668">
        <v>1.9</v>
      </c>
      <c r="M513" s="668">
        <v>742</v>
      </c>
      <c r="N513" s="668">
        <v>15</v>
      </c>
      <c r="O513" s="668">
        <v>11130</v>
      </c>
      <c r="P513" s="681">
        <v>1.5</v>
      </c>
      <c r="Q513" s="669">
        <v>742</v>
      </c>
    </row>
    <row r="514" spans="1:17" ht="14.4" customHeight="1" x14ac:dyDescent="0.3">
      <c r="A514" s="664" t="s">
        <v>542</v>
      </c>
      <c r="B514" s="665" t="s">
        <v>6256</v>
      </c>
      <c r="C514" s="665" t="s">
        <v>5629</v>
      </c>
      <c r="D514" s="665" t="s">
        <v>5861</v>
      </c>
      <c r="E514" s="665" t="s">
        <v>5862</v>
      </c>
      <c r="F514" s="668">
        <v>53</v>
      </c>
      <c r="G514" s="668">
        <v>27878</v>
      </c>
      <c r="H514" s="668">
        <v>1</v>
      </c>
      <c r="I514" s="668">
        <v>526</v>
      </c>
      <c r="J514" s="668">
        <v>58</v>
      </c>
      <c r="K514" s="668">
        <v>30508</v>
      </c>
      <c r="L514" s="668">
        <v>1.0943396226415094</v>
      </c>
      <c r="M514" s="668">
        <v>526</v>
      </c>
      <c r="N514" s="668">
        <v>39</v>
      </c>
      <c r="O514" s="668">
        <v>20514</v>
      </c>
      <c r="P514" s="681">
        <v>0.73584905660377353</v>
      </c>
      <c r="Q514" s="669">
        <v>526</v>
      </c>
    </row>
    <row r="515" spans="1:17" ht="14.4" customHeight="1" x14ac:dyDescent="0.3">
      <c r="A515" s="664" t="s">
        <v>542</v>
      </c>
      <c r="B515" s="665" t="s">
        <v>6256</v>
      </c>
      <c r="C515" s="665" t="s">
        <v>5629</v>
      </c>
      <c r="D515" s="665" t="s">
        <v>5865</v>
      </c>
      <c r="E515" s="665" t="s">
        <v>5866</v>
      </c>
      <c r="F515" s="668">
        <v>39</v>
      </c>
      <c r="G515" s="668">
        <v>36497.760000000002</v>
      </c>
      <c r="H515" s="668">
        <v>1</v>
      </c>
      <c r="I515" s="668">
        <v>935.84</v>
      </c>
      <c r="J515" s="668">
        <v>50</v>
      </c>
      <c r="K515" s="668">
        <v>46792</v>
      </c>
      <c r="L515" s="668">
        <v>1.2820512820512819</v>
      </c>
      <c r="M515" s="668">
        <v>935.84</v>
      </c>
      <c r="N515" s="668">
        <v>36</v>
      </c>
      <c r="O515" s="668">
        <v>33690.239999999998</v>
      </c>
      <c r="P515" s="681">
        <v>0.92307692307692302</v>
      </c>
      <c r="Q515" s="669">
        <v>935.83999999999992</v>
      </c>
    </row>
    <row r="516" spans="1:17" ht="14.4" customHeight="1" x14ac:dyDescent="0.3">
      <c r="A516" s="664" t="s">
        <v>542</v>
      </c>
      <c r="B516" s="665" t="s">
        <v>6256</v>
      </c>
      <c r="C516" s="665" t="s">
        <v>5629</v>
      </c>
      <c r="D516" s="665" t="s">
        <v>5867</v>
      </c>
      <c r="E516" s="665" t="s">
        <v>5868</v>
      </c>
      <c r="F516" s="668">
        <v>5</v>
      </c>
      <c r="G516" s="668">
        <v>36272.75</v>
      </c>
      <c r="H516" s="668">
        <v>1</v>
      </c>
      <c r="I516" s="668">
        <v>7254.55</v>
      </c>
      <c r="J516" s="668">
        <v>5</v>
      </c>
      <c r="K516" s="668">
        <v>36272.75</v>
      </c>
      <c r="L516" s="668">
        <v>1</v>
      </c>
      <c r="M516" s="668">
        <v>7254.55</v>
      </c>
      <c r="N516" s="668">
        <v>3</v>
      </c>
      <c r="O516" s="668">
        <v>21763.65</v>
      </c>
      <c r="P516" s="681">
        <v>0.60000000000000009</v>
      </c>
      <c r="Q516" s="669">
        <v>7254.55</v>
      </c>
    </row>
    <row r="517" spans="1:17" ht="14.4" customHeight="1" x14ac:dyDescent="0.3">
      <c r="A517" s="664" t="s">
        <v>542</v>
      </c>
      <c r="B517" s="665" t="s">
        <v>6256</v>
      </c>
      <c r="C517" s="665" t="s">
        <v>5629</v>
      </c>
      <c r="D517" s="665" t="s">
        <v>6297</v>
      </c>
      <c r="E517" s="665" t="s">
        <v>6298</v>
      </c>
      <c r="F517" s="668"/>
      <c r="G517" s="668"/>
      <c r="H517" s="668"/>
      <c r="I517" s="668"/>
      <c r="J517" s="668">
        <v>2</v>
      </c>
      <c r="K517" s="668">
        <v>2154.6</v>
      </c>
      <c r="L517" s="668"/>
      <c r="M517" s="668">
        <v>1077.3</v>
      </c>
      <c r="N517" s="668"/>
      <c r="O517" s="668"/>
      <c r="P517" s="681"/>
      <c r="Q517" s="669"/>
    </row>
    <row r="518" spans="1:17" ht="14.4" customHeight="1" x14ac:dyDescent="0.3">
      <c r="A518" s="664" t="s">
        <v>542</v>
      </c>
      <c r="B518" s="665" t="s">
        <v>6256</v>
      </c>
      <c r="C518" s="665" t="s">
        <v>5629</v>
      </c>
      <c r="D518" s="665" t="s">
        <v>5869</v>
      </c>
      <c r="E518" s="665" t="s">
        <v>5870</v>
      </c>
      <c r="F518" s="668">
        <v>2</v>
      </c>
      <c r="G518" s="668">
        <v>17288</v>
      </c>
      <c r="H518" s="668">
        <v>1</v>
      </c>
      <c r="I518" s="668">
        <v>8644</v>
      </c>
      <c r="J518" s="668">
        <v>1</v>
      </c>
      <c r="K518" s="668">
        <v>8644</v>
      </c>
      <c r="L518" s="668">
        <v>0.5</v>
      </c>
      <c r="M518" s="668">
        <v>8644</v>
      </c>
      <c r="N518" s="668"/>
      <c r="O518" s="668"/>
      <c r="P518" s="681"/>
      <c r="Q518" s="669"/>
    </row>
    <row r="519" spans="1:17" ht="14.4" customHeight="1" x14ac:dyDescent="0.3">
      <c r="A519" s="664" t="s">
        <v>542</v>
      </c>
      <c r="B519" s="665" t="s">
        <v>6256</v>
      </c>
      <c r="C519" s="665" t="s">
        <v>5629</v>
      </c>
      <c r="D519" s="665" t="s">
        <v>5871</v>
      </c>
      <c r="E519" s="665" t="s">
        <v>5872</v>
      </c>
      <c r="F519" s="668">
        <v>1</v>
      </c>
      <c r="G519" s="668">
        <v>38853.269999999997</v>
      </c>
      <c r="H519" s="668">
        <v>1</v>
      </c>
      <c r="I519" s="668">
        <v>38853.269999999997</v>
      </c>
      <c r="J519" s="668"/>
      <c r="K519" s="668"/>
      <c r="L519" s="668"/>
      <c r="M519" s="668"/>
      <c r="N519" s="668"/>
      <c r="O519" s="668"/>
      <c r="P519" s="681"/>
      <c r="Q519" s="669"/>
    </row>
    <row r="520" spans="1:17" ht="14.4" customHeight="1" x14ac:dyDescent="0.3">
      <c r="A520" s="664" t="s">
        <v>542</v>
      </c>
      <c r="B520" s="665" t="s">
        <v>6256</v>
      </c>
      <c r="C520" s="665" t="s">
        <v>5629</v>
      </c>
      <c r="D520" s="665" t="s">
        <v>6299</v>
      </c>
      <c r="E520" s="665" t="s">
        <v>6300</v>
      </c>
      <c r="F520" s="668"/>
      <c r="G520" s="668"/>
      <c r="H520" s="668"/>
      <c r="I520" s="668"/>
      <c r="J520" s="668">
        <v>1</v>
      </c>
      <c r="K520" s="668">
        <v>52000</v>
      </c>
      <c r="L520" s="668"/>
      <c r="M520" s="668">
        <v>52000</v>
      </c>
      <c r="N520" s="668"/>
      <c r="O520" s="668"/>
      <c r="P520" s="681"/>
      <c r="Q520" s="669"/>
    </row>
    <row r="521" spans="1:17" ht="14.4" customHeight="1" x14ac:dyDescent="0.3">
      <c r="A521" s="664" t="s">
        <v>542</v>
      </c>
      <c r="B521" s="665" t="s">
        <v>6256</v>
      </c>
      <c r="C521" s="665" t="s">
        <v>5629</v>
      </c>
      <c r="D521" s="665" t="s">
        <v>5875</v>
      </c>
      <c r="E521" s="665" t="s">
        <v>5876</v>
      </c>
      <c r="F521" s="668">
        <v>8</v>
      </c>
      <c r="G521" s="668">
        <v>10886</v>
      </c>
      <c r="H521" s="668">
        <v>1</v>
      </c>
      <c r="I521" s="668">
        <v>1360.75</v>
      </c>
      <c r="J521" s="668">
        <v>12</v>
      </c>
      <c r="K521" s="668">
        <v>16329</v>
      </c>
      <c r="L521" s="668">
        <v>1.5</v>
      </c>
      <c r="M521" s="668">
        <v>1360.75</v>
      </c>
      <c r="N521" s="668">
        <v>11</v>
      </c>
      <c r="O521" s="668">
        <v>14968.25</v>
      </c>
      <c r="P521" s="681">
        <v>1.375</v>
      </c>
      <c r="Q521" s="669">
        <v>1360.75</v>
      </c>
    </row>
    <row r="522" spans="1:17" ht="14.4" customHeight="1" x14ac:dyDescent="0.3">
      <c r="A522" s="664" t="s">
        <v>542</v>
      </c>
      <c r="B522" s="665" t="s">
        <v>6256</v>
      </c>
      <c r="C522" s="665" t="s">
        <v>5629</v>
      </c>
      <c r="D522" s="665" t="s">
        <v>5877</v>
      </c>
      <c r="E522" s="665" t="s">
        <v>5878</v>
      </c>
      <c r="F522" s="668">
        <v>8</v>
      </c>
      <c r="G522" s="668">
        <v>37420</v>
      </c>
      <c r="H522" s="668">
        <v>1</v>
      </c>
      <c r="I522" s="668">
        <v>4677.5</v>
      </c>
      <c r="J522" s="668">
        <v>7</v>
      </c>
      <c r="K522" s="668">
        <v>32742.5</v>
      </c>
      <c r="L522" s="668">
        <v>0.875</v>
      </c>
      <c r="M522" s="668">
        <v>4677.5</v>
      </c>
      <c r="N522" s="668">
        <v>2</v>
      </c>
      <c r="O522" s="668">
        <v>9355</v>
      </c>
      <c r="P522" s="681">
        <v>0.25</v>
      </c>
      <c r="Q522" s="669">
        <v>4677.5</v>
      </c>
    </row>
    <row r="523" spans="1:17" ht="14.4" customHeight="1" x14ac:dyDescent="0.3">
      <c r="A523" s="664" t="s">
        <v>542</v>
      </c>
      <c r="B523" s="665" t="s">
        <v>6256</v>
      </c>
      <c r="C523" s="665" t="s">
        <v>5629</v>
      </c>
      <c r="D523" s="665" t="s">
        <v>5879</v>
      </c>
      <c r="E523" s="665" t="s">
        <v>5880</v>
      </c>
      <c r="F523" s="668">
        <v>3</v>
      </c>
      <c r="G523" s="668">
        <v>56858.879999999997</v>
      </c>
      <c r="H523" s="668">
        <v>1</v>
      </c>
      <c r="I523" s="668">
        <v>18952.96</v>
      </c>
      <c r="J523" s="668">
        <v>3</v>
      </c>
      <c r="K523" s="668">
        <v>56858.879999999997</v>
      </c>
      <c r="L523" s="668">
        <v>1</v>
      </c>
      <c r="M523" s="668">
        <v>18952.96</v>
      </c>
      <c r="N523" s="668"/>
      <c r="O523" s="668"/>
      <c r="P523" s="681"/>
      <c r="Q523" s="669"/>
    </row>
    <row r="524" spans="1:17" ht="14.4" customHeight="1" x14ac:dyDescent="0.3">
      <c r="A524" s="664" t="s">
        <v>542</v>
      </c>
      <c r="B524" s="665" t="s">
        <v>6256</v>
      </c>
      <c r="C524" s="665" t="s">
        <v>5629</v>
      </c>
      <c r="D524" s="665" t="s">
        <v>5883</v>
      </c>
      <c r="E524" s="665" t="s">
        <v>5884</v>
      </c>
      <c r="F524" s="668"/>
      <c r="G524" s="668"/>
      <c r="H524" s="668"/>
      <c r="I524" s="668"/>
      <c r="J524" s="668">
        <v>2</v>
      </c>
      <c r="K524" s="668">
        <v>88504</v>
      </c>
      <c r="L524" s="668"/>
      <c r="M524" s="668">
        <v>44252</v>
      </c>
      <c r="N524" s="668"/>
      <c r="O524" s="668"/>
      <c r="P524" s="681"/>
      <c r="Q524" s="669"/>
    </row>
    <row r="525" spans="1:17" ht="14.4" customHeight="1" x14ac:dyDescent="0.3">
      <c r="A525" s="664" t="s">
        <v>542</v>
      </c>
      <c r="B525" s="665" t="s">
        <v>6256</v>
      </c>
      <c r="C525" s="665" t="s">
        <v>5629</v>
      </c>
      <c r="D525" s="665" t="s">
        <v>6301</v>
      </c>
      <c r="E525" s="665" t="s">
        <v>6302</v>
      </c>
      <c r="F525" s="668"/>
      <c r="G525" s="668"/>
      <c r="H525" s="668"/>
      <c r="I525" s="668"/>
      <c r="J525" s="668"/>
      <c r="K525" s="668"/>
      <c r="L525" s="668"/>
      <c r="M525" s="668"/>
      <c r="N525" s="668">
        <v>2</v>
      </c>
      <c r="O525" s="668">
        <v>9596</v>
      </c>
      <c r="P525" s="681"/>
      <c r="Q525" s="669">
        <v>4798</v>
      </c>
    </row>
    <row r="526" spans="1:17" ht="14.4" customHeight="1" x14ac:dyDescent="0.3">
      <c r="A526" s="664" t="s">
        <v>542</v>
      </c>
      <c r="B526" s="665" t="s">
        <v>6256</v>
      </c>
      <c r="C526" s="665" t="s">
        <v>5629</v>
      </c>
      <c r="D526" s="665" t="s">
        <v>5885</v>
      </c>
      <c r="E526" s="665" t="s">
        <v>5886</v>
      </c>
      <c r="F526" s="668"/>
      <c r="G526" s="668"/>
      <c r="H526" s="668"/>
      <c r="I526" s="668"/>
      <c r="J526" s="668">
        <v>1</v>
      </c>
      <c r="K526" s="668">
        <v>46843</v>
      </c>
      <c r="L526" s="668"/>
      <c r="M526" s="668">
        <v>46843</v>
      </c>
      <c r="N526" s="668">
        <v>1</v>
      </c>
      <c r="O526" s="668">
        <v>46843</v>
      </c>
      <c r="P526" s="681"/>
      <c r="Q526" s="669">
        <v>46843</v>
      </c>
    </row>
    <row r="527" spans="1:17" ht="14.4" customHeight="1" x14ac:dyDescent="0.3">
      <c r="A527" s="664" t="s">
        <v>542</v>
      </c>
      <c r="B527" s="665" t="s">
        <v>6256</v>
      </c>
      <c r="C527" s="665" t="s">
        <v>5629</v>
      </c>
      <c r="D527" s="665" t="s">
        <v>5887</v>
      </c>
      <c r="E527" s="665" t="s">
        <v>5888</v>
      </c>
      <c r="F527" s="668">
        <v>8</v>
      </c>
      <c r="G527" s="668">
        <v>14704</v>
      </c>
      <c r="H527" s="668">
        <v>1</v>
      </c>
      <c r="I527" s="668">
        <v>1838</v>
      </c>
      <c r="J527" s="668">
        <v>6</v>
      </c>
      <c r="K527" s="668">
        <v>11028</v>
      </c>
      <c r="L527" s="668">
        <v>0.75</v>
      </c>
      <c r="M527" s="668">
        <v>1838</v>
      </c>
      <c r="N527" s="668">
        <v>6</v>
      </c>
      <c r="O527" s="668">
        <v>11028</v>
      </c>
      <c r="P527" s="681">
        <v>0.75</v>
      </c>
      <c r="Q527" s="669">
        <v>1838</v>
      </c>
    </row>
    <row r="528" spans="1:17" ht="14.4" customHeight="1" x14ac:dyDescent="0.3">
      <c r="A528" s="664" t="s">
        <v>542</v>
      </c>
      <c r="B528" s="665" t="s">
        <v>6256</v>
      </c>
      <c r="C528" s="665" t="s">
        <v>5629</v>
      </c>
      <c r="D528" s="665" t="s">
        <v>5630</v>
      </c>
      <c r="E528" s="665" t="s">
        <v>5631</v>
      </c>
      <c r="F528" s="668">
        <v>4</v>
      </c>
      <c r="G528" s="668">
        <v>276915.96000000002</v>
      </c>
      <c r="H528" s="668">
        <v>1</v>
      </c>
      <c r="I528" s="668">
        <v>69228.990000000005</v>
      </c>
      <c r="J528" s="668">
        <v>3</v>
      </c>
      <c r="K528" s="668">
        <v>207686.97000000003</v>
      </c>
      <c r="L528" s="668">
        <v>0.75</v>
      </c>
      <c r="M528" s="668">
        <v>69228.990000000005</v>
      </c>
      <c r="N528" s="668">
        <v>5</v>
      </c>
      <c r="O528" s="668">
        <v>346144.95000000007</v>
      </c>
      <c r="P528" s="681">
        <v>1.2500000000000002</v>
      </c>
      <c r="Q528" s="669">
        <v>69228.99000000002</v>
      </c>
    </row>
    <row r="529" spans="1:17" ht="14.4" customHeight="1" x14ac:dyDescent="0.3">
      <c r="A529" s="664" t="s">
        <v>542</v>
      </c>
      <c r="B529" s="665" t="s">
        <v>6256</v>
      </c>
      <c r="C529" s="665" t="s">
        <v>5629</v>
      </c>
      <c r="D529" s="665" t="s">
        <v>5893</v>
      </c>
      <c r="E529" s="665" t="s">
        <v>5894</v>
      </c>
      <c r="F529" s="668"/>
      <c r="G529" s="668"/>
      <c r="H529" s="668"/>
      <c r="I529" s="668"/>
      <c r="J529" s="668">
        <v>2</v>
      </c>
      <c r="K529" s="668">
        <v>3592</v>
      </c>
      <c r="L529" s="668"/>
      <c r="M529" s="668">
        <v>1796</v>
      </c>
      <c r="N529" s="668"/>
      <c r="O529" s="668"/>
      <c r="P529" s="681"/>
      <c r="Q529" s="669"/>
    </row>
    <row r="530" spans="1:17" ht="14.4" customHeight="1" x14ac:dyDescent="0.3">
      <c r="A530" s="664" t="s">
        <v>542</v>
      </c>
      <c r="B530" s="665" t="s">
        <v>6256</v>
      </c>
      <c r="C530" s="665" t="s">
        <v>5629</v>
      </c>
      <c r="D530" s="665" t="s">
        <v>5895</v>
      </c>
      <c r="E530" s="665" t="s">
        <v>5896</v>
      </c>
      <c r="F530" s="668"/>
      <c r="G530" s="668"/>
      <c r="H530" s="668"/>
      <c r="I530" s="668"/>
      <c r="J530" s="668">
        <v>1</v>
      </c>
      <c r="K530" s="668">
        <v>1796</v>
      </c>
      <c r="L530" s="668"/>
      <c r="M530" s="668">
        <v>1796</v>
      </c>
      <c r="N530" s="668">
        <v>1</v>
      </c>
      <c r="O530" s="668">
        <v>1796</v>
      </c>
      <c r="P530" s="681"/>
      <c r="Q530" s="669">
        <v>1796</v>
      </c>
    </row>
    <row r="531" spans="1:17" ht="14.4" customHeight="1" x14ac:dyDescent="0.3">
      <c r="A531" s="664" t="s">
        <v>542</v>
      </c>
      <c r="B531" s="665" t="s">
        <v>6256</v>
      </c>
      <c r="C531" s="665" t="s">
        <v>5629</v>
      </c>
      <c r="D531" s="665" t="s">
        <v>6303</v>
      </c>
      <c r="E531" s="665" t="s">
        <v>6304</v>
      </c>
      <c r="F531" s="668"/>
      <c r="G531" s="668"/>
      <c r="H531" s="668"/>
      <c r="I531" s="668"/>
      <c r="J531" s="668"/>
      <c r="K531" s="668"/>
      <c r="L531" s="668"/>
      <c r="M531" s="668"/>
      <c r="N531" s="668">
        <v>1</v>
      </c>
      <c r="O531" s="668">
        <v>3360</v>
      </c>
      <c r="P531" s="681"/>
      <c r="Q531" s="669">
        <v>3360</v>
      </c>
    </row>
    <row r="532" spans="1:17" ht="14.4" customHeight="1" x14ac:dyDescent="0.3">
      <c r="A532" s="664" t="s">
        <v>542</v>
      </c>
      <c r="B532" s="665" t="s">
        <v>6256</v>
      </c>
      <c r="C532" s="665" t="s">
        <v>5629</v>
      </c>
      <c r="D532" s="665" t="s">
        <v>5899</v>
      </c>
      <c r="E532" s="665" t="s">
        <v>5900</v>
      </c>
      <c r="F532" s="668">
        <v>1</v>
      </c>
      <c r="G532" s="668">
        <v>17618.18</v>
      </c>
      <c r="H532" s="668">
        <v>1</v>
      </c>
      <c r="I532" s="668">
        <v>17618.18</v>
      </c>
      <c r="J532" s="668">
        <v>1</v>
      </c>
      <c r="K532" s="668">
        <v>17618.18</v>
      </c>
      <c r="L532" s="668">
        <v>1</v>
      </c>
      <c r="M532" s="668">
        <v>17618.18</v>
      </c>
      <c r="N532" s="668"/>
      <c r="O532" s="668"/>
      <c r="P532" s="681"/>
      <c r="Q532" s="669"/>
    </row>
    <row r="533" spans="1:17" ht="14.4" customHeight="1" x14ac:dyDescent="0.3">
      <c r="A533" s="664" t="s">
        <v>542</v>
      </c>
      <c r="B533" s="665" t="s">
        <v>6256</v>
      </c>
      <c r="C533" s="665" t="s">
        <v>5629</v>
      </c>
      <c r="D533" s="665" t="s">
        <v>5901</v>
      </c>
      <c r="E533" s="665" t="s">
        <v>5902</v>
      </c>
      <c r="F533" s="668">
        <v>2</v>
      </c>
      <c r="G533" s="668">
        <v>47672.72</v>
      </c>
      <c r="H533" s="668">
        <v>1</v>
      </c>
      <c r="I533" s="668">
        <v>23836.36</v>
      </c>
      <c r="J533" s="668">
        <v>3</v>
      </c>
      <c r="K533" s="668">
        <v>71509.08</v>
      </c>
      <c r="L533" s="668">
        <v>1.5</v>
      </c>
      <c r="M533" s="668">
        <v>23836.36</v>
      </c>
      <c r="N533" s="668">
        <v>3</v>
      </c>
      <c r="O533" s="668">
        <v>71509.08</v>
      </c>
      <c r="P533" s="681">
        <v>1.5</v>
      </c>
      <c r="Q533" s="669">
        <v>23836.36</v>
      </c>
    </row>
    <row r="534" spans="1:17" ht="14.4" customHeight="1" x14ac:dyDescent="0.3">
      <c r="A534" s="664" t="s">
        <v>542</v>
      </c>
      <c r="B534" s="665" t="s">
        <v>6256</v>
      </c>
      <c r="C534" s="665" t="s">
        <v>5629</v>
      </c>
      <c r="D534" s="665" t="s">
        <v>5903</v>
      </c>
      <c r="E534" s="665" t="s">
        <v>5904</v>
      </c>
      <c r="F534" s="668">
        <v>4</v>
      </c>
      <c r="G534" s="668">
        <v>19799.52</v>
      </c>
      <c r="H534" s="668">
        <v>1</v>
      </c>
      <c r="I534" s="668">
        <v>4949.88</v>
      </c>
      <c r="J534" s="668">
        <v>5</v>
      </c>
      <c r="K534" s="668">
        <v>24749.4</v>
      </c>
      <c r="L534" s="668">
        <v>1.25</v>
      </c>
      <c r="M534" s="668">
        <v>4949.88</v>
      </c>
      <c r="N534" s="668">
        <v>5</v>
      </c>
      <c r="O534" s="668">
        <v>24749.4</v>
      </c>
      <c r="P534" s="681">
        <v>1.25</v>
      </c>
      <c r="Q534" s="669">
        <v>4949.88</v>
      </c>
    </row>
    <row r="535" spans="1:17" ht="14.4" customHeight="1" x14ac:dyDescent="0.3">
      <c r="A535" s="664" t="s">
        <v>542</v>
      </c>
      <c r="B535" s="665" t="s">
        <v>6256</v>
      </c>
      <c r="C535" s="665" t="s">
        <v>5629</v>
      </c>
      <c r="D535" s="665" t="s">
        <v>5905</v>
      </c>
      <c r="E535" s="665" t="s">
        <v>5906</v>
      </c>
      <c r="F535" s="668">
        <v>2</v>
      </c>
      <c r="G535" s="668">
        <v>40882.06</v>
      </c>
      <c r="H535" s="668">
        <v>1</v>
      </c>
      <c r="I535" s="668">
        <v>20441.03</v>
      </c>
      <c r="J535" s="668">
        <v>3</v>
      </c>
      <c r="K535" s="668">
        <v>61323.09</v>
      </c>
      <c r="L535" s="668">
        <v>1.5</v>
      </c>
      <c r="M535" s="668">
        <v>20441.03</v>
      </c>
      <c r="N535" s="668">
        <v>1</v>
      </c>
      <c r="O535" s="668">
        <v>20441.03</v>
      </c>
      <c r="P535" s="681">
        <v>0.5</v>
      </c>
      <c r="Q535" s="669">
        <v>20441.03</v>
      </c>
    </row>
    <row r="536" spans="1:17" ht="14.4" customHeight="1" x14ac:dyDescent="0.3">
      <c r="A536" s="664" t="s">
        <v>542</v>
      </c>
      <c r="B536" s="665" t="s">
        <v>6256</v>
      </c>
      <c r="C536" s="665" t="s">
        <v>5629</v>
      </c>
      <c r="D536" s="665" t="s">
        <v>5907</v>
      </c>
      <c r="E536" s="665" t="s">
        <v>5908</v>
      </c>
      <c r="F536" s="668">
        <v>8</v>
      </c>
      <c r="G536" s="668">
        <v>206562.16</v>
      </c>
      <c r="H536" s="668">
        <v>1</v>
      </c>
      <c r="I536" s="668">
        <v>25820.27</v>
      </c>
      <c r="J536" s="668">
        <v>7</v>
      </c>
      <c r="K536" s="668">
        <v>180741.89</v>
      </c>
      <c r="L536" s="668">
        <v>0.875</v>
      </c>
      <c r="M536" s="668">
        <v>25820.27</v>
      </c>
      <c r="N536" s="668">
        <v>3</v>
      </c>
      <c r="O536" s="668">
        <v>77460.81</v>
      </c>
      <c r="P536" s="681">
        <v>0.375</v>
      </c>
      <c r="Q536" s="669">
        <v>25820.27</v>
      </c>
    </row>
    <row r="537" spans="1:17" ht="14.4" customHeight="1" x14ac:dyDescent="0.3">
      <c r="A537" s="664" t="s">
        <v>542</v>
      </c>
      <c r="B537" s="665" t="s">
        <v>6256</v>
      </c>
      <c r="C537" s="665" t="s">
        <v>5629</v>
      </c>
      <c r="D537" s="665" t="s">
        <v>5909</v>
      </c>
      <c r="E537" s="665" t="s">
        <v>5910</v>
      </c>
      <c r="F537" s="668">
        <v>1</v>
      </c>
      <c r="G537" s="668">
        <v>14509.09</v>
      </c>
      <c r="H537" s="668">
        <v>1</v>
      </c>
      <c r="I537" s="668">
        <v>14509.09</v>
      </c>
      <c r="J537" s="668">
        <v>1</v>
      </c>
      <c r="K537" s="668">
        <v>14509.09</v>
      </c>
      <c r="L537" s="668">
        <v>1</v>
      </c>
      <c r="M537" s="668">
        <v>14509.09</v>
      </c>
      <c r="N537" s="668"/>
      <c r="O537" s="668"/>
      <c r="P537" s="681"/>
      <c r="Q537" s="669"/>
    </row>
    <row r="538" spans="1:17" ht="14.4" customHeight="1" x14ac:dyDescent="0.3">
      <c r="A538" s="664" t="s">
        <v>542</v>
      </c>
      <c r="B538" s="665" t="s">
        <v>6256</v>
      </c>
      <c r="C538" s="665" t="s">
        <v>5629</v>
      </c>
      <c r="D538" s="665" t="s">
        <v>5911</v>
      </c>
      <c r="E538" s="665" t="s">
        <v>5912</v>
      </c>
      <c r="F538" s="668">
        <v>8</v>
      </c>
      <c r="G538" s="668">
        <v>130688</v>
      </c>
      <c r="H538" s="668">
        <v>1</v>
      </c>
      <c r="I538" s="668">
        <v>16336</v>
      </c>
      <c r="J538" s="668">
        <v>4</v>
      </c>
      <c r="K538" s="668">
        <v>65344</v>
      </c>
      <c r="L538" s="668">
        <v>0.5</v>
      </c>
      <c r="M538" s="668">
        <v>16336</v>
      </c>
      <c r="N538" s="668">
        <v>4</v>
      </c>
      <c r="O538" s="668">
        <v>65344</v>
      </c>
      <c r="P538" s="681">
        <v>0.5</v>
      </c>
      <c r="Q538" s="669">
        <v>16336</v>
      </c>
    </row>
    <row r="539" spans="1:17" ht="14.4" customHeight="1" x14ac:dyDescent="0.3">
      <c r="A539" s="664" t="s">
        <v>542</v>
      </c>
      <c r="B539" s="665" t="s">
        <v>6256</v>
      </c>
      <c r="C539" s="665" t="s">
        <v>5629</v>
      </c>
      <c r="D539" s="665" t="s">
        <v>5913</v>
      </c>
      <c r="E539" s="665" t="s">
        <v>5914</v>
      </c>
      <c r="F539" s="668">
        <v>40</v>
      </c>
      <c r="G539" s="668">
        <v>52200</v>
      </c>
      <c r="H539" s="668">
        <v>1</v>
      </c>
      <c r="I539" s="668">
        <v>1305</v>
      </c>
      <c r="J539" s="668">
        <v>55</v>
      </c>
      <c r="K539" s="668">
        <v>71775</v>
      </c>
      <c r="L539" s="668">
        <v>1.375</v>
      </c>
      <c r="M539" s="668">
        <v>1305</v>
      </c>
      <c r="N539" s="668">
        <v>37</v>
      </c>
      <c r="O539" s="668">
        <v>48285</v>
      </c>
      <c r="P539" s="681">
        <v>0.92500000000000004</v>
      </c>
      <c r="Q539" s="669">
        <v>1305</v>
      </c>
    </row>
    <row r="540" spans="1:17" ht="14.4" customHeight="1" x14ac:dyDescent="0.3">
      <c r="A540" s="664" t="s">
        <v>542</v>
      </c>
      <c r="B540" s="665" t="s">
        <v>6256</v>
      </c>
      <c r="C540" s="665" t="s">
        <v>5629</v>
      </c>
      <c r="D540" s="665" t="s">
        <v>5915</v>
      </c>
      <c r="E540" s="665" t="s">
        <v>5916</v>
      </c>
      <c r="F540" s="668">
        <v>41</v>
      </c>
      <c r="G540" s="668">
        <v>44198</v>
      </c>
      <c r="H540" s="668">
        <v>1</v>
      </c>
      <c r="I540" s="668">
        <v>1078</v>
      </c>
      <c r="J540" s="668">
        <v>53</v>
      </c>
      <c r="K540" s="668">
        <v>57134</v>
      </c>
      <c r="L540" s="668">
        <v>1.2926829268292683</v>
      </c>
      <c r="M540" s="668">
        <v>1078</v>
      </c>
      <c r="N540" s="668">
        <v>39</v>
      </c>
      <c r="O540" s="668">
        <v>42042</v>
      </c>
      <c r="P540" s="681">
        <v>0.95121951219512191</v>
      </c>
      <c r="Q540" s="669">
        <v>1078</v>
      </c>
    </row>
    <row r="541" spans="1:17" ht="14.4" customHeight="1" x14ac:dyDescent="0.3">
      <c r="A541" s="664" t="s">
        <v>542</v>
      </c>
      <c r="B541" s="665" t="s">
        <v>6256</v>
      </c>
      <c r="C541" s="665" t="s">
        <v>5629</v>
      </c>
      <c r="D541" s="665" t="s">
        <v>5917</v>
      </c>
      <c r="E541" s="665" t="s">
        <v>5918</v>
      </c>
      <c r="F541" s="668">
        <v>3</v>
      </c>
      <c r="G541" s="668">
        <v>25527</v>
      </c>
      <c r="H541" s="668">
        <v>1</v>
      </c>
      <c r="I541" s="668">
        <v>8509</v>
      </c>
      <c r="J541" s="668"/>
      <c r="K541" s="668"/>
      <c r="L541" s="668"/>
      <c r="M541" s="668"/>
      <c r="N541" s="668">
        <v>1</v>
      </c>
      <c r="O541" s="668">
        <v>8103</v>
      </c>
      <c r="P541" s="681">
        <v>0.31742860500646375</v>
      </c>
      <c r="Q541" s="669">
        <v>8103</v>
      </c>
    </row>
    <row r="542" spans="1:17" ht="14.4" customHeight="1" x14ac:dyDescent="0.3">
      <c r="A542" s="664" t="s">
        <v>542</v>
      </c>
      <c r="B542" s="665" t="s">
        <v>6256</v>
      </c>
      <c r="C542" s="665" t="s">
        <v>5629</v>
      </c>
      <c r="D542" s="665" t="s">
        <v>5919</v>
      </c>
      <c r="E542" s="665" t="s">
        <v>5920</v>
      </c>
      <c r="F542" s="668">
        <v>7</v>
      </c>
      <c r="G542" s="668">
        <v>39704</v>
      </c>
      <c r="H542" s="668">
        <v>1</v>
      </c>
      <c r="I542" s="668">
        <v>5672</v>
      </c>
      <c r="J542" s="668">
        <v>9</v>
      </c>
      <c r="K542" s="668">
        <v>51048</v>
      </c>
      <c r="L542" s="668">
        <v>1.2857142857142858</v>
      </c>
      <c r="M542" s="668">
        <v>5672</v>
      </c>
      <c r="N542" s="668">
        <v>4</v>
      </c>
      <c r="O542" s="668">
        <v>22688</v>
      </c>
      <c r="P542" s="681">
        <v>0.5714285714285714</v>
      </c>
      <c r="Q542" s="669">
        <v>5672</v>
      </c>
    </row>
    <row r="543" spans="1:17" ht="14.4" customHeight="1" x14ac:dyDescent="0.3">
      <c r="A543" s="664" t="s">
        <v>542</v>
      </c>
      <c r="B543" s="665" t="s">
        <v>6256</v>
      </c>
      <c r="C543" s="665" t="s">
        <v>5629</v>
      </c>
      <c r="D543" s="665" t="s">
        <v>5921</v>
      </c>
      <c r="E543" s="665" t="s">
        <v>5922</v>
      </c>
      <c r="F543" s="668">
        <v>78</v>
      </c>
      <c r="G543" s="668">
        <v>16536</v>
      </c>
      <c r="H543" s="668">
        <v>1</v>
      </c>
      <c r="I543" s="668">
        <v>212</v>
      </c>
      <c r="J543" s="668">
        <v>86</v>
      </c>
      <c r="K543" s="668">
        <v>18232</v>
      </c>
      <c r="L543" s="668">
        <v>1.1025641025641026</v>
      </c>
      <c r="M543" s="668">
        <v>212</v>
      </c>
      <c r="N543" s="668">
        <v>50</v>
      </c>
      <c r="O543" s="668">
        <v>10600</v>
      </c>
      <c r="P543" s="681">
        <v>0.64102564102564108</v>
      </c>
      <c r="Q543" s="669">
        <v>212</v>
      </c>
    </row>
    <row r="544" spans="1:17" ht="14.4" customHeight="1" x14ac:dyDescent="0.3">
      <c r="A544" s="664" t="s">
        <v>542</v>
      </c>
      <c r="B544" s="665" t="s">
        <v>6256</v>
      </c>
      <c r="C544" s="665" t="s">
        <v>5629</v>
      </c>
      <c r="D544" s="665" t="s">
        <v>6305</v>
      </c>
      <c r="E544" s="665" t="s">
        <v>6306</v>
      </c>
      <c r="F544" s="668">
        <v>2</v>
      </c>
      <c r="G544" s="668">
        <v>26182</v>
      </c>
      <c r="H544" s="668">
        <v>1</v>
      </c>
      <c r="I544" s="668">
        <v>13091</v>
      </c>
      <c r="J544" s="668"/>
      <c r="K544" s="668"/>
      <c r="L544" s="668"/>
      <c r="M544" s="668"/>
      <c r="N544" s="668"/>
      <c r="O544" s="668"/>
      <c r="P544" s="681"/>
      <c r="Q544" s="669"/>
    </row>
    <row r="545" spans="1:17" ht="14.4" customHeight="1" x14ac:dyDescent="0.3">
      <c r="A545" s="664" t="s">
        <v>542</v>
      </c>
      <c r="B545" s="665" t="s">
        <v>6256</v>
      </c>
      <c r="C545" s="665" t="s">
        <v>5629</v>
      </c>
      <c r="D545" s="665" t="s">
        <v>6307</v>
      </c>
      <c r="E545" s="665" t="s">
        <v>6308</v>
      </c>
      <c r="F545" s="668">
        <v>1</v>
      </c>
      <c r="G545" s="668">
        <v>8286.76</v>
      </c>
      <c r="H545" s="668">
        <v>1</v>
      </c>
      <c r="I545" s="668">
        <v>8286.76</v>
      </c>
      <c r="J545" s="668"/>
      <c r="K545" s="668"/>
      <c r="L545" s="668"/>
      <c r="M545" s="668"/>
      <c r="N545" s="668"/>
      <c r="O545" s="668"/>
      <c r="P545" s="681"/>
      <c r="Q545" s="669"/>
    </row>
    <row r="546" spans="1:17" ht="14.4" customHeight="1" x14ac:dyDescent="0.3">
      <c r="A546" s="664" t="s">
        <v>542</v>
      </c>
      <c r="B546" s="665" t="s">
        <v>6256</v>
      </c>
      <c r="C546" s="665" t="s">
        <v>5629</v>
      </c>
      <c r="D546" s="665" t="s">
        <v>6309</v>
      </c>
      <c r="E546" s="665" t="s">
        <v>6308</v>
      </c>
      <c r="F546" s="668">
        <v>6</v>
      </c>
      <c r="G546" s="668">
        <v>17323.86</v>
      </c>
      <c r="H546" s="668">
        <v>1</v>
      </c>
      <c r="I546" s="668">
        <v>2887.31</v>
      </c>
      <c r="J546" s="668"/>
      <c r="K546" s="668"/>
      <c r="L546" s="668"/>
      <c r="M546" s="668"/>
      <c r="N546" s="668"/>
      <c r="O546" s="668"/>
      <c r="P546" s="681"/>
      <c r="Q546" s="669"/>
    </row>
    <row r="547" spans="1:17" ht="14.4" customHeight="1" x14ac:dyDescent="0.3">
      <c r="A547" s="664" t="s">
        <v>542</v>
      </c>
      <c r="B547" s="665" t="s">
        <v>6256</v>
      </c>
      <c r="C547" s="665" t="s">
        <v>5629</v>
      </c>
      <c r="D547" s="665" t="s">
        <v>6310</v>
      </c>
      <c r="E547" s="665" t="s">
        <v>6311</v>
      </c>
      <c r="F547" s="668"/>
      <c r="G547" s="668"/>
      <c r="H547" s="668"/>
      <c r="I547" s="668"/>
      <c r="J547" s="668"/>
      <c r="K547" s="668"/>
      <c r="L547" s="668"/>
      <c r="M547" s="668"/>
      <c r="N547" s="668">
        <v>1</v>
      </c>
      <c r="O547" s="668">
        <v>556.5</v>
      </c>
      <c r="P547" s="681"/>
      <c r="Q547" s="669">
        <v>556.5</v>
      </c>
    </row>
    <row r="548" spans="1:17" ht="14.4" customHeight="1" x14ac:dyDescent="0.3">
      <c r="A548" s="664" t="s">
        <v>542</v>
      </c>
      <c r="B548" s="665" t="s">
        <v>6256</v>
      </c>
      <c r="C548" s="665" t="s">
        <v>5629</v>
      </c>
      <c r="D548" s="665" t="s">
        <v>5923</v>
      </c>
      <c r="E548" s="665" t="s">
        <v>5924</v>
      </c>
      <c r="F548" s="668">
        <v>4</v>
      </c>
      <c r="G548" s="668">
        <v>5520</v>
      </c>
      <c r="H548" s="668">
        <v>1</v>
      </c>
      <c r="I548" s="668">
        <v>1380</v>
      </c>
      <c r="J548" s="668">
        <v>12</v>
      </c>
      <c r="K548" s="668">
        <v>16560</v>
      </c>
      <c r="L548" s="668">
        <v>3</v>
      </c>
      <c r="M548" s="668">
        <v>1380</v>
      </c>
      <c r="N548" s="668">
        <v>11</v>
      </c>
      <c r="O548" s="668">
        <v>15180</v>
      </c>
      <c r="P548" s="681">
        <v>2.75</v>
      </c>
      <c r="Q548" s="669">
        <v>1380</v>
      </c>
    </row>
    <row r="549" spans="1:17" ht="14.4" customHeight="1" x14ac:dyDescent="0.3">
      <c r="A549" s="664" t="s">
        <v>542</v>
      </c>
      <c r="B549" s="665" t="s">
        <v>6256</v>
      </c>
      <c r="C549" s="665" t="s">
        <v>5629</v>
      </c>
      <c r="D549" s="665" t="s">
        <v>5929</v>
      </c>
      <c r="E549" s="665" t="s">
        <v>5930</v>
      </c>
      <c r="F549" s="668">
        <v>2</v>
      </c>
      <c r="G549" s="668">
        <v>2624</v>
      </c>
      <c r="H549" s="668">
        <v>1</v>
      </c>
      <c r="I549" s="668">
        <v>1312</v>
      </c>
      <c r="J549" s="668">
        <v>11</v>
      </c>
      <c r="K549" s="668">
        <v>14432</v>
      </c>
      <c r="L549" s="668">
        <v>5.5</v>
      </c>
      <c r="M549" s="668">
        <v>1312</v>
      </c>
      <c r="N549" s="668">
        <v>1</v>
      </c>
      <c r="O549" s="668">
        <v>1312</v>
      </c>
      <c r="P549" s="681">
        <v>0.5</v>
      </c>
      <c r="Q549" s="669">
        <v>1312</v>
      </c>
    </row>
    <row r="550" spans="1:17" ht="14.4" customHeight="1" x14ac:dyDescent="0.3">
      <c r="A550" s="664" t="s">
        <v>542</v>
      </c>
      <c r="B550" s="665" t="s">
        <v>6256</v>
      </c>
      <c r="C550" s="665" t="s">
        <v>5629</v>
      </c>
      <c r="D550" s="665" t="s">
        <v>5931</v>
      </c>
      <c r="E550" s="665" t="s">
        <v>5932</v>
      </c>
      <c r="F550" s="668">
        <v>10</v>
      </c>
      <c r="G550" s="668">
        <v>15600</v>
      </c>
      <c r="H550" s="668">
        <v>1</v>
      </c>
      <c r="I550" s="668">
        <v>1560</v>
      </c>
      <c r="J550" s="668">
        <v>4</v>
      </c>
      <c r="K550" s="668">
        <v>6240</v>
      </c>
      <c r="L550" s="668">
        <v>0.4</v>
      </c>
      <c r="M550" s="668">
        <v>1560</v>
      </c>
      <c r="N550" s="668">
        <v>12</v>
      </c>
      <c r="O550" s="668">
        <v>18720</v>
      </c>
      <c r="P550" s="681">
        <v>1.2</v>
      </c>
      <c r="Q550" s="669">
        <v>1560</v>
      </c>
    </row>
    <row r="551" spans="1:17" ht="14.4" customHeight="1" x14ac:dyDescent="0.3">
      <c r="A551" s="664" t="s">
        <v>542</v>
      </c>
      <c r="B551" s="665" t="s">
        <v>6256</v>
      </c>
      <c r="C551" s="665" t="s">
        <v>5629</v>
      </c>
      <c r="D551" s="665" t="s">
        <v>5933</v>
      </c>
      <c r="E551" s="665" t="s">
        <v>5934</v>
      </c>
      <c r="F551" s="668">
        <v>6</v>
      </c>
      <c r="G551" s="668">
        <v>34852.92</v>
      </c>
      <c r="H551" s="668">
        <v>1</v>
      </c>
      <c r="I551" s="668">
        <v>5808.82</v>
      </c>
      <c r="J551" s="668">
        <v>11</v>
      </c>
      <c r="K551" s="668">
        <v>63897.02</v>
      </c>
      <c r="L551" s="668">
        <v>1.8333333333333333</v>
      </c>
      <c r="M551" s="668">
        <v>5808.82</v>
      </c>
      <c r="N551" s="668">
        <v>6</v>
      </c>
      <c r="O551" s="668">
        <v>34852.92</v>
      </c>
      <c r="P551" s="681">
        <v>1</v>
      </c>
      <c r="Q551" s="669">
        <v>5808.82</v>
      </c>
    </row>
    <row r="552" spans="1:17" ht="14.4" customHeight="1" x14ac:dyDescent="0.3">
      <c r="A552" s="664" t="s">
        <v>542</v>
      </c>
      <c r="B552" s="665" t="s">
        <v>6256</v>
      </c>
      <c r="C552" s="665" t="s">
        <v>5629</v>
      </c>
      <c r="D552" s="665" t="s">
        <v>5935</v>
      </c>
      <c r="E552" s="665" t="s">
        <v>5936</v>
      </c>
      <c r="F552" s="668">
        <v>5</v>
      </c>
      <c r="G552" s="668">
        <v>41122.9</v>
      </c>
      <c r="H552" s="668">
        <v>1</v>
      </c>
      <c r="I552" s="668">
        <v>8224.58</v>
      </c>
      <c r="J552" s="668">
        <v>11</v>
      </c>
      <c r="K552" s="668">
        <v>90470.38</v>
      </c>
      <c r="L552" s="668">
        <v>2.2000000000000002</v>
      </c>
      <c r="M552" s="668">
        <v>8224.58</v>
      </c>
      <c r="N552" s="668">
        <v>9</v>
      </c>
      <c r="O552" s="668">
        <v>74021.22</v>
      </c>
      <c r="P552" s="681">
        <v>1.8</v>
      </c>
      <c r="Q552" s="669">
        <v>8224.58</v>
      </c>
    </row>
    <row r="553" spans="1:17" ht="14.4" customHeight="1" x14ac:dyDescent="0.3">
      <c r="A553" s="664" t="s">
        <v>542</v>
      </c>
      <c r="B553" s="665" t="s">
        <v>6256</v>
      </c>
      <c r="C553" s="665" t="s">
        <v>5629</v>
      </c>
      <c r="D553" s="665" t="s">
        <v>5937</v>
      </c>
      <c r="E553" s="665" t="s">
        <v>5938</v>
      </c>
      <c r="F553" s="668">
        <v>2</v>
      </c>
      <c r="G553" s="668">
        <v>18318.759999999998</v>
      </c>
      <c r="H553" s="668">
        <v>1</v>
      </c>
      <c r="I553" s="668">
        <v>9159.3799999999992</v>
      </c>
      <c r="J553" s="668">
        <v>3</v>
      </c>
      <c r="K553" s="668">
        <v>27478.14</v>
      </c>
      <c r="L553" s="668">
        <v>1.5</v>
      </c>
      <c r="M553" s="668">
        <v>9159.3799999999992</v>
      </c>
      <c r="N553" s="668">
        <v>4</v>
      </c>
      <c r="O553" s="668">
        <v>36637.519999999997</v>
      </c>
      <c r="P553" s="681">
        <v>2</v>
      </c>
      <c r="Q553" s="669">
        <v>9159.3799999999992</v>
      </c>
    </row>
    <row r="554" spans="1:17" ht="14.4" customHeight="1" x14ac:dyDescent="0.3">
      <c r="A554" s="664" t="s">
        <v>542</v>
      </c>
      <c r="B554" s="665" t="s">
        <v>6256</v>
      </c>
      <c r="C554" s="665" t="s">
        <v>5629</v>
      </c>
      <c r="D554" s="665" t="s">
        <v>5939</v>
      </c>
      <c r="E554" s="665" t="s">
        <v>5938</v>
      </c>
      <c r="F554" s="668">
        <v>3</v>
      </c>
      <c r="G554" s="668">
        <v>41298.06</v>
      </c>
      <c r="H554" s="668">
        <v>1</v>
      </c>
      <c r="I554" s="668">
        <v>13766.019999999999</v>
      </c>
      <c r="J554" s="668">
        <v>1</v>
      </c>
      <c r="K554" s="668">
        <v>13766.02</v>
      </c>
      <c r="L554" s="668">
        <v>0.33333333333333337</v>
      </c>
      <c r="M554" s="668">
        <v>13766.02</v>
      </c>
      <c r="N554" s="668">
        <v>2</v>
      </c>
      <c r="O554" s="668">
        <v>27532.04</v>
      </c>
      <c r="P554" s="681">
        <v>0.66666666666666674</v>
      </c>
      <c r="Q554" s="669">
        <v>13766.02</v>
      </c>
    </row>
    <row r="555" spans="1:17" ht="14.4" customHeight="1" x14ac:dyDescent="0.3">
      <c r="A555" s="664" t="s">
        <v>542</v>
      </c>
      <c r="B555" s="665" t="s">
        <v>6256</v>
      </c>
      <c r="C555" s="665" t="s">
        <v>5629</v>
      </c>
      <c r="D555" s="665" t="s">
        <v>5940</v>
      </c>
      <c r="E555" s="665" t="s">
        <v>5941</v>
      </c>
      <c r="F555" s="668">
        <v>47</v>
      </c>
      <c r="G555" s="668">
        <v>58451.08</v>
      </c>
      <c r="H555" s="668">
        <v>1</v>
      </c>
      <c r="I555" s="668">
        <v>1243.6400000000001</v>
      </c>
      <c r="J555" s="668">
        <v>60</v>
      </c>
      <c r="K555" s="668">
        <v>74618.399999999994</v>
      </c>
      <c r="L555" s="668">
        <v>1.2765957446808509</v>
      </c>
      <c r="M555" s="668">
        <v>1243.6399999999999</v>
      </c>
      <c r="N555" s="668">
        <v>35</v>
      </c>
      <c r="O555" s="668">
        <v>43527.399999999994</v>
      </c>
      <c r="P555" s="681">
        <v>0.74468085106382964</v>
      </c>
      <c r="Q555" s="669">
        <v>1243.6399999999999</v>
      </c>
    </row>
    <row r="556" spans="1:17" ht="14.4" customHeight="1" x14ac:dyDescent="0.3">
      <c r="A556" s="664" t="s">
        <v>542</v>
      </c>
      <c r="B556" s="665" t="s">
        <v>6256</v>
      </c>
      <c r="C556" s="665" t="s">
        <v>5629</v>
      </c>
      <c r="D556" s="665" t="s">
        <v>5942</v>
      </c>
      <c r="E556" s="665" t="s">
        <v>5943</v>
      </c>
      <c r="F556" s="668">
        <v>2</v>
      </c>
      <c r="G556" s="668">
        <v>32274.44</v>
      </c>
      <c r="H556" s="668">
        <v>1</v>
      </c>
      <c r="I556" s="668">
        <v>16137.22</v>
      </c>
      <c r="J556" s="668">
        <v>2</v>
      </c>
      <c r="K556" s="668">
        <v>32274.44</v>
      </c>
      <c r="L556" s="668">
        <v>1</v>
      </c>
      <c r="M556" s="668">
        <v>16137.22</v>
      </c>
      <c r="N556" s="668">
        <v>1</v>
      </c>
      <c r="O556" s="668">
        <v>16137.22</v>
      </c>
      <c r="P556" s="681">
        <v>0.5</v>
      </c>
      <c r="Q556" s="669">
        <v>16137.22</v>
      </c>
    </row>
    <row r="557" spans="1:17" ht="14.4" customHeight="1" x14ac:dyDescent="0.3">
      <c r="A557" s="664" t="s">
        <v>542</v>
      </c>
      <c r="B557" s="665" t="s">
        <v>6256</v>
      </c>
      <c r="C557" s="665" t="s">
        <v>5629</v>
      </c>
      <c r="D557" s="665" t="s">
        <v>5944</v>
      </c>
      <c r="E557" s="665" t="s">
        <v>5945</v>
      </c>
      <c r="F557" s="668">
        <v>8</v>
      </c>
      <c r="G557" s="668">
        <v>13264</v>
      </c>
      <c r="H557" s="668">
        <v>1</v>
      </c>
      <c r="I557" s="668">
        <v>1658</v>
      </c>
      <c r="J557" s="668">
        <v>11</v>
      </c>
      <c r="K557" s="668">
        <v>18238</v>
      </c>
      <c r="L557" s="668">
        <v>1.375</v>
      </c>
      <c r="M557" s="668">
        <v>1658</v>
      </c>
      <c r="N557" s="668">
        <v>4</v>
      </c>
      <c r="O557" s="668">
        <v>6632</v>
      </c>
      <c r="P557" s="681">
        <v>0.5</v>
      </c>
      <c r="Q557" s="669">
        <v>1658</v>
      </c>
    </row>
    <row r="558" spans="1:17" ht="14.4" customHeight="1" x14ac:dyDescent="0.3">
      <c r="A558" s="664" t="s">
        <v>542</v>
      </c>
      <c r="B558" s="665" t="s">
        <v>6256</v>
      </c>
      <c r="C558" s="665" t="s">
        <v>5629</v>
      </c>
      <c r="D558" s="665" t="s">
        <v>6312</v>
      </c>
      <c r="E558" s="665" t="s">
        <v>6313</v>
      </c>
      <c r="F558" s="668"/>
      <c r="G558" s="668"/>
      <c r="H558" s="668"/>
      <c r="I558" s="668"/>
      <c r="J558" s="668">
        <v>6</v>
      </c>
      <c r="K558" s="668">
        <v>8563.68</v>
      </c>
      <c r="L558" s="668"/>
      <c r="M558" s="668">
        <v>1427.28</v>
      </c>
      <c r="N558" s="668"/>
      <c r="O558" s="668"/>
      <c r="P558" s="681"/>
      <c r="Q558" s="669"/>
    </row>
    <row r="559" spans="1:17" ht="14.4" customHeight="1" x14ac:dyDescent="0.3">
      <c r="A559" s="664" t="s">
        <v>542</v>
      </c>
      <c r="B559" s="665" t="s">
        <v>6256</v>
      </c>
      <c r="C559" s="665" t="s">
        <v>5629</v>
      </c>
      <c r="D559" s="665" t="s">
        <v>5946</v>
      </c>
      <c r="E559" s="665" t="s">
        <v>5947</v>
      </c>
      <c r="F559" s="668">
        <v>2</v>
      </c>
      <c r="G559" s="668">
        <v>16898.939999999999</v>
      </c>
      <c r="H559" s="668">
        <v>1</v>
      </c>
      <c r="I559" s="668">
        <v>8449.4699999999993</v>
      </c>
      <c r="J559" s="668">
        <v>3</v>
      </c>
      <c r="K559" s="668">
        <v>25348.409999999996</v>
      </c>
      <c r="L559" s="668">
        <v>1.5</v>
      </c>
      <c r="M559" s="668">
        <v>8449.4699999999993</v>
      </c>
      <c r="N559" s="668">
        <v>3</v>
      </c>
      <c r="O559" s="668">
        <v>25348.41</v>
      </c>
      <c r="P559" s="681">
        <v>1.5</v>
      </c>
      <c r="Q559" s="669">
        <v>8449.4699999999993</v>
      </c>
    </row>
    <row r="560" spans="1:17" ht="14.4" customHeight="1" x14ac:dyDescent="0.3">
      <c r="A560" s="664" t="s">
        <v>542</v>
      </c>
      <c r="B560" s="665" t="s">
        <v>6256</v>
      </c>
      <c r="C560" s="665" t="s">
        <v>5629</v>
      </c>
      <c r="D560" s="665" t="s">
        <v>5948</v>
      </c>
      <c r="E560" s="665" t="s">
        <v>5938</v>
      </c>
      <c r="F560" s="668">
        <v>2</v>
      </c>
      <c r="G560" s="668">
        <v>16051.2</v>
      </c>
      <c r="H560" s="668">
        <v>1</v>
      </c>
      <c r="I560" s="668">
        <v>8025.6</v>
      </c>
      <c r="J560" s="668">
        <v>1</v>
      </c>
      <c r="K560" s="668">
        <v>8025.6</v>
      </c>
      <c r="L560" s="668">
        <v>0.5</v>
      </c>
      <c r="M560" s="668">
        <v>8025.6</v>
      </c>
      <c r="N560" s="668"/>
      <c r="O560" s="668"/>
      <c r="P560" s="681"/>
      <c r="Q560" s="669"/>
    </row>
    <row r="561" spans="1:17" ht="14.4" customHeight="1" x14ac:dyDescent="0.3">
      <c r="A561" s="664" t="s">
        <v>542</v>
      </c>
      <c r="B561" s="665" t="s">
        <v>6256</v>
      </c>
      <c r="C561" s="665" t="s">
        <v>5629</v>
      </c>
      <c r="D561" s="665" t="s">
        <v>5949</v>
      </c>
      <c r="E561" s="665" t="s">
        <v>5950</v>
      </c>
      <c r="F561" s="668">
        <v>88</v>
      </c>
      <c r="G561" s="668">
        <v>98769.44</v>
      </c>
      <c r="H561" s="668">
        <v>1</v>
      </c>
      <c r="I561" s="668">
        <v>1122.3800000000001</v>
      </c>
      <c r="J561" s="668">
        <v>70</v>
      </c>
      <c r="K561" s="668">
        <v>78566.600000000006</v>
      </c>
      <c r="L561" s="668">
        <v>0.79545454545454553</v>
      </c>
      <c r="M561" s="668">
        <v>1122.3800000000001</v>
      </c>
      <c r="N561" s="668">
        <v>65</v>
      </c>
      <c r="O561" s="668">
        <v>72954.7</v>
      </c>
      <c r="P561" s="681">
        <v>0.73863636363636354</v>
      </c>
      <c r="Q561" s="669">
        <v>1122.3799999999999</v>
      </c>
    </row>
    <row r="562" spans="1:17" ht="14.4" customHeight="1" x14ac:dyDescent="0.3">
      <c r="A562" s="664" t="s">
        <v>542</v>
      </c>
      <c r="B562" s="665" t="s">
        <v>6256</v>
      </c>
      <c r="C562" s="665" t="s">
        <v>5629</v>
      </c>
      <c r="D562" s="665" t="s">
        <v>5951</v>
      </c>
      <c r="E562" s="665" t="s">
        <v>5952</v>
      </c>
      <c r="F562" s="668">
        <v>62</v>
      </c>
      <c r="G562" s="668">
        <v>110831.2</v>
      </c>
      <c r="H562" s="668">
        <v>1</v>
      </c>
      <c r="I562" s="668">
        <v>1787.6</v>
      </c>
      <c r="J562" s="668">
        <v>68</v>
      </c>
      <c r="K562" s="668">
        <v>121556.8</v>
      </c>
      <c r="L562" s="668">
        <v>1.0967741935483872</v>
      </c>
      <c r="M562" s="668">
        <v>1787.6000000000001</v>
      </c>
      <c r="N562" s="668">
        <v>61</v>
      </c>
      <c r="O562" s="668">
        <v>109043.59999999999</v>
      </c>
      <c r="P562" s="681">
        <v>0.98387096774193539</v>
      </c>
      <c r="Q562" s="669">
        <v>1787.6</v>
      </c>
    </row>
    <row r="563" spans="1:17" ht="14.4" customHeight="1" x14ac:dyDescent="0.3">
      <c r="A563" s="664" t="s">
        <v>542</v>
      </c>
      <c r="B563" s="665" t="s">
        <v>6256</v>
      </c>
      <c r="C563" s="665" t="s">
        <v>5629</v>
      </c>
      <c r="D563" s="665" t="s">
        <v>5953</v>
      </c>
      <c r="E563" s="665" t="s">
        <v>5954</v>
      </c>
      <c r="F563" s="668">
        <v>1</v>
      </c>
      <c r="G563" s="668">
        <v>72421.09</v>
      </c>
      <c r="H563" s="668">
        <v>1</v>
      </c>
      <c r="I563" s="668">
        <v>72421.09</v>
      </c>
      <c r="J563" s="668">
        <v>1</v>
      </c>
      <c r="K563" s="668">
        <v>72421.09</v>
      </c>
      <c r="L563" s="668">
        <v>1</v>
      </c>
      <c r="M563" s="668">
        <v>72421.09</v>
      </c>
      <c r="N563" s="668">
        <v>3</v>
      </c>
      <c r="O563" s="668">
        <v>209640</v>
      </c>
      <c r="P563" s="681">
        <v>2.8947368784424539</v>
      </c>
      <c r="Q563" s="669">
        <v>69880</v>
      </c>
    </row>
    <row r="564" spans="1:17" ht="14.4" customHeight="1" x14ac:dyDescent="0.3">
      <c r="A564" s="664" t="s">
        <v>542</v>
      </c>
      <c r="B564" s="665" t="s">
        <v>6256</v>
      </c>
      <c r="C564" s="665" t="s">
        <v>5629</v>
      </c>
      <c r="D564" s="665" t="s">
        <v>5957</v>
      </c>
      <c r="E564" s="665" t="s">
        <v>5958</v>
      </c>
      <c r="F564" s="668"/>
      <c r="G564" s="668"/>
      <c r="H564" s="668"/>
      <c r="I564" s="668"/>
      <c r="J564" s="668">
        <v>1</v>
      </c>
      <c r="K564" s="668">
        <v>71300</v>
      </c>
      <c r="L564" s="668"/>
      <c r="M564" s="668">
        <v>71300</v>
      </c>
      <c r="N564" s="668"/>
      <c r="O564" s="668"/>
      <c r="P564" s="681"/>
      <c r="Q564" s="669"/>
    </row>
    <row r="565" spans="1:17" ht="14.4" customHeight="1" x14ac:dyDescent="0.3">
      <c r="A565" s="664" t="s">
        <v>542</v>
      </c>
      <c r="B565" s="665" t="s">
        <v>6256</v>
      </c>
      <c r="C565" s="665" t="s">
        <v>5629</v>
      </c>
      <c r="D565" s="665" t="s">
        <v>5963</v>
      </c>
      <c r="E565" s="665" t="s">
        <v>5964</v>
      </c>
      <c r="F565" s="668">
        <v>3</v>
      </c>
      <c r="G565" s="668">
        <v>37500</v>
      </c>
      <c r="H565" s="668">
        <v>1</v>
      </c>
      <c r="I565" s="668">
        <v>12500</v>
      </c>
      <c r="J565" s="668">
        <v>2</v>
      </c>
      <c r="K565" s="668">
        <v>25000</v>
      </c>
      <c r="L565" s="668">
        <v>0.66666666666666663</v>
      </c>
      <c r="M565" s="668">
        <v>12500</v>
      </c>
      <c r="N565" s="668"/>
      <c r="O565" s="668"/>
      <c r="P565" s="681"/>
      <c r="Q565" s="669"/>
    </row>
    <row r="566" spans="1:17" ht="14.4" customHeight="1" x14ac:dyDescent="0.3">
      <c r="A566" s="664" t="s">
        <v>542</v>
      </c>
      <c r="B566" s="665" t="s">
        <v>6256</v>
      </c>
      <c r="C566" s="665" t="s">
        <v>5629</v>
      </c>
      <c r="D566" s="665" t="s">
        <v>5965</v>
      </c>
      <c r="E566" s="665" t="s">
        <v>5966</v>
      </c>
      <c r="F566" s="668"/>
      <c r="G566" s="668"/>
      <c r="H566" s="668"/>
      <c r="I566" s="668"/>
      <c r="J566" s="668">
        <v>3</v>
      </c>
      <c r="K566" s="668">
        <v>172521</v>
      </c>
      <c r="L566" s="668"/>
      <c r="M566" s="668">
        <v>57507</v>
      </c>
      <c r="N566" s="668"/>
      <c r="O566" s="668"/>
      <c r="P566" s="681"/>
      <c r="Q566" s="669"/>
    </row>
    <row r="567" spans="1:17" ht="14.4" customHeight="1" x14ac:dyDescent="0.3">
      <c r="A567" s="664" t="s">
        <v>542</v>
      </c>
      <c r="B567" s="665" t="s">
        <v>6256</v>
      </c>
      <c r="C567" s="665" t="s">
        <v>5629</v>
      </c>
      <c r="D567" s="665" t="s">
        <v>5969</v>
      </c>
      <c r="E567" s="665" t="s">
        <v>5970</v>
      </c>
      <c r="F567" s="668">
        <v>8</v>
      </c>
      <c r="G567" s="668">
        <v>109522.88</v>
      </c>
      <c r="H567" s="668">
        <v>1</v>
      </c>
      <c r="I567" s="668">
        <v>13690.36</v>
      </c>
      <c r="J567" s="668">
        <v>4</v>
      </c>
      <c r="K567" s="668">
        <v>54761.440000000002</v>
      </c>
      <c r="L567" s="668">
        <v>0.5</v>
      </c>
      <c r="M567" s="668">
        <v>13690.36</v>
      </c>
      <c r="N567" s="668">
        <v>4</v>
      </c>
      <c r="O567" s="668">
        <v>54761.440000000002</v>
      </c>
      <c r="P567" s="681">
        <v>0.5</v>
      </c>
      <c r="Q567" s="669">
        <v>13690.36</v>
      </c>
    </row>
    <row r="568" spans="1:17" ht="14.4" customHeight="1" x14ac:dyDescent="0.3">
      <c r="A568" s="664" t="s">
        <v>542</v>
      </c>
      <c r="B568" s="665" t="s">
        <v>6256</v>
      </c>
      <c r="C568" s="665" t="s">
        <v>5629</v>
      </c>
      <c r="D568" s="665" t="s">
        <v>5971</v>
      </c>
      <c r="E568" s="665" t="s">
        <v>5972</v>
      </c>
      <c r="F568" s="668">
        <v>3</v>
      </c>
      <c r="G568" s="668">
        <v>58200</v>
      </c>
      <c r="H568" s="668">
        <v>1</v>
      </c>
      <c r="I568" s="668">
        <v>19400</v>
      </c>
      <c r="J568" s="668">
        <v>3</v>
      </c>
      <c r="K568" s="668">
        <v>58200</v>
      </c>
      <c r="L568" s="668">
        <v>1</v>
      </c>
      <c r="M568" s="668">
        <v>19400</v>
      </c>
      <c r="N568" s="668">
        <v>1</v>
      </c>
      <c r="O568" s="668">
        <v>19400</v>
      </c>
      <c r="P568" s="681">
        <v>0.33333333333333331</v>
      </c>
      <c r="Q568" s="669">
        <v>19400</v>
      </c>
    </row>
    <row r="569" spans="1:17" ht="14.4" customHeight="1" x14ac:dyDescent="0.3">
      <c r="A569" s="664" t="s">
        <v>542</v>
      </c>
      <c r="B569" s="665" t="s">
        <v>6256</v>
      </c>
      <c r="C569" s="665" t="s">
        <v>5629</v>
      </c>
      <c r="D569" s="665" t="s">
        <v>5973</v>
      </c>
      <c r="E569" s="665" t="s">
        <v>5974</v>
      </c>
      <c r="F569" s="668">
        <v>2</v>
      </c>
      <c r="G569" s="668">
        <v>4974.54</v>
      </c>
      <c r="H569" s="668">
        <v>1</v>
      </c>
      <c r="I569" s="668">
        <v>2487.27</v>
      </c>
      <c r="J569" s="668">
        <v>1</v>
      </c>
      <c r="K569" s="668">
        <v>2487.27</v>
      </c>
      <c r="L569" s="668">
        <v>0.5</v>
      </c>
      <c r="M569" s="668">
        <v>2487.27</v>
      </c>
      <c r="N569" s="668">
        <v>1</v>
      </c>
      <c r="O569" s="668">
        <v>2487.27</v>
      </c>
      <c r="P569" s="681">
        <v>0.5</v>
      </c>
      <c r="Q569" s="669">
        <v>2487.27</v>
      </c>
    </row>
    <row r="570" spans="1:17" ht="14.4" customHeight="1" x14ac:dyDescent="0.3">
      <c r="A570" s="664" t="s">
        <v>542</v>
      </c>
      <c r="B570" s="665" t="s">
        <v>6256</v>
      </c>
      <c r="C570" s="665" t="s">
        <v>5629</v>
      </c>
      <c r="D570" s="665" t="s">
        <v>5979</v>
      </c>
      <c r="E570" s="665" t="s">
        <v>5980</v>
      </c>
      <c r="F570" s="668">
        <v>4</v>
      </c>
      <c r="G570" s="668">
        <v>34734.76</v>
      </c>
      <c r="H570" s="668">
        <v>1</v>
      </c>
      <c r="I570" s="668">
        <v>8683.69</v>
      </c>
      <c r="J570" s="668">
        <v>2</v>
      </c>
      <c r="K570" s="668">
        <v>17367.38</v>
      </c>
      <c r="L570" s="668">
        <v>0.5</v>
      </c>
      <c r="M570" s="668">
        <v>8683.69</v>
      </c>
      <c r="N570" s="668">
        <v>4</v>
      </c>
      <c r="O570" s="668">
        <v>34734.76</v>
      </c>
      <c r="P570" s="681">
        <v>1</v>
      </c>
      <c r="Q570" s="669">
        <v>8683.69</v>
      </c>
    </row>
    <row r="571" spans="1:17" ht="14.4" customHeight="1" x14ac:dyDescent="0.3">
      <c r="A571" s="664" t="s">
        <v>542</v>
      </c>
      <c r="B571" s="665" t="s">
        <v>6256</v>
      </c>
      <c r="C571" s="665" t="s">
        <v>5629</v>
      </c>
      <c r="D571" s="665" t="s">
        <v>5985</v>
      </c>
      <c r="E571" s="665" t="s">
        <v>5986</v>
      </c>
      <c r="F571" s="668"/>
      <c r="G571" s="668"/>
      <c r="H571" s="668"/>
      <c r="I571" s="668"/>
      <c r="J571" s="668"/>
      <c r="K571" s="668"/>
      <c r="L571" s="668"/>
      <c r="M571" s="668"/>
      <c r="N571" s="668">
        <v>1</v>
      </c>
      <c r="O571" s="668">
        <v>1212.55</v>
      </c>
      <c r="P571" s="681"/>
      <c r="Q571" s="669">
        <v>1212.55</v>
      </c>
    </row>
    <row r="572" spans="1:17" ht="14.4" customHeight="1" x14ac:dyDescent="0.3">
      <c r="A572" s="664" t="s">
        <v>542</v>
      </c>
      <c r="B572" s="665" t="s">
        <v>6256</v>
      </c>
      <c r="C572" s="665" t="s">
        <v>5629</v>
      </c>
      <c r="D572" s="665" t="s">
        <v>5987</v>
      </c>
      <c r="E572" s="665" t="s">
        <v>5988</v>
      </c>
      <c r="F572" s="668">
        <v>1</v>
      </c>
      <c r="G572" s="668">
        <v>1430.18</v>
      </c>
      <c r="H572" s="668">
        <v>1</v>
      </c>
      <c r="I572" s="668">
        <v>1430.18</v>
      </c>
      <c r="J572" s="668"/>
      <c r="K572" s="668"/>
      <c r="L572" s="668"/>
      <c r="M572" s="668"/>
      <c r="N572" s="668"/>
      <c r="O572" s="668"/>
      <c r="P572" s="681"/>
      <c r="Q572" s="669"/>
    </row>
    <row r="573" spans="1:17" ht="14.4" customHeight="1" x14ac:dyDescent="0.3">
      <c r="A573" s="664" t="s">
        <v>542</v>
      </c>
      <c r="B573" s="665" t="s">
        <v>6256</v>
      </c>
      <c r="C573" s="665" t="s">
        <v>5629</v>
      </c>
      <c r="D573" s="665" t="s">
        <v>5989</v>
      </c>
      <c r="E573" s="665" t="s">
        <v>5990</v>
      </c>
      <c r="F573" s="668"/>
      <c r="G573" s="668"/>
      <c r="H573" s="668"/>
      <c r="I573" s="668"/>
      <c r="J573" s="668"/>
      <c r="K573" s="668"/>
      <c r="L573" s="668"/>
      <c r="M573" s="668"/>
      <c r="N573" s="668">
        <v>1</v>
      </c>
      <c r="O573" s="668">
        <v>1359.71</v>
      </c>
      <c r="P573" s="681"/>
      <c r="Q573" s="669">
        <v>1359.71</v>
      </c>
    </row>
    <row r="574" spans="1:17" ht="14.4" customHeight="1" x14ac:dyDescent="0.3">
      <c r="A574" s="664" t="s">
        <v>542</v>
      </c>
      <c r="B574" s="665" t="s">
        <v>6256</v>
      </c>
      <c r="C574" s="665" t="s">
        <v>5629</v>
      </c>
      <c r="D574" s="665" t="s">
        <v>5632</v>
      </c>
      <c r="E574" s="665" t="s">
        <v>5633</v>
      </c>
      <c r="F574" s="668">
        <v>6</v>
      </c>
      <c r="G574" s="668">
        <v>42541.68</v>
      </c>
      <c r="H574" s="668">
        <v>1</v>
      </c>
      <c r="I574" s="668">
        <v>7090.28</v>
      </c>
      <c r="J574" s="668">
        <v>4</v>
      </c>
      <c r="K574" s="668">
        <v>28361.119999999999</v>
      </c>
      <c r="L574" s="668">
        <v>0.66666666666666663</v>
      </c>
      <c r="M574" s="668">
        <v>7090.28</v>
      </c>
      <c r="N574" s="668">
        <v>10</v>
      </c>
      <c r="O574" s="668">
        <v>70902.8</v>
      </c>
      <c r="P574" s="681">
        <v>1.6666666666666667</v>
      </c>
      <c r="Q574" s="669">
        <v>7090.2800000000007</v>
      </c>
    </row>
    <row r="575" spans="1:17" ht="14.4" customHeight="1" x14ac:dyDescent="0.3">
      <c r="A575" s="664" t="s">
        <v>542</v>
      </c>
      <c r="B575" s="665" t="s">
        <v>6256</v>
      </c>
      <c r="C575" s="665" t="s">
        <v>5629</v>
      </c>
      <c r="D575" s="665" t="s">
        <v>6314</v>
      </c>
      <c r="E575" s="665" t="s">
        <v>6315</v>
      </c>
      <c r="F575" s="668"/>
      <c r="G575" s="668"/>
      <c r="H575" s="668"/>
      <c r="I575" s="668"/>
      <c r="J575" s="668">
        <v>1</v>
      </c>
      <c r="K575" s="668">
        <v>52000</v>
      </c>
      <c r="L575" s="668"/>
      <c r="M575" s="668">
        <v>52000</v>
      </c>
      <c r="N575" s="668"/>
      <c r="O575" s="668"/>
      <c r="P575" s="681"/>
      <c r="Q575" s="669"/>
    </row>
    <row r="576" spans="1:17" ht="14.4" customHeight="1" x14ac:dyDescent="0.3">
      <c r="A576" s="664" t="s">
        <v>542</v>
      </c>
      <c r="B576" s="665" t="s">
        <v>6256</v>
      </c>
      <c r="C576" s="665" t="s">
        <v>5629</v>
      </c>
      <c r="D576" s="665" t="s">
        <v>5997</v>
      </c>
      <c r="E576" s="665" t="s">
        <v>5998</v>
      </c>
      <c r="F576" s="668"/>
      <c r="G576" s="668"/>
      <c r="H576" s="668"/>
      <c r="I576" s="668"/>
      <c r="J576" s="668"/>
      <c r="K576" s="668"/>
      <c r="L576" s="668"/>
      <c r="M576" s="668"/>
      <c r="N576" s="668">
        <v>1</v>
      </c>
      <c r="O576" s="668">
        <v>1616.73</v>
      </c>
      <c r="P576" s="681"/>
      <c r="Q576" s="669">
        <v>1616.73</v>
      </c>
    </row>
    <row r="577" spans="1:17" ht="14.4" customHeight="1" x14ac:dyDescent="0.3">
      <c r="A577" s="664" t="s">
        <v>542</v>
      </c>
      <c r="B577" s="665" t="s">
        <v>6256</v>
      </c>
      <c r="C577" s="665" t="s">
        <v>5629</v>
      </c>
      <c r="D577" s="665" t="s">
        <v>6003</v>
      </c>
      <c r="E577" s="665" t="s">
        <v>6004</v>
      </c>
      <c r="F577" s="668"/>
      <c r="G577" s="668"/>
      <c r="H577" s="668"/>
      <c r="I577" s="668"/>
      <c r="J577" s="668"/>
      <c r="K577" s="668"/>
      <c r="L577" s="668"/>
      <c r="M577" s="668"/>
      <c r="N577" s="668">
        <v>2</v>
      </c>
      <c r="O577" s="668">
        <v>10227.74</v>
      </c>
      <c r="P577" s="681"/>
      <c r="Q577" s="669">
        <v>5113.87</v>
      </c>
    </row>
    <row r="578" spans="1:17" ht="14.4" customHeight="1" x14ac:dyDescent="0.3">
      <c r="A578" s="664" t="s">
        <v>542</v>
      </c>
      <c r="B578" s="665" t="s">
        <v>6256</v>
      </c>
      <c r="C578" s="665" t="s">
        <v>5629</v>
      </c>
      <c r="D578" s="665" t="s">
        <v>6005</v>
      </c>
      <c r="E578" s="665" t="s">
        <v>6006</v>
      </c>
      <c r="F578" s="668"/>
      <c r="G578" s="668"/>
      <c r="H578" s="668"/>
      <c r="I578" s="668"/>
      <c r="J578" s="668">
        <v>1</v>
      </c>
      <c r="K578" s="668">
        <v>16063</v>
      </c>
      <c r="L578" s="668"/>
      <c r="M578" s="668">
        <v>16063</v>
      </c>
      <c r="N578" s="668"/>
      <c r="O578" s="668"/>
      <c r="P578" s="681"/>
      <c r="Q578" s="669"/>
    </row>
    <row r="579" spans="1:17" ht="14.4" customHeight="1" x14ac:dyDescent="0.3">
      <c r="A579" s="664" t="s">
        <v>542</v>
      </c>
      <c r="B579" s="665" t="s">
        <v>6256</v>
      </c>
      <c r="C579" s="665" t="s">
        <v>5629</v>
      </c>
      <c r="D579" s="665" t="s">
        <v>6316</v>
      </c>
      <c r="E579" s="665" t="s">
        <v>6317</v>
      </c>
      <c r="F579" s="668"/>
      <c r="G579" s="668"/>
      <c r="H579" s="668"/>
      <c r="I579" s="668"/>
      <c r="J579" s="668">
        <v>1</v>
      </c>
      <c r="K579" s="668">
        <v>20508.599999999999</v>
      </c>
      <c r="L579" s="668"/>
      <c r="M579" s="668">
        <v>20508.599999999999</v>
      </c>
      <c r="N579" s="668"/>
      <c r="O579" s="668"/>
      <c r="P579" s="681"/>
      <c r="Q579" s="669"/>
    </row>
    <row r="580" spans="1:17" ht="14.4" customHeight="1" x14ac:dyDescent="0.3">
      <c r="A580" s="664" t="s">
        <v>542</v>
      </c>
      <c r="B580" s="665" t="s">
        <v>6256</v>
      </c>
      <c r="C580" s="665" t="s">
        <v>5629</v>
      </c>
      <c r="D580" s="665" t="s">
        <v>6318</v>
      </c>
      <c r="E580" s="665" t="s">
        <v>6294</v>
      </c>
      <c r="F580" s="668">
        <v>1</v>
      </c>
      <c r="G580" s="668">
        <v>12900</v>
      </c>
      <c r="H580" s="668">
        <v>1</v>
      </c>
      <c r="I580" s="668">
        <v>12900</v>
      </c>
      <c r="J580" s="668">
        <v>1</v>
      </c>
      <c r="K580" s="668">
        <v>12900</v>
      </c>
      <c r="L580" s="668">
        <v>1</v>
      </c>
      <c r="M580" s="668">
        <v>12900</v>
      </c>
      <c r="N580" s="668">
        <v>1</v>
      </c>
      <c r="O580" s="668">
        <v>12900</v>
      </c>
      <c r="P580" s="681">
        <v>1</v>
      </c>
      <c r="Q580" s="669">
        <v>12900</v>
      </c>
    </row>
    <row r="581" spans="1:17" ht="14.4" customHeight="1" x14ac:dyDescent="0.3">
      <c r="A581" s="664" t="s">
        <v>542</v>
      </c>
      <c r="B581" s="665" t="s">
        <v>6256</v>
      </c>
      <c r="C581" s="665" t="s">
        <v>5629</v>
      </c>
      <c r="D581" s="665" t="s">
        <v>6023</v>
      </c>
      <c r="E581" s="665" t="s">
        <v>6024</v>
      </c>
      <c r="F581" s="668"/>
      <c r="G581" s="668"/>
      <c r="H581" s="668"/>
      <c r="I581" s="668"/>
      <c r="J581" s="668"/>
      <c r="K581" s="668"/>
      <c r="L581" s="668"/>
      <c r="M581" s="668"/>
      <c r="N581" s="668">
        <v>9</v>
      </c>
      <c r="O581" s="668">
        <v>238446</v>
      </c>
      <c r="P581" s="681"/>
      <c r="Q581" s="669">
        <v>26494</v>
      </c>
    </row>
    <row r="582" spans="1:17" ht="14.4" customHeight="1" x14ac:dyDescent="0.3">
      <c r="A582" s="664" t="s">
        <v>542</v>
      </c>
      <c r="B582" s="665" t="s">
        <v>6256</v>
      </c>
      <c r="C582" s="665" t="s">
        <v>5537</v>
      </c>
      <c r="D582" s="665" t="s">
        <v>6319</v>
      </c>
      <c r="E582" s="665" t="s">
        <v>6320</v>
      </c>
      <c r="F582" s="668">
        <v>733</v>
      </c>
      <c r="G582" s="668">
        <v>23431078</v>
      </c>
      <c r="H582" s="668">
        <v>1</v>
      </c>
      <c r="I582" s="668">
        <v>31966</v>
      </c>
      <c r="J582" s="668">
        <v>818</v>
      </c>
      <c r="K582" s="668">
        <v>26148188</v>
      </c>
      <c r="L582" s="668">
        <v>1.1159618008185539</v>
      </c>
      <c r="M582" s="668">
        <v>31966</v>
      </c>
      <c r="N582" s="668">
        <v>716</v>
      </c>
      <c r="O582" s="668">
        <v>22887656</v>
      </c>
      <c r="P582" s="681">
        <v>0.97680763983628927</v>
      </c>
      <c r="Q582" s="669">
        <v>31966</v>
      </c>
    </row>
    <row r="583" spans="1:17" ht="14.4" customHeight="1" x14ac:dyDescent="0.3">
      <c r="A583" s="664" t="s">
        <v>542</v>
      </c>
      <c r="B583" s="665" t="s">
        <v>6256</v>
      </c>
      <c r="C583" s="665" t="s">
        <v>5537</v>
      </c>
      <c r="D583" s="665" t="s">
        <v>6321</v>
      </c>
      <c r="E583" s="665" t="s">
        <v>6322</v>
      </c>
      <c r="F583" s="668">
        <v>17</v>
      </c>
      <c r="G583" s="668">
        <v>202249</v>
      </c>
      <c r="H583" s="668">
        <v>1</v>
      </c>
      <c r="I583" s="668">
        <v>11897</v>
      </c>
      <c r="J583" s="668">
        <v>14</v>
      </c>
      <c r="K583" s="668">
        <v>166558</v>
      </c>
      <c r="L583" s="668">
        <v>0.82352941176470584</v>
      </c>
      <c r="M583" s="668">
        <v>11897</v>
      </c>
      <c r="N583" s="668">
        <v>18</v>
      </c>
      <c r="O583" s="668">
        <v>214146</v>
      </c>
      <c r="P583" s="681">
        <v>1.0588235294117647</v>
      </c>
      <c r="Q583" s="669">
        <v>11897</v>
      </c>
    </row>
    <row r="584" spans="1:17" ht="14.4" customHeight="1" x14ac:dyDescent="0.3">
      <c r="A584" s="664" t="s">
        <v>542</v>
      </c>
      <c r="B584" s="665" t="s">
        <v>6256</v>
      </c>
      <c r="C584" s="665" t="s">
        <v>5537</v>
      </c>
      <c r="D584" s="665" t="s">
        <v>6029</v>
      </c>
      <c r="E584" s="665" t="s">
        <v>6030</v>
      </c>
      <c r="F584" s="668">
        <v>1</v>
      </c>
      <c r="G584" s="668">
        <v>815</v>
      </c>
      <c r="H584" s="668">
        <v>1</v>
      </c>
      <c r="I584" s="668">
        <v>815</v>
      </c>
      <c r="J584" s="668"/>
      <c r="K584" s="668"/>
      <c r="L584" s="668"/>
      <c r="M584" s="668"/>
      <c r="N584" s="668"/>
      <c r="O584" s="668"/>
      <c r="P584" s="681"/>
      <c r="Q584" s="669"/>
    </row>
    <row r="585" spans="1:17" ht="14.4" customHeight="1" x14ac:dyDescent="0.3">
      <c r="A585" s="664" t="s">
        <v>542</v>
      </c>
      <c r="B585" s="665" t="s">
        <v>6256</v>
      </c>
      <c r="C585" s="665" t="s">
        <v>5537</v>
      </c>
      <c r="D585" s="665" t="s">
        <v>6323</v>
      </c>
      <c r="E585" s="665" t="s">
        <v>6324</v>
      </c>
      <c r="F585" s="668">
        <v>37</v>
      </c>
      <c r="G585" s="668">
        <v>344840</v>
      </c>
      <c r="H585" s="668">
        <v>1</v>
      </c>
      <c r="I585" s="668">
        <v>9320</v>
      </c>
      <c r="J585" s="668">
        <v>65</v>
      </c>
      <c r="K585" s="668">
        <v>605800</v>
      </c>
      <c r="L585" s="668">
        <v>1.7567567567567568</v>
      </c>
      <c r="M585" s="668">
        <v>9320</v>
      </c>
      <c r="N585" s="668">
        <v>37</v>
      </c>
      <c r="O585" s="668">
        <v>344840</v>
      </c>
      <c r="P585" s="681">
        <v>1</v>
      </c>
      <c r="Q585" s="669">
        <v>9320</v>
      </c>
    </row>
    <row r="586" spans="1:17" ht="14.4" customHeight="1" x14ac:dyDescent="0.3">
      <c r="A586" s="664" t="s">
        <v>542</v>
      </c>
      <c r="B586" s="665" t="s">
        <v>6256</v>
      </c>
      <c r="C586" s="665" t="s">
        <v>5537</v>
      </c>
      <c r="D586" s="665" t="s">
        <v>6031</v>
      </c>
      <c r="E586" s="665" t="s">
        <v>6032</v>
      </c>
      <c r="F586" s="668">
        <v>0</v>
      </c>
      <c r="G586" s="668">
        <v>0</v>
      </c>
      <c r="H586" s="668"/>
      <c r="I586" s="668"/>
      <c r="J586" s="668">
        <v>0</v>
      </c>
      <c r="K586" s="668">
        <v>0</v>
      </c>
      <c r="L586" s="668"/>
      <c r="M586" s="668"/>
      <c r="N586" s="668">
        <v>0</v>
      </c>
      <c r="O586" s="668">
        <v>0</v>
      </c>
      <c r="P586" s="681"/>
      <c r="Q586" s="669"/>
    </row>
    <row r="587" spans="1:17" ht="14.4" customHeight="1" x14ac:dyDescent="0.3">
      <c r="A587" s="664" t="s">
        <v>542</v>
      </c>
      <c r="B587" s="665" t="s">
        <v>6256</v>
      </c>
      <c r="C587" s="665" t="s">
        <v>5537</v>
      </c>
      <c r="D587" s="665" t="s">
        <v>6033</v>
      </c>
      <c r="E587" s="665" t="s">
        <v>6034</v>
      </c>
      <c r="F587" s="668">
        <v>938</v>
      </c>
      <c r="G587" s="668">
        <v>0</v>
      </c>
      <c r="H587" s="668"/>
      <c r="I587" s="668">
        <v>0</v>
      </c>
      <c r="J587" s="668">
        <v>825</v>
      </c>
      <c r="K587" s="668">
        <v>0</v>
      </c>
      <c r="L587" s="668"/>
      <c r="M587" s="668">
        <v>0</v>
      </c>
      <c r="N587" s="668">
        <v>811</v>
      </c>
      <c r="O587" s="668">
        <v>0</v>
      </c>
      <c r="P587" s="681"/>
      <c r="Q587" s="669">
        <v>0</v>
      </c>
    </row>
    <row r="588" spans="1:17" ht="14.4" customHeight="1" x14ac:dyDescent="0.3">
      <c r="A588" s="664" t="s">
        <v>542</v>
      </c>
      <c r="B588" s="665" t="s">
        <v>6256</v>
      </c>
      <c r="C588" s="665" t="s">
        <v>5537</v>
      </c>
      <c r="D588" s="665" t="s">
        <v>6325</v>
      </c>
      <c r="E588" s="665" t="s">
        <v>6326</v>
      </c>
      <c r="F588" s="668">
        <v>6</v>
      </c>
      <c r="G588" s="668">
        <v>0</v>
      </c>
      <c r="H588" s="668"/>
      <c r="I588" s="668">
        <v>0</v>
      </c>
      <c r="J588" s="668">
        <v>5</v>
      </c>
      <c r="K588" s="668">
        <v>0</v>
      </c>
      <c r="L588" s="668"/>
      <c r="M588" s="668">
        <v>0</v>
      </c>
      <c r="N588" s="668">
        <v>6</v>
      </c>
      <c r="O588" s="668">
        <v>0</v>
      </c>
      <c r="P588" s="681"/>
      <c r="Q588" s="669">
        <v>0</v>
      </c>
    </row>
    <row r="589" spans="1:17" ht="14.4" customHeight="1" x14ac:dyDescent="0.3">
      <c r="A589" s="664" t="s">
        <v>542</v>
      </c>
      <c r="B589" s="665" t="s">
        <v>6256</v>
      </c>
      <c r="C589" s="665" t="s">
        <v>5537</v>
      </c>
      <c r="D589" s="665" t="s">
        <v>6035</v>
      </c>
      <c r="E589" s="665" t="s">
        <v>6036</v>
      </c>
      <c r="F589" s="668"/>
      <c r="G589" s="668"/>
      <c r="H589" s="668"/>
      <c r="I589" s="668"/>
      <c r="J589" s="668"/>
      <c r="K589" s="668"/>
      <c r="L589" s="668"/>
      <c r="M589" s="668"/>
      <c r="N589" s="668">
        <v>1</v>
      </c>
      <c r="O589" s="668">
        <v>0</v>
      </c>
      <c r="P589" s="681"/>
      <c r="Q589" s="669">
        <v>0</v>
      </c>
    </row>
    <row r="590" spans="1:17" ht="14.4" customHeight="1" x14ac:dyDescent="0.3">
      <c r="A590" s="664" t="s">
        <v>542</v>
      </c>
      <c r="B590" s="665" t="s">
        <v>6256</v>
      </c>
      <c r="C590" s="665" t="s">
        <v>5537</v>
      </c>
      <c r="D590" s="665" t="s">
        <v>6327</v>
      </c>
      <c r="E590" s="665" t="s">
        <v>6326</v>
      </c>
      <c r="F590" s="668">
        <v>1</v>
      </c>
      <c r="G590" s="668">
        <v>0</v>
      </c>
      <c r="H590" s="668"/>
      <c r="I590" s="668">
        <v>0</v>
      </c>
      <c r="J590" s="668"/>
      <c r="K590" s="668"/>
      <c r="L590" s="668"/>
      <c r="M590" s="668"/>
      <c r="N590" s="668"/>
      <c r="O590" s="668"/>
      <c r="P590" s="681"/>
      <c r="Q590" s="669"/>
    </row>
    <row r="591" spans="1:17" ht="14.4" customHeight="1" x14ac:dyDescent="0.3">
      <c r="A591" s="664" t="s">
        <v>542</v>
      </c>
      <c r="B591" s="665" t="s">
        <v>6256</v>
      </c>
      <c r="C591" s="665" t="s">
        <v>5537</v>
      </c>
      <c r="D591" s="665" t="s">
        <v>6328</v>
      </c>
      <c r="E591" s="665" t="s">
        <v>6326</v>
      </c>
      <c r="F591" s="668">
        <v>8</v>
      </c>
      <c r="G591" s="668">
        <v>0</v>
      </c>
      <c r="H591" s="668"/>
      <c r="I591" s="668">
        <v>0</v>
      </c>
      <c r="J591" s="668">
        <v>6</v>
      </c>
      <c r="K591" s="668">
        <v>0</v>
      </c>
      <c r="L591" s="668"/>
      <c r="M591" s="668">
        <v>0</v>
      </c>
      <c r="N591" s="668">
        <v>2</v>
      </c>
      <c r="O591" s="668">
        <v>0</v>
      </c>
      <c r="P591" s="681"/>
      <c r="Q591" s="669">
        <v>0</v>
      </c>
    </row>
    <row r="592" spans="1:17" ht="14.4" customHeight="1" x14ac:dyDescent="0.3">
      <c r="A592" s="664" t="s">
        <v>542</v>
      </c>
      <c r="B592" s="665" t="s">
        <v>6256</v>
      </c>
      <c r="C592" s="665" t="s">
        <v>5537</v>
      </c>
      <c r="D592" s="665" t="s">
        <v>6329</v>
      </c>
      <c r="E592" s="665" t="s">
        <v>6330</v>
      </c>
      <c r="F592" s="668">
        <v>129</v>
      </c>
      <c r="G592" s="668">
        <v>3091614</v>
      </c>
      <c r="H592" s="668">
        <v>1</v>
      </c>
      <c r="I592" s="668">
        <v>23966</v>
      </c>
      <c r="J592" s="668">
        <v>84</v>
      </c>
      <c r="K592" s="668">
        <v>2013144</v>
      </c>
      <c r="L592" s="668">
        <v>0.65116279069767447</v>
      </c>
      <c r="M592" s="668">
        <v>23966</v>
      </c>
      <c r="N592" s="668">
        <v>114</v>
      </c>
      <c r="O592" s="668">
        <v>2732124</v>
      </c>
      <c r="P592" s="681">
        <v>0.88372093023255816</v>
      </c>
      <c r="Q592" s="669">
        <v>23966</v>
      </c>
    </row>
    <row r="593" spans="1:17" ht="14.4" customHeight="1" x14ac:dyDescent="0.3">
      <c r="A593" s="664" t="s">
        <v>542</v>
      </c>
      <c r="B593" s="665" t="s">
        <v>6256</v>
      </c>
      <c r="C593" s="665" t="s">
        <v>5537</v>
      </c>
      <c r="D593" s="665" t="s">
        <v>6331</v>
      </c>
      <c r="E593" s="665" t="s">
        <v>6332</v>
      </c>
      <c r="F593" s="668">
        <v>14</v>
      </c>
      <c r="G593" s="668">
        <v>93464</v>
      </c>
      <c r="H593" s="668">
        <v>1</v>
      </c>
      <c r="I593" s="668">
        <v>6676</v>
      </c>
      <c r="J593" s="668"/>
      <c r="K593" s="668"/>
      <c r="L593" s="668"/>
      <c r="M593" s="668"/>
      <c r="N593" s="668"/>
      <c r="O593" s="668"/>
      <c r="P593" s="681"/>
      <c r="Q593" s="669"/>
    </row>
    <row r="594" spans="1:17" ht="14.4" customHeight="1" x14ac:dyDescent="0.3">
      <c r="A594" s="664" t="s">
        <v>542</v>
      </c>
      <c r="B594" s="665" t="s">
        <v>6256</v>
      </c>
      <c r="C594" s="665" t="s">
        <v>5537</v>
      </c>
      <c r="D594" s="665" t="s">
        <v>6333</v>
      </c>
      <c r="E594" s="665" t="s">
        <v>6326</v>
      </c>
      <c r="F594" s="668">
        <v>6</v>
      </c>
      <c r="G594" s="668">
        <v>0</v>
      </c>
      <c r="H594" s="668"/>
      <c r="I594" s="668">
        <v>0</v>
      </c>
      <c r="J594" s="668">
        <v>10</v>
      </c>
      <c r="K594" s="668">
        <v>0</v>
      </c>
      <c r="L594" s="668"/>
      <c r="M594" s="668">
        <v>0</v>
      </c>
      <c r="N594" s="668">
        <v>10</v>
      </c>
      <c r="O594" s="668">
        <v>0</v>
      </c>
      <c r="P594" s="681"/>
      <c r="Q594" s="669">
        <v>0</v>
      </c>
    </row>
    <row r="595" spans="1:17" ht="14.4" customHeight="1" x14ac:dyDescent="0.3">
      <c r="A595" s="664" t="s">
        <v>542</v>
      </c>
      <c r="B595" s="665" t="s">
        <v>6256</v>
      </c>
      <c r="C595" s="665" t="s">
        <v>5537</v>
      </c>
      <c r="D595" s="665" t="s">
        <v>6334</v>
      </c>
      <c r="E595" s="665" t="s">
        <v>6335</v>
      </c>
      <c r="F595" s="668">
        <v>346</v>
      </c>
      <c r="G595" s="668">
        <v>9676236</v>
      </c>
      <c r="H595" s="668">
        <v>1</v>
      </c>
      <c r="I595" s="668">
        <v>27966</v>
      </c>
      <c r="J595" s="668">
        <v>280</v>
      </c>
      <c r="K595" s="668">
        <v>7830480</v>
      </c>
      <c r="L595" s="668">
        <v>0.80924855491329484</v>
      </c>
      <c r="M595" s="668">
        <v>27966</v>
      </c>
      <c r="N595" s="668">
        <v>299</v>
      </c>
      <c r="O595" s="668">
        <v>8361834</v>
      </c>
      <c r="P595" s="681">
        <v>0.86416184971098264</v>
      </c>
      <c r="Q595" s="669">
        <v>27966</v>
      </c>
    </row>
    <row r="596" spans="1:17" ht="14.4" customHeight="1" x14ac:dyDescent="0.3">
      <c r="A596" s="664" t="s">
        <v>542</v>
      </c>
      <c r="B596" s="665" t="s">
        <v>6256</v>
      </c>
      <c r="C596" s="665" t="s">
        <v>5537</v>
      </c>
      <c r="D596" s="665" t="s">
        <v>5599</v>
      </c>
      <c r="E596" s="665" t="s">
        <v>5600</v>
      </c>
      <c r="F596" s="668">
        <v>62</v>
      </c>
      <c r="G596" s="668">
        <v>21516</v>
      </c>
      <c r="H596" s="668">
        <v>1</v>
      </c>
      <c r="I596" s="668">
        <v>347.03225806451616</v>
      </c>
      <c r="J596" s="668">
        <v>79</v>
      </c>
      <c r="K596" s="668">
        <v>27571</v>
      </c>
      <c r="L596" s="668">
        <v>1.28141847927124</v>
      </c>
      <c r="M596" s="668">
        <v>349</v>
      </c>
      <c r="N596" s="668">
        <v>54</v>
      </c>
      <c r="O596" s="668">
        <v>19996</v>
      </c>
      <c r="P596" s="681">
        <v>0.92935489868005206</v>
      </c>
      <c r="Q596" s="669">
        <v>370.2962962962963</v>
      </c>
    </row>
    <row r="597" spans="1:17" ht="14.4" customHeight="1" x14ac:dyDescent="0.3">
      <c r="A597" s="664" t="s">
        <v>542</v>
      </c>
      <c r="B597" s="665" t="s">
        <v>6256</v>
      </c>
      <c r="C597" s="665" t="s">
        <v>5537</v>
      </c>
      <c r="D597" s="665" t="s">
        <v>6127</v>
      </c>
      <c r="E597" s="665" t="s">
        <v>6128</v>
      </c>
      <c r="F597" s="668"/>
      <c r="G597" s="668"/>
      <c r="H597" s="668"/>
      <c r="I597" s="668"/>
      <c r="J597" s="668">
        <v>1</v>
      </c>
      <c r="K597" s="668">
        <v>0</v>
      </c>
      <c r="L597" s="668"/>
      <c r="M597" s="668">
        <v>0</v>
      </c>
      <c r="N597" s="668"/>
      <c r="O597" s="668"/>
      <c r="P597" s="681"/>
      <c r="Q597" s="669"/>
    </row>
    <row r="598" spans="1:17" ht="14.4" customHeight="1" x14ac:dyDescent="0.3">
      <c r="A598" s="664" t="s">
        <v>542</v>
      </c>
      <c r="B598" s="665" t="s">
        <v>6256</v>
      </c>
      <c r="C598" s="665" t="s">
        <v>5537</v>
      </c>
      <c r="D598" s="665" t="s">
        <v>5601</v>
      </c>
      <c r="E598" s="665" t="s">
        <v>5602</v>
      </c>
      <c r="F598" s="668">
        <v>27</v>
      </c>
      <c r="G598" s="668">
        <v>6298</v>
      </c>
      <c r="H598" s="668">
        <v>1</v>
      </c>
      <c r="I598" s="668">
        <v>233.25925925925927</v>
      </c>
      <c r="J598" s="668">
        <v>33</v>
      </c>
      <c r="K598" s="668">
        <v>7755</v>
      </c>
      <c r="L598" s="668">
        <v>1.2313432835820894</v>
      </c>
      <c r="M598" s="668">
        <v>235</v>
      </c>
      <c r="N598" s="668">
        <v>22</v>
      </c>
      <c r="O598" s="668">
        <v>5522</v>
      </c>
      <c r="P598" s="681">
        <v>0.87678628135916159</v>
      </c>
      <c r="Q598" s="669">
        <v>251</v>
      </c>
    </row>
    <row r="599" spans="1:17" ht="14.4" customHeight="1" x14ac:dyDescent="0.3">
      <c r="A599" s="664" t="s">
        <v>542</v>
      </c>
      <c r="B599" s="665" t="s">
        <v>6256</v>
      </c>
      <c r="C599" s="665" t="s">
        <v>5537</v>
      </c>
      <c r="D599" s="665" t="s">
        <v>6336</v>
      </c>
      <c r="E599" s="665" t="s">
        <v>6326</v>
      </c>
      <c r="F599" s="668">
        <v>4</v>
      </c>
      <c r="G599" s="668">
        <v>0</v>
      </c>
      <c r="H599" s="668"/>
      <c r="I599" s="668">
        <v>0</v>
      </c>
      <c r="J599" s="668">
        <v>5</v>
      </c>
      <c r="K599" s="668">
        <v>0</v>
      </c>
      <c r="L599" s="668"/>
      <c r="M599" s="668">
        <v>0</v>
      </c>
      <c r="N599" s="668">
        <v>4</v>
      </c>
      <c r="O599" s="668">
        <v>0</v>
      </c>
      <c r="P599" s="681"/>
      <c r="Q599" s="669">
        <v>0</v>
      </c>
    </row>
    <row r="600" spans="1:17" ht="14.4" customHeight="1" x14ac:dyDescent="0.3">
      <c r="A600" s="664" t="s">
        <v>542</v>
      </c>
      <c r="B600" s="665" t="s">
        <v>6337</v>
      </c>
      <c r="C600" s="665" t="s">
        <v>5537</v>
      </c>
      <c r="D600" s="665" t="s">
        <v>5696</v>
      </c>
      <c r="E600" s="665" t="s">
        <v>5697</v>
      </c>
      <c r="F600" s="668">
        <v>1</v>
      </c>
      <c r="G600" s="668">
        <v>845</v>
      </c>
      <c r="H600" s="668">
        <v>1</v>
      </c>
      <c r="I600" s="668">
        <v>845</v>
      </c>
      <c r="J600" s="668">
        <v>1</v>
      </c>
      <c r="K600" s="668">
        <v>852</v>
      </c>
      <c r="L600" s="668">
        <v>1.008284023668639</v>
      </c>
      <c r="M600" s="668">
        <v>852</v>
      </c>
      <c r="N600" s="668"/>
      <c r="O600" s="668"/>
      <c r="P600" s="681"/>
      <c r="Q600" s="669"/>
    </row>
    <row r="601" spans="1:17" ht="14.4" customHeight="1" x14ac:dyDescent="0.3">
      <c r="A601" s="664" t="s">
        <v>542</v>
      </c>
      <c r="B601" s="665" t="s">
        <v>6337</v>
      </c>
      <c r="C601" s="665" t="s">
        <v>5537</v>
      </c>
      <c r="D601" s="665" t="s">
        <v>6338</v>
      </c>
      <c r="E601" s="665" t="s">
        <v>6339</v>
      </c>
      <c r="F601" s="668"/>
      <c r="G601" s="668"/>
      <c r="H601" s="668"/>
      <c r="I601" s="668"/>
      <c r="J601" s="668">
        <v>2</v>
      </c>
      <c r="K601" s="668">
        <v>3076</v>
      </c>
      <c r="L601" s="668"/>
      <c r="M601" s="668">
        <v>1538</v>
      </c>
      <c r="N601" s="668"/>
      <c r="O601" s="668"/>
      <c r="P601" s="681"/>
      <c r="Q601" s="669"/>
    </row>
    <row r="602" spans="1:17" ht="14.4" customHeight="1" x14ac:dyDescent="0.3">
      <c r="A602" s="664" t="s">
        <v>542</v>
      </c>
      <c r="B602" s="665" t="s">
        <v>6337</v>
      </c>
      <c r="C602" s="665" t="s">
        <v>5537</v>
      </c>
      <c r="D602" s="665" t="s">
        <v>6340</v>
      </c>
      <c r="E602" s="665" t="s">
        <v>6341</v>
      </c>
      <c r="F602" s="668"/>
      <c r="G602" s="668"/>
      <c r="H602" s="668"/>
      <c r="I602" s="668"/>
      <c r="J602" s="668">
        <v>1</v>
      </c>
      <c r="K602" s="668">
        <v>628</v>
      </c>
      <c r="L602" s="668"/>
      <c r="M602" s="668">
        <v>628</v>
      </c>
      <c r="N602" s="668"/>
      <c r="O602" s="668"/>
      <c r="P602" s="681"/>
      <c r="Q602" s="669"/>
    </row>
    <row r="603" spans="1:17" ht="14.4" customHeight="1" x14ac:dyDescent="0.3">
      <c r="A603" s="664" t="s">
        <v>542</v>
      </c>
      <c r="B603" s="665" t="s">
        <v>6337</v>
      </c>
      <c r="C603" s="665" t="s">
        <v>5537</v>
      </c>
      <c r="D603" s="665" t="s">
        <v>6342</v>
      </c>
      <c r="E603" s="665" t="s">
        <v>6343</v>
      </c>
      <c r="F603" s="668"/>
      <c r="G603" s="668"/>
      <c r="H603" s="668"/>
      <c r="I603" s="668"/>
      <c r="J603" s="668">
        <v>1</v>
      </c>
      <c r="K603" s="668">
        <v>243</v>
      </c>
      <c r="L603" s="668"/>
      <c r="M603" s="668">
        <v>243</v>
      </c>
      <c r="N603" s="668"/>
      <c r="O603" s="668"/>
      <c r="P603" s="681"/>
      <c r="Q603" s="669"/>
    </row>
    <row r="604" spans="1:17" ht="14.4" customHeight="1" x14ac:dyDescent="0.3">
      <c r="A604" s="664" t="s">
        <v>542</v>
      </c>
      <c r="B604" s="665" t="s">
        <v>6337</v>
      </c>
      <c r="C604" s="665" t="s">
        <v>5537</v>
      </c>
      <c r="D604" s="665" t="s">
        <v>6344</v>
      </c>
      <c r="E604" s="665" t="s">
        <v>6345</v>
      </c>
      <c r="F604" s="668"/>
      <c r="G604" s="668"/>
      <c r="H604" s="668"/>
      <c r="I604" s="668"/>
      <c r="J604" s="668">
        <v>1</v>
      </c>
      <c r="K604" s="668">
        <v>691</v>
      </c>
      <c r="L604" s="668"/>
      <c r="M604" s="668">
        <v>691</v>
      </c>
      <c r="N604" s="668"/>
      <c r="O604" s="668"/>
      <c r="P604" s="681"/>
      <c r="Q604" s="669"/>
    </row>
    <row r="605" spans="1:17" ht="14.4" customHeight="1" x14ac:dyDescent="0.3">
      <c r="A605" s="664" t="s">
        <v>542</v>
      </c>
      <c r="B605" s="665" t="s">
        <v>6337</v>
      </c>
      <c r="C605" s="665" t="s">
        <v>5537</v>
      </c>
      <c r="D605" s="665" t="s">
        <v>6346</v>
      </c>
      <c r="E605" s="665" t="s">
        <v>6347</v>
      </c>
      <c r="F605" s="668"/>
      <c r="G605" s="668"/>
      <c r="H605" s="668"/>
      <c r="I605" s="668"/>
      <c r="J605" s="668">
        <v>1</v>
      </c>
      <c r="K605" s="668">
        <v>815</v>
      </c>
      <c r="L605" s="668"/>
      <c r="M605" s="668">
        <v>815</v>
      </c>
      <c r="N605" s="668"/>
      <c r="O605" s="668"/>
      <c r="P605" s="681"/>
      <c r="Q605" s="669"/>
    </row>
    <row r="606" spans="1:17" ht="14.4" customHeight="1" x14ac:dyDescent="0.3">
      <c r="A606" s="664" t="s">
        <v>542</v>
      </c>
      <c r="B606" s="665" t="s">
        <v>6337</v>
      </c>
      <c r="C606" s="665" t="s">
        <v>5537</v>
      </c>
      <c r="D606" s="665" t="s">
        <v>6348</v>
      </c>
      <c r="E606" s="665" t="s">
        <v>6349</v>
      </c>
      <c r="F606" s="668">
        <v>1</v>
      </c>
      <c r="G606" s="668">
        <v>1981</v>
      </c>
      <c r="H606" s="668">
        <v>1</v>
      </c>
      <c r="I606" s="668">
        <v>1981</v>
      </c>
      <c r="J606" s="668"/>
      <c r="K606" s="668"/>
      <c r="L606" s="668"/>
      <c r="M606" s="668"/>
      <c r="N606" s="668"/>
      <c r="O606" s="668"/>
      <c r="P606" s="681"/>
      <c r="Q606" s="669"/>
    </row>
    <row r="607" spans="1:17" ht="14.4" customHeight="1" x14ac:dyDescent="0.3">
      <c r="A607" s="664" t="s">
        <v>542</v>
      </c>
      <c r="B607" s="665" t="s">
        <v>6350</v>
      </c>
      <c r="C607" s="665" t="s">
        <v>5537</v>
      </c>
      <c r="D607" s="665" t="s">
        <v>6351</v>
      </c>
      <c r="E607" s="665" t="s">
        <v>6352</v>
      </c>
      <c r="F607" s="668">
        <v>396</v>
      </c>
      <c r="G607" s="668">
        <v>92374</v>
      </c>
      <c r="H607" s="668">
        <v>1</v>
      </c>
      <c r="I607" s="668">
        <v>233.26767676767676</v>
      </c>
      <c r="J607" s="668">
        <v>396</v>
      </c>
      <c r="K607" s="668">
        <v>93060</v>
      </c>
      <c r="L607" s="668">
        <v>1.0074263320847858</v>
      </c>
      <c r="M607" s="668">
        <v>235</v>
      </c>
      <c r="N607" s="668">
        <v>367</v>
      </c>
      <c r="O607" s="668">
        <v>92053</v>
      </c>
      <c r="P607" s="681">
        <v>0.99652499621105506</v>
      </c>
      <c r="Q607" s="669">
        <v>250.82561307901906</v>
      </c>
    </row>
    <row r="608" spans="1:17" ht="14.4" customHeight="1" x14ac:dyDescent="0.3">
      <c r="A608" s="664" t="s">
        <v>542</v>
      </c>
      <c r="B608" s="665" t="s">
        <v>6350</v>
      </c>
      <c r="C608" s="665" t="s">
        <v>5537</v>
      </c>
      <c r="D608" s="665" t="s">
        <v>6353</v>
      </c>
      <c r="E608" s="665" t="s">
        <v>6354</v>
      </c>
      <c r="F608" s="668">
        <v>381</v>
      </c>
      <c r="G608" s="668">
        <v>44686</v>
      </c>
      <c r="H608" s="668">
        <v>1</v>
      </c>
      <c r="I608" s="668">
        <v>117.28608923884515</v>
      </c>
      <c r="J608" s="668">
        <v>389</v>
      </c>
      <c r="K608" s="668">
        <v>45902</v>
      </c>
      <c r="L608" s="668">
        <v>1.0272121022244103</v>
      </c>
      <c r="M608" s="668">
        <v>118</v>
      </c>
      <c r="N608" s="668">
        <v>396</v>
      </c>
      <c r="O608" s="668">
        <v>49840</v>
      </c>
      <c r="P608" s="681">
        <v>1.1153381372241866</v>
      </c>
      <c r="Q608" s="669">
        <v>125.85858585858585</v>
      </c>
    </row>
    <row r="609" spans="1:17" ht="14.4" customHeight="1" x14ac:dyDescent="0.3">
      <c r="A609" s="664" t="s">
        <v>542</v>
      </c>
      <c r="B609" s="665" t="s">
        <v>6350</v>
      </c>
      <c r="C609" s="665" t="s">
        <v>5537</v>
      </c>
      <c r="D609" s="665" t="s">
        <v>6355</v>
      </c>
      <c r="E609" s="665" t="s">
        <v>6356</v>
      </c>
      <c r="F609" s="668">
        <v>242</v>
      </c>
      <c r="G609" s="668">
        <v>217238</v>
      </c>
      <c r="H609" s="668">
        <v>1</v>
      </c>
      <c r="I609" s="668">
        <v>897.67768595041321</v>
      </c>
      <c r="J609" s="668">
        <v>249</v>
      </c>
      <c r="K609" s="668">
        <v>224100</v>
      </c>
      <c r="L609" s="668">
        <v>1.0315874754877139</v>
      </c>
      <c r="M609" s="668">
        <v>900</v>
      </c>
      <c r="N609" s="668">
        <v>253</v>
      </c>
      <c r="O609" s="668">
        <v>230688</v>
      </c>
      <c r="P609" s="681">
        <v>1.0619136615140998</v>
      </c>
      <c r="Q609" s="669">
        <v>911.81027667984188</v>
      </c>
    </row>
    <row r="610" spans="1:17" ht="14.4" customHeight="1" x14ac:dyDescent="0.3">
      <c r="A610" s="664" t="s">
        <v>542</v>
      </c>
      <c r="B610" s="665" t="s">
        <v>6350</v>
      </c>
      <c r="C610" s="665" t="s">
        <v>5537</v>
      </c>
      <c r="D610" s="665" t="s">
        <v>6357</v>
      </c>
      <c r="E610" s="665" t="s">
        <v>6358</v>
      </c>
      <c r="F610" s="668">
        <v>4794</v>
      </c>
      <c r="G610" s="668">
        <v>399316</v>
      </c>
      <c r="H610" s="668">
        <v>1</v>
      </c>
      <c r="I610" s="668">
        <v>83.294952023362541</v>
      </c>
      <c r="J610" s="668">
        <v>4701</v>
      </c>
      <c r="K610" s="668">
        <v>399585</v>
      </c>
      <c r="L610" s="668">
        <v>1.0006736519448256</v>
      </c>
      <c r="M610" s="668">
        <v>85</v>
      </c>
      <c r="N610" s="668">
        <v>4537</v>
      </c>
      <c r="O610" s="668">
        <v>385645</v>
      </c>
      <c r="P610" s="681">
        <v>0.96576395636538481</v>
      </c>
      <c r="Q610" s="669">
        <v>85</v>
      </c>
    </row>
    <row r="611" spans="1:17" ht="14.4" customHeight="1" x14ac:dyDescent="0.3">
      <c r="A611" s="664" t="s">
        <v>542</v>
      </c>
      <c r="B611" s="665" t="s">
        <v>6350</v>
      </c>
      <c r="C611" s="665" t="s">
        <v>5537</v>
      </c>
      <c r="D611" s="665" t="s">
        <v>6359</v>
      </c>
      <c r="E611" s="665" t="s">
        <v>6360</v>
      </c>
      <c r="F611" s="668">
        <v>4805</v>
      </c>
      <c r="G611" s="668">
        <v>2524050</v>
      </c>
      <c r="H611" s="668">
        <v>1</v>
      </c>
      <c r="I611" s="668">
        <v>525.29656607700315</v>
      </c>
      <c r="J611" s="668">
        <v>4731</v>
      </c>
      <c r="K611" s="668">
        <v>2493237</v>
      </c>
      <c r="L611" s="668">
        <v>0.98779223866405186</v>
      </c>
      <c r="M611" s="668">
        <v>527</v>
      </c>
      <c r="N611" s="668">
        <v>4537</v>
      </c>
      <c r="O611" s="668">
        <v>2462247</v>
      </c>
      <c r="P611" s="681">
        <v>0.97551435193439118</v>
      </c>
      <c r="Q611" s="669">
        <v>542.70376901035922</v>
      </c>
    </row>
    <row r="612" spans="1:17" ht="14.4" customHeight="1" x14ac:dyDescent="0.3">
      <c r="A612" s="664" t="s">
        <v>542</v>
      </c>
      <c r="B612" s="665" t="s">
        <v>6350</v>
      </c>
      <c r="C612" s="665" t="s">
        <v>5537</v>
      </c>
      <c r="D612" s="665" t="s">
        <v>6361</v>
      </c>
      <c r="E612" s="665" t="s">
        <v>6362</v>
      </c>
      <c r="F612" s="668"/>
      <c r="G612" s="668"/>
      <c r="H612" s="668"/>
      <c r="I612" s="668"/>
      <c r="J612" s="668">
        <v>2</v>
      </c>
      <c r="K612" s="668">
        <v>598</v>
      </c>
      <c r="L612" s="668"/>
      <c r="M612" s="668">
        <v>299</v>
      </c>
      <c r="N612" s="668">
        <v>14</v>
      </c>
      <c r="O612" s="668">
        <v>4298</v>
      </c>
      <c r="P612" s="681"/>
      <c r="Q612" s="669">
        <v>307</v>
      </c>
    </row>
    <row r="613" spans="1:17" ht="14.4" customHeight="1" x14ac:dyDescent="0.3">
      <c r="A613" s="664" t="s">
        <v>542</v>
      </c>
      <c r="B613" s="665" t="s">
        <v>6350</v>
      </c>
      <c r="C613" s="665" t="s">
        <v>5537</v>
      </c>
      <c r="D613" s="665" t="s">
        <v>6363</v>
      </c>
      <c r="E613" s="665" t="s">
        <v>6364</v>
      </c>
      <c r="F613" s="668">
        <v>393</v>
      </c>
      <c r="G613" s="668">
        <v>68102</v>
      </c>
      <c r="H613" s="668">
        <v>1</v>
      </c>
      <c r="I613" s="668">
        <v>173.28753180661579</v>
      </c>
      <c r="J613" s="668">
        <v>402</v>
      </c>
      <c r="K613" s="668">
        <v>69948</v>
      </c>
      <c r="L613" s="668">
        <v>1.0271063992246923</v>
      </c>
      <c r="M613" s="668">
        <v>174</v>
      </c>
      <c r="N613" s="668">
        <v>381</v>
      </c>
      <c r="O613" s="668">
        <v>67786</v>
      </c>
      <c r="P613" s="681">
        <v>0.99535990132448382</v>
      </c>
      <c r="Q613" s="669">
        <v>177.91601049868765</v>
      </c>
    </row>
    <row r="614" spans="1:17" ht="14.4" customHeight="1" x14ac:dyDescent="0.3">
      <c r="A614" s="664" t="s">
        <v>542</v>
      </c>
      <c r="B614" s="665" t="s">
        <v>6350</v>
      </c>
      <c r="C614" s="665" t="s">
        <v>5537</v>
      </c>
      <c r="D614" s="665" t="s">
        <v>6365</v>
      </c>
      <c r="E614" s="665" t="s">
        <v>6366</v>
      </c>
      <c r="F614" s="668">
        <v>22</v>
      </c>
      <c r="G614" s="668">
        <v>7430</v>
      </c>
      <c r="H614" s="668">
        <v>1</v>
      </c>
      <c r="I614" s="668">
        <v>337.72727272727275</v>
      </c>
      <c r="J614" s="668">
        <v>14</v>
      </c>
      <c r="K614" s="668">
        <v>4760</v>
      </c>
      <c r="L614" s="668">
        <v>0.64064602960969042</v>
      </c>
      <c r="M614" s="668">
        <v>340</v>
      </c>
      <c r="N614" s="668"/>
      <c r="O614" s="668"/>
      <c r="P614" s="681"/>
      <c r="Q614" s="669"/>
    </row>
    <row r="615" spans="1:17" ht="14.4" customHeight="1" x14ac:dyDescent="0.3">
      <c r="A615" s="664" t="s">
        <v>542</v>
      </c>
      <c r="B615" s="665" t="s">
        <v>6350</v>
      </c>
      <c r="C615" s="665" t="s">
        <v>5537</v>
      </c>
      <c r="D615" s="665" t="s">
        <v>6367</v>
      </c>
      <c r="E615" s="665" t="s">
        <v>6368</v>
      </c>
      <c r="F615" s="668">
        <v>517</v>
      </c>
      <c r="G615" s="668">
        <v>200421</v>
      </c>
      <c r="H615" s="668">
        <v>1</v>
      </c>
      <c r="I615" s="668">
        <v>387.66150870406187</v>
      </c>
      <c r="J615" s="668">
        <v>532</v>
      </c>
      <c r="K615" s="668">
        <v>206948</v>
      </c>
      <c r="L615" s="668">
        <v>1.0325664476277436</v>
      </c>
      <c r="M615" s="668">
        <v>389</v>
      </c>
      <c r="N615" s="668">
        <v>502</v>
      </c>
      <c r="O615" s="668">
        <v>201206</v>
      </c>
      <c r="P615" s="681">
        <v>1.0039167552302404</v>
      </c>
      <c r="Q615" s="669">
        <v>400.80876494023903</v>
      </c>
    </row>
    <row r="616" spans="1:17" ht="14.4" customHeight="1" x14ac:dyDescent="0.3">
      <c r="A616" s="664" t="s">
        <v>542</v>
      </c>
      <c r="B616" s="665" t="s">
        <v>6350</v>
      </c>
      <c r="C616" s="665" t="s">
        <v>5537</v>
      </c>
      <c r="D616" s="665" t="s">
        <v>6369</v>
      </c>
      <c r="E616" s="665" t="s">
        <v>6370</v>
      </c>
      <c r="F616" s="668">
        <v>146</v>
      </c>
      <c r="G616" s="668">
        <v>125800</v>
      </c>
      <c r="H616" s="668">
        <v>1</v>
      </c>
      <c r="I616" s="668">
        <v>861.64383561643831</v>
      </c>
      <c r="J616" s="668">
        <v>139</v>
      </c>
      <c r="K616" s="668">
        <v>119957</v>
      </c>
      <c r="L616" s="668">
        <v>0.95355325914149447</v>
      </c>
      <c r="M616" s="668">
        <v>863</v>
      </c>
      <c r="N616" s="668">
        <v>236</v>
      </c>
      <c r="O616" s="668">
        <v>207252</v>
      </c>
      <c r="P616" s="681">
        <v>1.6474721780604134</v>
      </c>
      <c r="Q616" s="669">
        <v>878.18644067796606</v>
      </c>
    </row>
    <row r="617" spans="1:17" ht="14.4" customHeight="1" x14ac:dyDescent="0.3">
      <c r="A617" s="664" t="s">
        <v>542</v>
      </c>
      <c r="B617" s="665" t="s">
        <v>6350</v>
      </c>
      <c r="C617" s="665" t="s">
        <v>5537</v>
      </c>
      <c r="D617" s="665" t="s">
        <v>6371</v>
      </c>
      <c r="E617" s="665" t="s">
        <v>6370</v>
      </c>
      <c r="F617" s="668">
        <v>4653</v>
      </c>
      <c r="G617" s="668">
        <v>4393757</v>
      </c>
      <c r="H617" s="668">
        <v>1</v>
      </c>
      <c r="I617" s="668">
        <v>944.28476251880511</v>
      </c>
      <c r="J617" s="668">
        <v>4594</v>
      </c>
      <c r="K617" s="668">
        <v>4345924</v>
      </c>
      <c r="L617" s="668">
        <v>0.98911341705970535</v>
      </c>
      <c r="M617" s="668">
        <v>946</v>
      </c>
      <c r="N617" s="668">
        <v>4302</v>
      </c>
      <c r="O617" s="668">
        <v>4137372</v>
      </c>
      <c r="P617" s="681">
        <v>0.94164788812854239</v>
      </c>
      <c r="Q617" s="669">
        <v>961.73221757322176</v>
      </c>
    </row>
    <row r="618" spans="1:17" ht="14.4" customHeight="1" x14ac:dyDescent="0.3">
      <c r="A618" s="664" t="s">
        <v>542</v>
      </c>
      <c r="B618" s="665" t="s">
        <v>6350</v>
      </c>
      <c r="C618" s="665" t="s">
        <v>5537</v>
      </c>
      <c r="D618" s="665" t="s">
        <v>6372</v>
      </c>
      <c r="E618" s="665" t="s">
        <v>6373</v>
      </c>
      <c r="F618" s="668">
        <v>19</v>
      </c>
      <c r="G618" s="668">
        <v>32044</v>
      </c>
      <c r="H618" s="668">
        <v>1</v>
      </c>
      <c r="I618" s="668">
        <v>1686.5263157894738</v>
      </c>
      <c r="J618" s="668">
        <v>12</v>
      </c>
      <c r="K618" s="668">
        <v>20376</v>
      </c>
      <c r="L618" s="668">
        <v>0.63587567095244035</v>
      </c>
      <c r="M618" s="668">
        <v>1698</v>
      </c>
      <c r="N618" s="668">
        <v>22</v>
      </c>
      <c r="O618" s="668">
        <v>38385</v>
      </c>
      <c r="P618" s="681">
        <v>1.1978841592809886</v>
      </c>
      <c r="Q618" s="669">
        <v>1744.7727272727273</v>
      </c>
    </row>
    <row r="619" spans="1:17" ht="14.4" customHeight="1" x14ac:dyDescent="0.3">
      <c r="A619" s="664" t="s">
        <v>542</v>
      </c>
      <c r="B619" s="665" t="s">
        <v>6350</v>
      </c>
      <c r="C619" s="665" t="s">
        <v>5537</v>
      </c>
      <c r="D619" s="665" t="s">
        <v>6374</v>
      </c>
      <c r="E619" s="665" t="s">
        <v>6375</v>
      </c>
      <c r="F619" s="668"/>
      <c r="G619" s="668"/>
      <c r="H619" s="668"/>
      <c r="I619" s="668"/>
      <c r="J619" s="668">
        <v>1</v>
      </c>
      <c r="K619" s="668">
        <v>611</v>
      </c>
      <c r="L619" s="668"/>
      <c r="M619" s="668">
        <v>611</v>
      </c>
      <c r="N619" s="668"/>
      <c r="O619" s="668"/>
      <c r="P619" s="681"/>
      <c r="Q619" s="669"/>
    </row>
    <row r="620" spans="1:17" ht="14.4" customHeight="1" x14ac:dyDescent="0.3">
      <c r="A620" s="664" t="s">
        <v>542</v>
      </c>
      <c r="B620" s="665" t="s">
        <v>6350</v>
      </c>
      <c r="C620" s="665" t="s">
        <v>5537</v>
      </c>
      <c r="D620" s="665" t="s">
        <v>6376</v>
      </c>
      <c r="E620" s="665" t="s">
        <v>6375</v>
      </c>
      <c r="F620" s="668"/>
      <c r="G620" s="668"/>
      <c r="H620" s="668"/>
      <c r="I620" s="668"/>
      <c r="J620" s="668">
        <v>2</v>
      </c>
      <c r="K620" s="668">
        <v>1050</v>
      </c>
      <c r="L620" s="668"/>
      <c r="M620" s="668">
        <v>525</v>
      </c>
      <c r="N620" s="668"/>
      <c r="O620" s="668"/>
      <c r="P620" s="681"/>
      <c r="Q620" s="669"/>
    </row>
    <row r="621" spans="1:17" ht="14.4" customHeight="1" x14ac:dyDescent="0.3">
      <c r="A621" s="664" t="s">
        <v>6377</v>
      </c>
      <c r="B621" s="665" t="s">
        <v>5536</v>
      </c>
      <c r="C621" s="665" t="s">
        <v>5537</v>
      </c>
      <c r="D621" s="665" t="s">
        <v>5548</v>
      </c>
      <c r="E621" s="665" t="s">
        <v>5549</v>
      </c>
      <c r="F621" s="668">
        <v>8</v>
      </c>
      <c r="G621" s="668">
        <v>7861</v>
      </c>
      <c r="H621" s="668">
        <v>1</v>
      </c>
      <c r="I621" s="668">
        <v>982.625</v>
      </c>
      <c r="J621" s="668">
        <v>6</v>
      </c>
      <c r="K621" s="668">
        <v>5910</v>
      </c>
      <c r="L621" s="668">
        <v>0.75181274646991481</v>
      </c>
      <c r="M621" s="668">
        <v>985</v>
      </c>
      <c r="N621" s="668">
        <v>5</v>
      </c>
      <c r="O621" s="668">
        <v>5040</v>
      </c>
      <c r="P621" s="681">
        <v>0.641139804096171</v>
      </c>
      <c r="Q621" s="669">
        <v>1008</v>
      </c>
    </row>
    <row r="622" spans="1:17" ht="14.4" customHeight="1" x14ac:dyDescent="0.3">
      <c r="A622" s="664" t="s">
        <v>6377</v>
      </c>
      <c r="B622" s="665" t="s">
        <v>5536</v>
      </c>
      <c r="C622" s="665" t="s">
        <v>5537</v>
      </c>
      <c r="D622" s="665" t="s">
        <v>5566</v>
      </c>
      <c r="E622" s="665" t="s">
        <v>5567</v>
      </c>
      <c r="F622" s="668"/>
      <c r="G622" s="668"/>
      <c r="H622" s="668"/>
      <c r="I622" s="668"/>
      <c r="J622" s="668">
        <v>1</v>
      </c>
      <c r="K622" s="668">
        <v>1912</v>
      </c>
      <c r="L622" s="668"/>
      <c r="M622" s="668">
        <v>1912</v>
      </c>
      <c r="N622" s="668">
        <v>2</v>
      </c>
      <c r="O622" s="668">
        <v>3858</v>
      </c>
      <c r="P622" s="681"/>
      <c r="Q622" s="669">
        <v>1929</v>
      </c>
    </row>
    <row r="623" spans="1:17" ht="14.4" customHeight="1" x14ac:dyDescent="0.3">
      <c r="A623" s="664" t="s">
        <v>6377</v>
      </c>
      <c r="B623" s="665" t="s">
        <v>5536</v>
      </c>
      <c r="C623" s="665" t="s">
        <v>5537</v>
      </c>
      <c r="D623" s="665" t="s">
        <v>5568</v>
      </c>
      <c r="E623" s="665" t="s">
        <v>5569</v>
      </c>
      <c r="F623" s="668"/>
      <c r="G623" s="668"/>
      <c r="H623" s="668"/>
      <c r="I623" s="668"/>
      <c r="J623" s="668">
        <v>1</v>
      </c>
      <c r="K623" s="668">
        <v>331</v>
      </c>
      <c r="L623" s="668"/>
      <c r="M623" s="668">
        <v>331</v>
      </c>
      <c r="N623" s="668"/>
      <c r="O623" s="668"/>
      <c r="P623" s="681"/>
      <c r="Q623" s="669"/>
    </row>
    <row r="624" spans="1:17" ht="14.4" customHeight="1" thickBot="1" x14ac:dyDescent="0.35">
      <c r="A624" s="670" t="s">
        <v>6377</v>
      </c>
      <c r="B624" s="671" t="s">
        <v>5580</v>
      </c>
      <c r="C624" s="671" t="s">
        <v>5537</v>
      </c>
      <c r="D624" s="671" t="s">
        <v>5599</v>
      </c>
      <c r="E624" s="671" t="s">
        <v>5600</v>
      </c>
      <c r="F624" s="674">
        <v>1</v>
      </c>
      <c r="G624" s="674">
        <v>348</v>
      </c>
      <c r="H624" s="674">
        <v>1</v>
      </c>
      <c r="I624" s="674">
        <v>348</v>
      </c>
      <c r="J624" s="674">
        <v>1</v>
      </c>
      <c r="K624" s="674">
        <v>349</v>
      </c>
      <c r="L624" s="674">
        <v>1.0028735632183907</v>
      </c>
      <c r="M624" s="674">
        <v>349</v>
      </c>
      <c r="N624" s="674"/>
      <c r="O624" s="674"/>
      <c r="P624" s="682"/>
      <c r="Q624" s="67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312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259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2300.4650000000001</v>
      </c>
      <c r="C5" s="114">
        <v>1967.1959999999999</v>
      </c>
      <c r="D5" s="114">
        <v>2068.232</v>
      </c>
      <c r="E5" s="131">
        <v>0.89904953998430748</v>
      </c>
      <c r="F5" s="132">
        <v>273</v>
      </c>
      <c r="G5" s="114">
        <v>236</v>
      </c>
      <c r="H5" s="114">
        <v>240</v>
      </c>
      <c r="I5" s="133">
        <v>0.87912087912087911</v>
      </c>
      <c r="J5" s="123"/>
      <c r="K5" s="123"/>
      <c r="L5" s="7">
        <f>D5-B5</f>
        <v>-232.23300000000017</v>
      </c>
      <c r="M5" s="8">
        <f>H5-F5</f>
        <v>-33</v>
      </c>
    </row>
    <row r="6" spans="1:13" ht="14.4" hidden="1" customHeight="1" outlineLevel="1" x14ac:dyDescent="0.3">
      <c r="A6" s="119" t="s">
        <v>169</v>
      </c>
      <c r="B6" s="122">
        <v>344.69</v>
      </c>
      <c r="C6" s="113">
        <v>282.51</v>
      </c>
      <c r="D6" s="113">
        <v>246.58699999999999</v>
      </c>
      <c r="E6" s="134">
        <v>0.71538773970814351</v>
      </c>
      <c r="F6" s="135">
        <v>45</v>
      </c>
      <c r="G6" s="113">
        <v>33</v>
      </c>
      <c r="H6" s="113">
        <v>31</v>
      </c>
      <c r="I6" s="136">
        <v>0.68888888888888888</v>
      </c>
      <c r="J6" s="123"/>
      <c r="K6" s="123"/>
      <c r="L6" s="5">
        <f t="shared" ref="L6:L11" si="0">D6-B6</f>
        <v>-98.103000000000009</v>
      </c>
      <c r="M6" s="6">
        <f t="shared" ref="M6:M13" si="1">H6-F6</f>
        <v>-14</v>
      </c>
    </row>
    <row r="7" spans="1:13" ht="14.4" hidden="1" customHeight="1" outlineLevel="1" x14ac:dyDescent="0.3">
      <c r="A7" s="119" t="s">
        <v>170</v>
      </c>
      <c r="B7" s="122">
        <v>732.74699999999996</v>
      </c>
      <c r="C7" s="113">
        <v>742.45500000000004</v>
      </c>
      <c r="D7" s="113">
        <v>695.56600000000003</v>
      </c>
      <c r="E7" s="134">
        <v>0.94925806588085671</v>
      </c>
      <c r="F7" s="135">
        <v>81</v>
      </c>
      <c r="G7" s="113">
        <v>87</v>
      </c>
      <c r="H7" s="113">
        <v>84</v>
      </c>
      <c r="I7" s="136">
        <v>1.037037037037037</v>
      </c>
      <c r="J7" s="123"/>
      <c r="K7" s="123"/>
      <c r="L7" s="5">
        <f t="shared" si="0"/>
        <v>-37.180999999999926</v>
      </c>
      <c r="M7" s="6">
        <f t="shared" si="1"/>
        <v>3</v>
      </c>
    </row>
    <row r="8" spans="1:13" ht="14.4" hidden="1" customHeight="1" outlineLevel="1" x14ac:dyDescent="0.3">
      <c r="A8" s="119" t="s">
        <v>171</v>
      </c>
      <c r="B8" s="122">
        <v>27.228999999999999</v>
      </c>
      <c r="C8" s="113">
        <v>114.91800000000001</v>
      </c>
      <c r="D8" s="113">
        <v>163.23699999999999</v>
      </c>
      <c r="E8" s="134">
        <v>5.9949685996547801</v>
      </c>
      <c r="F8" s="135">
        <v>8</v>
      </c>
      <c r="G8" s="113">
        <v>13</v>
      </c>
      <c r="H8" s="113">
        <v>17</v>
      </c>
      <c r="I8" s="136">
        <v>2.125</v>
      </c>
      <c r="J8" s="123"/>
      <c r="K8" s="123"/>
      <c r="L8" s="5">
        <f t="shared" si="0"/>
        <v>136.00799999999998</v>
      </c>
      <c r="M8" s="6">
        <f t="shared" si="1"/>
        <v>9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544</v>
      </c>
      <c r="F9" s="135">
        <v>0</v>
      </c>
      <c r="G9" s="113">
        <v>0</v>
      </c>
      <c r="H9" s="113">
        <v>0</v>
      </c>
      <c r="I9" s="136" t="s">
        <v>544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279.79899999999998</v>
      </c>
      <c r="C10" s="113">
        <v>491.22399999999999</v>
      </c>
      <c r="D10" s="113">
        <v>273.66399999999999</v>
      </c>
      <c r="E10" s="134">
        <v>0.97807354565241478</v>
      </c>
      <c r="F10" s="135">
        <v>38</v>
      </c>
      <c r="G10" s="113">
        <v>59</v>
      </c>
      <c r="H10" s="113">
        <v>34</v>
      </c>
      <c r="I10" s="136">
        <v>0.89473684210526316</v>
      </c>
      <c r="J10" s="123"/>
      <c r="K10" s="123"/>
      <c r="L10" s="5">
        <f t="shared" si="0"/>
        <v>-6.1349999999999909</v>
      </c>
      <c r="M10" s="6">
        <f t="shared" si="1"/>
        <v>-4</v>
      </c>
    </row>
    <row r="11" spans="1:13" ht="14.4" hidden="1" customHeight="1" outlineLevel="1" x14ac:dyDescent="0.3">
      <c r="A11" s="119" t="s">
        <v>174</v>
      </c>
      <c r="B11" s="122">
        <v>112.273</v>
      </c>
      <c r="C11" s="113">
        <v>128.286</v>
      </c>
      <c r="D11" s="113">
        <v>70.585999999999999</v>
      </c>
      <c r="E11" s="134">
        <v>0.62869968736918047</v>
      </c>
      <c r="F11" s="135">
        <v>18</v>
      </c>
      <c r="G11" s="113">
        <v>16</v>
      </c>
      <c r="H11" s="113">
        <v>9</v>
      </c>
      <c r="I11" s="136">
        <v>0.5</v>
      </c>
      <c r="J11" s="123"/>
      <c r="K11" s="123"/>
      <c r="L11" s="5">
        <f t="shared" si="0"/>
        <v>-41.686999999999998</v>
      </c>
      <c r="M11" s="6">
        <f t="shared" si="1"/>
        <v>-9</v>
      </c>
    </row>
    <row r="12" spans="1:13" ht="14.4" hidden="1" customHeight="1" outlineLevel="1" thickBot="1" x14ac:dyDescent="0.35">
      <c r="A12" s="244" t="s">
        <v>211</v>
      </c>
      <c r="B12" s="245">
        <v>16.777999999999999</v>
      </c>
      <c r="C12" s="246">
        <v>6.7670000000000003</v>
      </c>
      <c r="D12" s="246">
        <v>8.6449999999999996</v>
      </c>
      <c r="E12" s="247"/>
      <c r="F12" s="248">
        <v>4</v>
      </c>
      <c r="G12" s="246">
        <v>1</v>
      </c>
      <c r="H12" s="246">
        <v>1</v>
      </c>
      <c r="I12" s="249"/>
      <c r="J12" s="123"/>
      <c r="K12" s="123"/>
      <c r="L12" s="250">
        <f>D12-B12</f>
        <v>-8.1329999999999991</v>
      </c>
      <c r="M12" s="251">
        <f>H12-F12</f>
        <v>-3</v>
      </c>
    </row>
    <row r="13" spans="1:13" ht="14.4" customHeight="1" collapsed="1" thickBot="1" x14ac:dyDescent="0.35">
      <c r="A13" s="120" t="s">
        <v>3</v>
      </c>
      <c r="B13" s="115">
        <f>SUM(B5:B12)</f>
        <v>3813.9809999999998</v>
      </c>
      <c r="C13" s="116">
        <f>SUM(C5:C12)</f>
        <v>3733.3560000000002</v>
      </c>
      <c r="D13" s="116">
        <f>SUM(D5:D12)</f>
        <v>3526.5169999999998</v>
      </c>
      <c r="E13" s="137">
        <f>IF(OR(D13=0,B13=0),0,D13/B13)</f>
        <v>0.92462888514651753</v>
      </c>
      <c r="F13" s="138">
        <f>SUM(F5:F12)</f>
        <v>467</v>
      </c>
      <c r="G13" s="116">
        <f>SUM(G5:G12)</f>
        <v>445</v>
      </c>
      <c r="H13" s="116">
        <f>SUM(H5:H12)</f>
        <v>416</v>
      </c>
      <c r="I13" s="139">
        <f>IF(OR(H13=0,F13=0),0,H13/F13)</f>
        <v>0.8907922912205567</v>
      </c>
      <c r="J13" s="123"/>
      <c r="K13" s="123"/>
      <c r="L13" s="129">
        <f>D13-B13</f>
        <v>-287.46399999999994</v>
      </c>
      <c r="M13" s="140">
        <f t="shared" si="1"/>
        <v>-51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259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2228.5169999999998</v>
      </c>
      <c r="C18" s="114">
        <v>1940.9349999999999</v>
      </c>
      <c r="D18" s="114">
        <v>2037.633</v>
      </c>
      <c r="E18" s="131">
        <v>0.91434483111414466</v>
      </c>
      <c r="F18" s="121">
        <v>266</v>
      </c>
      <c r="G18" s="114">
        <v>231</v>
      </c>
      <c r="H18" s="114">
        <v>238</v>
      </c>
      <c r="I18" s="133">
        <v>0.89473684210526316</v>
      </c>
      <c r="J18" s="575">
        <v>0.91871999999999998</v>
      </c>
      <c r="K18" s="576"/>
      <c r="L18" s="147">
        <f>D18-B18</f>
        <v>-190.88399999999979</v>
      </c>
      <c r="M18" s="148">
        <f>H18-F18</f>
        <v>-28</v>
      </c>
    </row>
    <row r="19" spans="1:13" ht="14.4" hidden="1" customHeight="1" outlineLevel="1" x14ac:dyDescent="0.3">
      <c r="A19" s="119" t="s">
        <v>169</v>
      </c>
      <c r="B19" s="122">
        <v>328.74200000000002</v>
      </c>
      <c r="C19" s="113">
        <v>279.57299999999998</v>
      </c>
      <c r="D19" s="113">
        <v>222.08199999999999</v>
      </c>
      <c r="E19" s="134">
        <v>0.67555104002530852</v>
      </c>
      <c r="F19" s="122">
        <v>43</v>
      </c>
      <c r="G19" s="113">
        <v>32</v>
      </c>
      <c r="H19" s="113">
        <v>28</v>
      </c>
      <c r="I19" s="136">
        <v>0.65116279069767447</v>
      </c>
      <c r="J19" s="575">
        <v>0.99456</v>
      </c>
      <c r="K19" s="576"/>
      <c r="L19" s="149">
        <f t="shared" ref="L19:L26" si="2">D19-B19</f>
        <v>-106.66000000000003</v>
      </c>
      <c r="M19" s="150">
        <f t="shared" ref="M19:M26" si="3">H19-F19</f>
        <v>-15</v>
      </c>
    </row>
    <row r="20" spans="1:13" ht="14.4" hidden="1" customHeight="1" outlineLevel="1" x14ac:dyDescent="0.3">
      <c r="A20" s="119" t="s">
        <v>170</v>
      </c>
      <c r="B20" s="122">
        <v>701.11500000000001</v>
      </c>
      <c r="C20" s="113">
        <v>725.25400000000002</v>
      </c>
      <c r="D20" s="113">
        <v>692.62900000000002</v>
      </c>
      <c r="E20" s="134">
        <v>0.98789642212761108</v>
      </c>
      <c r="F20" s="122">
        <v>79</v>
      </c>
      <c r="G20" s="113">
        <v>86</v>
      </c>
      <c r="H20" s="113">
        <v>83</v>
      </c>
      <c r="I20" s="136">
        <v>1.0506329113924051</v>
      </c>
      <c r="J20" s="575">
        <v>0.96671999999999991</v>
      </c>
      <c r="K20" s="576"/>
      <c r="L20" s="149">
        <f t="shared" si="2"/>
        <v>-8.48599999999999</v>
      </c>
      <c r="M20" s="150">
        <f t="shared" si="3"/>
        <v>4</v>
      </c>
    </row>
    <row r="21" spans="1:13" ht="14.4" hidden="1" customHeight="1" outlineLevel="1" x14ac:dyDescent="0.3">
      <c r="A21" s="119" t="s">
        <v>171</v>
      </c>
      <c r="B21" s="122">
        <v>27.228999999999999</v>
      </c>
      <c r="C21" s="113">
        <v>114.91800000000001</v>
      </c>
      <c r="D21" s="113">
        <v>163.23699999999999</v>
      </c>
      <c r="E21" s="134">
        <v>5.9949685996547801</v>
      </c>
      <c r="F21" s="122">
        <v>8</v>
      </c>
      <c r="G21" s="113">
        <v>13</v>
      </c>
      <c r="H21" s="113">
        <v>17</v>
      </c>
      <c r="I21" s="136">
        <v>2.125</v>
      </c>
      <c r="J21" s="575">
        <v>1.11744</v>
      </c>
      <c r="K21" s="576"/>
      <c r="L21" s="149">
        <f t="shared" si="2"/>
        <v>136.00799999999998</v>
      </c>
      <c r="M21" s="150">
        <f t="shared" si="3"/>
        <v>9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544</v>
      </c>
      <c r="F22" s="122">
        <v>0</v>
      </c>
      <c r="G22" s="113">
        <v>0</v>
      </c>
      <c r="H22" s="113">
        <v>0</v>
      </c>
      <c r="I22" s="136" t="s">
        <v>544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259.24</v>
      </c>
      <c r="C23" s="113">
        <v>477.05599999999998</v>
      </c>
      <c r="D23" s="113">
        <v>273.66399999999999</v>
      </c>
      <c r="E23" s="134">
        <v>1.055639561796019</v>
      </c>
      <c r="F23" s="122">
        <v>36</v>
      </c>
      <c r="G23" s="113">
        <v>58</v>
      </c>
      <c r="H23" s="113">
        <v>34</v>
      </c>
      <c r="I23" s="136">
        <v>0.94444444444444442</v>
      </c>
      <c r="J23" s="575">
        <v>0.98495999999999995</v>
      </c>
      <c r="K23" s="576"/>
      <c r="L23" s="149">
        <f t="shared" si="2"/>
        <v>14.423999999999978</v>
      </c>
      <c r="M23" s="150">
        <f t="shared" si="3"/>
        <v>-2</v>
      </c>
    </row>
    <row r="24" spans="1:13" ht="14.4" hidden="1" customHeight="1" outlineLevel="1" x14ac:dyDescent="0.3">
      <c r="A24" s="119" t="s">
        <v>174</v>
      </c>
      <c r="B24" s="122">
        <v>112.273</v>
      </c>
      <c r="C24" s="113">
        <v>111.08499999999999</v>
      </c>
      <c r="D24" s="113">
        <v>70.585999999999999</v>
      </c>
      <c r="E24" s="134">
        <v>0.62869968736918047</v>
      </c>
      <c r="F24" s="122">
        <v>18</v>
      </c>
      <c r="G24" s="113">
        <v>15</v>
      </c>
      <c r="H24" s="113">
        <v>9</v>
      </c>
      <c r="I24" s="136">
        <v>0.5</v>
      </c>
      <c r="J24" s="575">
        <v>1.0147199999999998</v>
      </c>
      <c r="K24" s="576"/>
      <c r="L24" s="149">
        <f t="shared" si="2"/>
        <v>-41.686999999999998</v>
      </c>
      <c r="M24" s="150">
        <f t="shared" si="3"/>
        <v>-9</v>
      </c>
    </row>
    <row r="25" spans="1:13" ht="14.4" hidden="1" customHeight="1" outlineLevel="1" thickBot="1" x14ac:dyDescent="0.35">
      <c r="A25" s="244" t="s">
        <v>211</v>
      </c>
      <c r="B25" s="245">
        <v>16.777999999999999</v>
      </c>
      <c r="C25" s="246">
        <v>6.7670000000000003</v>
      </c>
      <c r="D25" s="246">
        <v>8.6449999999999996</v>
      </c>
      <c r="E25" s="247"/>
      <c r="F25" s="245">
        <v>4</v>
      </c>
      <c r="G25" s="246">
        <v>1</v>
      </c>
      <c r="H25" s="246">
        <v>1</v>
      </c>
      <c r="I25" s="249"/>
      <c r="J25" s="364"/>
      <c r="K25" s="365"/>
      <c r="L25" s="252">
        <f>D25-B25</f>
        <v>-8.1329999999999991</v>
      </c>
      <c r="M25" s="253">
        <f>H25-F25</f>
        <v>-3</v>
      </c>
    </row>
    <row r="26" spans="1:13" ht="14.4" customHeight="1" collapsed="1" thickBot="1" x14ac:dyDescent="0.35">
      <c r="A26" s="151" t="s">
        <v>3</v>
      </c>
      <c r="B26" s="152">
        <f>SUM(B18:B25)</f>
        <v>3673.8939999999998</v>
      </c>
      <c r="C26" s="153">
        <f>SUM(C18:C25)</f>
        <v>3655.5879999999997</v>
      </c>
      <c r="D26" s="153">
        <f>SUM(D18:D25)</f>
        <v>3468.4759999999997</v>
      </c>
      <c r="E26" s="154">
        <f>IF(OR(D26=0,B26=0),0,D26/B26)</f>
        <v>0.94408711846340687</v>
      </c>
      <c r="F26" s="152">
        <f>SUM(F18:F25)</f>
        <v>454</v>
      </c>
      <c r="G26" s="153">
        <f>SUM(G18:G25)</f>
        <v>436</v>
      </c>
      <c r="H26" s="153">
        <f>SUM(H18:H25)</f>
        <v>410</v>
      </c>
      <c r="I26" s="155">
        <f>IF(OR(H26=0,F26=0),0,H26/F26)</f>
        <v>0.90308370044052866</v>
      </c>
      <c r="J26" s="123"/>
      <c r="K26" s="123"/>
      <c r="L26" s="145">
        <f t="shared" si="2"/>
        <v>-205.41800000000012</v>
      </c>
      <c r="M26" s="156">
        <f t="shared" si="3"/>
        <v>-44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259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71.947999999999993</v>
      </c>
      <c r="C31" s="114">
        <v>26.260999999999999</v>
      </c>
      <c r="D31" s="114">
        <v>30.599</v>
      </c>
      <c r="E31" s="131">
        <v>1.1651879212520468</v>
      </c>
      <c r="F31" s="132">
        <v>7</v>
      </c>
      <c r="G31" s="114">
        <v>5</v>
      </c>
      <c r="H31" s="114">
        <v>2</v>
      </c>
      <c r="I31" s="133">
        <v>0.4</v>
      </c>
      <c r="J31" s="158"/>
      <c r="K31" s="158"/>
      <c r="L31" s="147">
        <f t="shared" ref="L31:L39" si="4">D31-B31</f>
        <v>-41.34899999999999</v>
      </c>
      <c r="M31" s="148">
        <f t="shared" ref="M31:M39" si="5">H31-F31</f>
        <v>-5</v>
      </c>
    </row>
    <row r="32" spans="1:13" ht="14.4" hidden="1" customHeight="1" outlineLevel="1" x14ac:dyDescent="0.3">
      <c r="A32" s="119" t="s">
        <v>169</v>
      </c>
      <c r="B32" s="122">
        <v>15.948</v>
      </c>
      <c r="C32" s="113">
        <v>2.9369999999999998</v>
      </c>
      <c r="D32" s="113">
        <v>24.504999999999999</v>
      </c>
      <c r="E32" s="134">
        <v>8.3435478379298598</v>
      </c>
      <c r="F32" s="135">
        <v>2</v>
      </c>
      <c r="G32" s="113">
        <v>1</v>
      </c>
      <c r="H32" s="113">
        <v>3</v>
      </c>
      <c r="I32" s="136">
        <v>3</v>
      </c>
      <c r="J32" s="158"/>
      <c r="K32" s="158"/>
      <c r="L32" s="149">
        <f t="shared" si="4"/>
        <v>8.5569999999999986</v>
      </c>
      <c r="M32" s="150">
        <f t="shared" si="5"/>
        <v>1</v>
      </c>
    </row>
    <row r="33" spans="1:13" ht="14.4" hidden="1" customHeight="1" outlineLevel="1" x14ac:dyDescent="0.3">
      <c r="A33" s="119" t="s">
        <v>170</v>
      </c>
      <c r="B33" s="122">
        <v>31.632000000000001</v>
      </c>
      <c r="C33" s="113">
        <v>17.201000000000001</v>
      </c>
      <c r="D33" s="113">
        <v>2.9369999999999998</v>
      </c>
      <c r="E33" s="134">
        <v>0.17074588686704259</v>
      </c>
      <c r="F33" s="135">
        <v>2</v>
      </c>
      <c r="G33" s="113">
        <v>1</v>
      </c>
      <c r="H33" s="113">
        <v>1</v>
      </c>
      <c r="I33" s="136">
        <v>1</v>
      </c>
      <c r="J33" s="158"/>
      <c r="K33" s="158"/>
      <c r="L33" s="149">
        <f t="shared" si="4"/>
        <v>-28.695</v>
      </c>
      <c r="M33" s="150">
        <f t="shared" si="5"/>
        <v>-1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544</v>
      </c>
      <c r="F34" s="135">
        <v>0</v>
      </c>
      <c r="G34" s="113">
        <v>0</v>
      </c>
      <c r="H34" s="113">
        <v>0</v>
      </c>
      <c r="I34" s="136" t="s">
        <v>544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544</v>
      </c>
      <c r="F35" s="135">
        <v>0</v>
      </c>
      <c r="G35" s="113">
        <v>0</v>
      </c>
      <c r="H35" s="113">
        <v>0</v>
      </c>
      <c r="I35" s="136" t="s">
        <v>544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20.559000000000001</v>
      </c>
      <c r="C36" s="113">
        <v>14.167999999999999</v>
      </c>
      <c r="D36" s="113">
        <v>0</v>
      </c>
      <c r="E36" s="134" t="s">
        <v>544</v>
      </c>
      <c r="F36" s="135">
        <v>2</v>
      </c>
      <c r="G36" s="113">
        <v>1</v>
      </c>
      <c r="H36" s="113">
        <v>0</v>
      </c>
      <c r="I36" s="136" t="s">
        <v>544</v>
      </c>
      <c r="J36" s="158"/>
      <c r="K36" s="158"/>
      <c r="L36" s="149">
        <f t="shared" si="4"/>
        <v>-20.559000000000001</v>
      </c>
      <c r="M36" s="150">
        <f t="shared" si="5"/>
        <v>-2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17.201000000000001</v>
      </c>
      <c r="D37" s="113">
        <v>0</v>
      </c>
      <c r="E37" s="134" t="s">
        <v>544</v>
      </c>
      <c r="F37" s="135">
        <v>0</v>
      </c>
      <c r="G37" s="113">
        <v>1</v>
      </c>
      <c r="H37" s="113">
        <v>0</v>
      </c>
      <c r="I37" s="136" t="s">
        <v>544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544</v>
      </c>
      <c r="F38" s="248">
        <v>0</v>
      </c>
      <c r="G38" s="246">
        <v>0</v>
      </c>
      <c r="H38" s="246">
        <v>0</v>
      </c>
      <c r="I38" s="249" t="s">
        <v>544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140.08699999999999</v>
      </c>
      <c r="C39" s="166">
        <f>SUM(C31:C38)</f>
        <v>77.768000000000001</v>
      </c>
      <c r="D39" s="166">
        <f>SUM(D31:D38)</f>
        <v>58.040999999999997</v>
      </c>
      <c r="E39" s="167">
        <f>IF(OR(D39=0,B39=0),0,D39/B39)</f>
        <v>0.4143211004590005</v>
      </c>
      <c r="F39" s="168">
        <f>SUM(F31:F38)</f>
        <v>13</v>
      </c>
      <c r="G39" s="166">
        <f>SUM(G31:G38)</f>
        <v>9</v>
      </c>
      <c r="H39" s="166">
        <f>SUM(H31:H38)</f>
        <v>6</v>
      </c>
      <c r="I39" s="169">
        <f>IF(OR(H39=0,F39=0),0,H39/F39)</f>
        <v>0.46153846153846156</v>
      </c>
      <c r="J39" s="158"/>
      <c r="K39" s="158"/>
      <c r="L39" s="163">
        <f t="shared" si="4"/>
        <v>-82.045999999999992</v>
      </c>
      <c r="M39" s="170">
        <f t="shared" si="5"/>
        <v>-7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260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307</v>
      </c>
    </row>
    <row r="43" spans="1:13" ht="14.4" customHeight="1" x14ac:dyDescent="0.25">
      <c r="A43" s="451" t="s">
        <v>308</v>
      </c>
    </row>
    <row r="44" spans="1:13" ht="14.4" customHeight="1" x14ac:dyDescent="0.25">
      <c r="A44" s="450" t="s">
        <v>309</v>
      </c>
    </row>
    <row r="45" spans="1:13" ht="14.4" customHeight="1" x14ac:dyDescent="0.25">
      <c r="A45" s="451" t="s">
        <v>310</v>
      </c>
    </row>
    <row r="46" spans="1:13" ht="14.4" customHeight="1" x14ac:dyDescent="0.3">
      <c r="A46" s="243" t="s">
        <v>277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312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589</v>
      </c>
      <c r="C33" s="203">
        <v>527</v>
      </c>
      <c r="D33" s="84">
        <f>IF(C33="","",C33-B33)</f>
        <v>-62</v>
      </c>
      <c r="E33" s="85">
        <f>IF(C33="","",C33/B33)</f>
        <v>0.89473684210526316</v>
      </c>
      <c r="F33" s="86">
        <v>72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1402</v>
      </c>
      <c r="C34" s="204">
        <v>1298</v>
      </c>
      <c r="D34" s="87">
        <f t="shared" ref="D34:D45" si="0">IF(C34="","",C34-B34)</f>
        <v>-104</v>
      </c>
      <c r="E34" s="88">
        <f t="shared" ref="E34:E45" si="1">IF(C34="","",C34/B34)</f>
        <v>0.92582025677603419</v>
      </c>
      <c r="F34" s="89">
        <v>166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2065</v>
      </c>
      <c r="C35" s="204">
        <v>1941</v>
      </c>
      <c r="D35" s="87">
        <f t="shared" si="0"/>
        <v>-124</v>
      </c>
      <c r="E35" s="88">
        <f t="shared" si="1"/>
        <v>0.93995157384987893</v>
      </c>
      <c r="F35" s="89">
        <v>226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2880</v>
      </c>
      <c r="C36" s="204">
        <v>2763</v>
      </c>
      <c r="D36" s="87">
        <f t="shared" si="0"/>
        <v>-117</v>
      </c>
      <c r="E36" s="88">
        <f t="shared" si="1"/>
        <v>0.95937499999999998</v>
      </c>
      <c r="F36" s="89">
        <v>368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3868</v>
      </c>
      <c r="C37" s="204">
        <v>3740</v>
      </c>
      <c r="D37" s="87">
        <f t="shared" si="0"/>
        <v>-128</v>
      </c>
      <c r="E37" s="88">
        <f t="shared" si="1"/>
        <v>0.96690796277145807</v>
      </c>
      <c r="F37" s="89">
        <v>508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4579</v>
      </c>
      <c r="C38" s="204">
        <v>4432</v>
      </c>
      <c r="D38" s="87">
        <f t="shared" si="0"/>
        <v>-147</v>
      </c>
      <c r="E38" s="88">
        <f t="shared" si="1"/>
        <v>0.96789692072504918</v>
      </c>
      <c r="F38" s="89">
        <v>585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5120</v>
      </c>
      <c r="C39" s="204">
        <v>4943</v>
      </c>
      <c r="D39" s="87">
        <f t="shared" si="0"/>
        <v>-177</v>
      </c>
      <c r="E39" s="88">
        <f t="shared" si="1"/>
        <v>0.96542968750000002</v>
      </c>
      <c r="F39" s="89">
        <v>648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6509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312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8"/>
      <c r="B4" s="849" t="s">
        <v>84</v>
      </c>
      <c r="C4" s="850" t="s">
        <v>72</v>
      </c>
      <c r="D4" s="851" t="s">
        <v>85</v>
      </c>
      <c r="E4" s="849" t="s">
        <v>84</v>
      </c>
      <c r="F4" s="850" t="s">
        <v>72</v>
      </c>
      <c r="G4" s="851" t="s">
        <v>85</v>
      </c>
      <c r="H4" s="849" t="s">
        <v>84</v>
      </c>
      <c r="I4" s="850" t="s">
        <v>72</v>
      </c>
      <c r="J4" s="851" t="s">
        <v>85</v>
      </c>
      <c r="K4" s="852"/>
      <c r="L4" s="853"/>
      <c r="M4" s="853"/>
      <c r="N4" s="853"/>
      <c r="O4" s="854"/>
      <c r="P4" s="855"/>
      <c r="Q4" s="856" t="s">
        <v>73</v>
      </c>
      <c r="R4" s="857" t="s">
        <v>72</v>
      </c>
      <c r="S4" s="858" t="s">
        <v>86</v>
      </c>
      <c r="T4" s="859" t="s">
        <v>87</v>
      </c>
      <c r="U4" s="859" t="s">
        <v>88</v>
      </c>
      <c r="V4" s="860" t="s">
        <v>2</v>
      </c>
      <c r="W4" s="861" t="s">
        <v>89</v>
      </c>
    </row>
    <row r="5" spans="1:23" ht="14.4" customHeight="1" x14ac:dyDescent="0.3">
      <c r="A5" s="892" t="s">
        <v>6379</v>
      </c>
      <c r="B5" s="862">
        <v>4</v>
      </c>
      <c r="C5" s="863">
        <v>144.46</v>
      </c>
      <c r="D5" s="864">
        <v>67.3</v>
      </c>
      <c r="E5" s="865">
        <v>3</v>
      </c>
      <c r="F5" s="866">
        <v>100.19</v>
      </c>
      <c r="G5" s="867">
        <v>31.7</v>
      </c>
      <c r="H5" s="868">
        <v>4</v>
      </c>
      <c r="I5" s="869">
        <v>135.27000000000001</v>
      </c>
      <c r="J5" s="870">
        <v>31</v>
      </c>
      <c r="K5" s="871">
        <v>33.15</v>
      </c>
      <c r="L5" s="872">
        <v>22</v>
      </c>
      <c r="M5" s="872">
        <v>135</v>
      </c>
      <c r="N5" s="873">
        <v>45</v>
      </c>
      <c r="O5" s="872" t="s">
        <v>6380</v>
      </c>
      <c r="P5" s="874" t="s">
        <v>6381</v>
      </c>
      <c r="Q5" s="875">
        <f>H5-B5</f>
        <v>0</v>
      </c>
      <c r="R5" s="875">
        <f>I5-C5</f>
        <v>-9.1899999999999977</v>
      </c>
      <c r="S5" s="862">
        <f>IF(H5=0,"",H5*N5)</f>
        <v>180</v>
      </c>
      <c r="T5" s="862">
        <f>IF(H5=0,"",H5*J5)</f>
        <v>124</v>
      </c>
      <c r="U5" s="862">
        <f>IF(H5=0,"",T5-S5)</f>
        <v>-56</v>
      </c>
      <c r="V5" s="876">
        <f>IF(H5=0,"",T5/S5)</f>
        <v>0.68888888888888888</v>
      </c>
      <c r="W5" s="877">
        <v>5</v>
      </c>
    </row>
    <row r="6" spans="1:23" ht="14.4" customHeight="1" x14ac:dyDescent="0.3">
      <c r="A6" s="893" t="s">
        <v>6382</v>
      </c>
      <c r="B6" s="841">
        <v>1</v>
      </c>
      <c r="C6" s="842">
        <v>20.05</v>
      </c>
      <c r="D6" s="843">
        <v>17</v>
      </c>
      <c r="E6" s="824"/>
      <c r="F6" s="825"/>
      <c r="G6" s="826"/>
      <c r="H6" s="828"/>
      <c r="I6" s="822"/>
      <c r="J6" s="823"/>
      <c r="K6" s="827">
        <v>20.05</v>
      </c>
      <c r="L6" s="828">
        <v>11</v>
      </c>
      <c r="M6" s="828">
        <v>90</v>
      </c>
      <c r="N6" s="829">
        <v>30</v>
      </c>
      <c r="O6" s="828" t="s">
        <v>6380</v>
      </c>
      <c r="P6" s="845" t="s">
        <v>6383</v>
      </c>
      <c r="Q6" s="830">
        <f t="shared" ref="Q6:R69" si="0">H6-B6</f>
        <v>-1</v>
      </c>
      <c r="R6" s="830">
        <f t="shared" si="0"/>
        <v>-20.05</v>
      </c>
      <c r="S6" s="841" t="str">
        <f t="shared" ref="S6:S69" si="1">IF(H6=0,"",H6*N6)</f>
        <v/>
      </c>
      <c r="T6" s="841" t="str">
        <f t="shared" ref="T6:T69" si="2">IF(H6=0,"",H6*J6)</f>
        <v/>
      </c>
      <c r="U6" s="841" t="str">
        <f t="shared" ref="U6:U69" si="3">IF(H6=0,"",T6-S6)</f>
        <v/>
      </c>
      <c r="V6" s="846" t="str">
        <f t="shared" ref="V6:V69" si="4">IF(H6=0,"",T6/S6)</f>
        <v/>
      </c>
      <c r="W6" s="831"/>
    </row>
    <row r="7" spans="1:23" ht="14.4" customHeight="1" x14ac:dyDescent="0.3">
      <c r="A7" s="894" t="s">
        <v>6384</v>
      </c>
      <c r="B7" s="878">
        <v>3</v>
      </c>
      <c r="C7" s="879">
        <v>67.680000000000007</v>
      </c>
      <c r="D7" s="847">
        <v>20.7</v>
      </c>
      <c r="E7" s="880">
        <v>9</v>
      </c>
      <c r="F7" s="881">
        <v>190.64</v>
      </c>
      <c r="G7" s="832">
        <v>18.8</v>
      </c>
      <c r="H7" s="882">
        <v>7</v>
      </c>
      <c r="I7" s="883">
        <v>152.77000000000001</v>
      </c>
      <c r="J7" s="833">
        <v>22.3</v>
      </c>
      <c r="K7" s="884">
        <v>20.34</v>
      </c>
      <c r="L7" s="882">
        <v>11</v>
      </c>
      <c r="M7" s="882">
        <v>87</v>
      </c>
      <c r="N7" s="885">
        <v>29</v>
      </c>
      <c r="O7" s="882" t="s">
        <v>6380</v>
      </c>
      <c r="P7" s="886" t="s">
        <v>6383</v>
      </c>
      <c r="Q7" s="887">
        <f t="shared" si="0"/>
        <v>4</v>
      </c>
      <c r="R7" s="887">
        <f t="shared" si="0"/>
        <v>85.09</v>
      </c>
      <c r="S7" s="878">
        <f t="shared" si="1"/>
        <v>203</v>
      </c>
      <c r="T7" s="878">
        <f t="shared" si="2"/>
        <v>156.1</v>
      </c>
      <c r="U7" s="878">
        <f t="shared" si="3"/>
        <v>-46.900000000000006</v>
      </c>
      <c r="V7" s="888">
        <f t="shared" si="4"/>
        <v>0.76896551724137929</v>
      </c>
      <c r="W7" s="834">
        <v>9</v>
      </c>
    </row>
    <row r="8" spans="1:23" ht="14.4" customHeight="1" x14ac:dyDescent="0.3">
      <c r="A8" s="893" t="s">
        <v>6385</v>
      </c>
      <c r="B8" s="841"/>
      <c r="C8" s="842"/>
      <c r="D8" s="843"/>
      <c r="E8" s="844">
        <v>1</v>
      </c>
      <c r="F8" s="822">
        <v>12.65</v>
      </c>
      <c r="G8" s="823">
        <v>14</v>
      </c>
      <c r="H8" s="824">
        <v>1</v>
      </c>
      <c r="I8" s="825">
        <v>12.83</v>
      </c>
      <c r="J8" s="835">
        <v>31</v>
      </c>
      <c r="K8" s="827">
        <v>12.65</v>
      </c>
      <c r="L8" s="828">
        <v>5</v>
      </c>
      <c r="M8" s="828">
        <v>60</v>
      </c>
      <c r="N8" s="829">
        <v>20</v>
      </c>
      <c r="O8" s="828" t="s">
        <v>6380</v>
      </c>
      <c r="P8" s="845" t="s">
        <v>6386</v>
      </c>
      <c r="Q8" s="830">
        <f t="shared" si="0"/>
        <v>1</v>
      </c>
      <c r="R8" s="830">
        <f t="shared" si="0"/>
        <v>12.83</v>
      </c>
      <c r="S8" s="841">
        <f t="shared" si="1"/>
        <v>20</v>
      </c>
      <c r="T8" s="841">
        <f t="shared" si="2"/>
        <v>31</v>
      </c>
      <c r="U8" s="841">
        <f t="shared" si="3"/>
        <v>11</v>
      </c>
      <c r="V8" s="846">
        <f t="shared" si="4"/>
        <v>1.55</v>
      </c>
      <c r="W8" s="831">
        <v>11</v>
      </c>
    </row>
    <row r="9" spans="1:23" ht="14.4" customHeight="1" x14ac:dyDescent="0.3">
      <c r="A9" s="893" t="s">
        <v>6387</v>
      </c>
      <c r="B9" s="841">
        <v>1</v>
      </c>
      <c r="C9" s="842">
        <v>4.7300000000000004</v>
      </c>
      <c r="D9" s="843">
        <v>13</v>
      </c>
      <c r="E9" s="824">
        <v>1</v>
      </c>
      <c r="F9" s="825">
        <v>4.13</v>
      </c>
      <c r="G9" s="826">
        <v>10</v>
      </c>
      <c r="H9" s="828"/>
      <c r="I9" s="822"/>
      <c r="J9" s="823"/>
      <c r="K9" s="827">
        <v>4.13</v>
      </c>
      <c r="L9" s="828">
        <v>4</v>
      </c>
      <c r="M9" s="828">
        <v>36</v>
      </c>
      <c r="N9" s="829">
        <v>12</v>
      </c>
      <c r="O9" s="828" t="s">
        <v>6380</v>
      </c>
      <c r="P9" s="845" t="s">
        <v>6388</v>
      </c>
      <c r="Q9" s="830">
        <f t="shared" si="0"/>
        <v>-1</v>
      </c>
      <c r="R9" s="830">
        <f t="shared" si="0"/>
        <v>-4.7300000000000004</v>
      </c>
      <c r="S9" s="841" t="str">
        <f t="shared" si="1"/>
        <v/>
      </c>
      <c r="T9" s="841" t="str">
        <f t="shared" si="2"/>
        <v/>
      </c>
      <c r="U9" s="841" t="str">
        <f t="shared" si="3"/>
        <v/>
      </c>
      <c r="V9" s="846" t="str">
        <f t="shared" si="4"/>
        <v/>
      </c>
      <c r="W9" s="831"/>
    </row>
    <row r="10" spans="1:23" ht="14.4" customHeight="1" x14ac:dyDescent="0.3">
      <c r="A10" s="893" t="s">
        <v>6389</v>
      </c>
      <c r="B10" s="841"/>
      <c r="C10" s="842"/>
      <c r="D10" s="843"/>
      <c r="E10" s="844">
        <v>3</v>
      </c>
      <c r="F10" s="822">
        <v>2.39</v>
      </c>
      <c r="G10" s="823">
        <v>7.3</v>
      </c>
      <c r="H10" s="824">
        <v>3</v>
      </c>
      <c r="I10" s="825">
        <v>2.23</v>
      </c>
      <c r="J10" s="826">
        <v>6</v>
      </c>
      <c r="K10" s="827">
        <v>0.73</v>
      </c>
      <c r="L10" s="828">
        <v>2</v>
      </c>
      <c r="M10" s="828">
        <v>21</v>
      </c>
      <c r="N10" s="829">
        <v>7</v>
      </c>
      <c r="O10" s="828" t="s">
        <v>6380</v>
      </c>
      <c r="P10" s="845" t="s">
        <v>6390</v>
      </c>
      <c r="Q10" s="830">
        <f t="shared" si="0"/>
        <v>3</v>
      </c>
      <c r="R10" s="830">
        <f t="shared" si="0"/>
        <v>2.23</v>
      </c>
      <c r="S10" s="841">
        <f t="shared" si="1"/>
        <v>21</v>
      </c>
      <c r="T10" s="841">
        <f t="shared" si="2"/>
        <v>18</v>
      </c>
      <c r="U10" s="841">
        <f t="shared" si="3"/>
        <v>-3</v>
      </c>
      <c r="V10" s="846">
        <f t="shared" si="4"/>
        <v>0.8571428571428571</v>
      </c>
      <c r="W10" s="831">
        <v>1</v>
      </c>
    </row>
    <row r="11" spans="1:23" ht="14.4" customHeight="1" x14ac:dyDescent="0.3">
      <c r="A11" s="894" t="s">
        <v>6391</v>
      </c>
      <c r="B11" s="878"/>
      <c r="C11" s="879"/>
      <c r="D11" s="847"/>
      <c r="E11" s="889">
        <v>1</v>
      </c>
      <c r="F11" s="883">
        <v>0.87</v>
      </c>
      <c r="G11" s="833">
        <v>8</v>
      </c>
      <c r="H11" s="880">
        <v>1</v>
      </c>
      <c r="I11" s="881">
        <v>0.87</v>
      </c>
      <c r="J11" s="832">
        <v>3</v>
      </c>
      <c r="K11" s="884">
        <v>0.87</v>
      </c>
      <c r="L11" s="882">
        <v>3</v>
      </c>
      <c r="M11" s="882">
        <v>27</v>
      </c>
      <c r="N11" s="885">
        <v>9</v>
      </c>
      <c r="O11" s="882" t="s">
        <v>6380</v>
      </c>
      <c r="P11" s="886" t="s">
        <v>6392</v>
      </c>
      <c r="Q11" s="887">
        <f t="shared" si="0"/>
        <v>1</v>
      </c>
      <c r="R11" s="887">
        <f t="shared" si="0"/>
        <v>0.87</v>
      </c>
      <c r="S11" s="878">
        <f t="shared" si="1"/>
        <v>9</v>
      </c>
      <c r="T11" s="878">
        <f t="shared" si="2"/>
        <v>3</v>
      </c>
      <c r="U11" s="878">
        <f t="shared" si="3"/>
        <v>-6</v>
      </c>
      <c r="V11" s="888">
        <f t="shared" si="4"/>
        <v>0.33333333333333331</v>
      </c>
      <c r="W11" s="834"/>
    </row>
    <row r="12" spans="1:23" ht="14.4" customHeight="1" x14ac:dyDescent="0.3">
      <c r="A12" s="893" t="s">
        <v>6393</v>
      </c>
      <c r="B12" s="841">
        <v>1</v>
      </c>
      <c r="C12" s="842">
        <v>1.43</v>
      </c>
      <c r="D12" s="843">
        <v>1</v>
      </c>
      <c r="E12" s="844"/>
      <c r="F12" s="822"/>
      <c r="G12" s="823"/>
      <c r="H12" s="824">
        <v>1</v>
      </c>
      <c r="I12" s="825">
        <v>0.47</v>
      </c>
      <c r="J12" s="826">
        <v>2</v>
      </c>
      <c r="K12" s="827">
        <v>0.42</v>
      </c>
      <c r="L12" s="828">
        <v>1</v>
      </c>
      <c r="M12" s="828">
        <v>5</v>
      </c>
      <c r="N12" s="829">
        <v>2</v>
      </c>
      <c r="O12" s="828" t="s">
        <v>6380</v>
      </c>
      <c r="P12" s="845" t="s">
        <v>6394</v>
      </c>
      <c r="Q12" s="830">
        <f t="shared" si="0"/>
        <v>0</v>
      </c>
      <c r="R12" s="830">
        <f t="shared" si="0"/>
        <v>-0.96</v>
      </c>
      <c r="S12" s="841">
        <f t="shared" si="1"/>
        <v>2</v>
      </c>
      <c r="T12" s="841">
        <f t="shared" si="2"/>
        <v>2</v>
      </c>
      <c r="U12" s="841">
        <f t="shared" si="3"/>
        <v>0</v>
      </c>
      <c r="V12" s="846">
        <f t="shared" si="4"/>
        <v>1</v>
      </c>
      <c r="W12" s="831"/>
    </row>
    <row r="13" spans="1:23" ht="14.4" customHeight="1" x14ac:dyDescent="0.3">
      <c r="A13" s="893" t="s">
        <v>6395</v>
      </c>
      <c r="B13" s="836"/>
      <c r="C13" s="837"/>
      <c r="D13" s="838"/>
      <c r="E13" s="844"/>
      <c r="F13" s="822"/>
      <c r="G13" s="823"/>
      <c r="H13" s="828">
        <v>1</v>
      </c>
      <c r="I13" s="822">
        <v>13.4</v>
      </c>
      <c r="J13" s="823">
        <v>2</v>
      </c>
      <c r="K13" s="827">
        <v>13.4</v>
      </c>
      <c r="L13" s="828">
        <v>1</v>
      </c>
      <c r="M13" s="828">
        <v>12</v>
      </c>
      <c r="N13" s="829">
        <v>4</v>
      </c>
      <c r="O13" s="828" t="s">
        <v>5537</v>
      </c>
      <c r="P13" s="845" t="s">
        <v>6396</v>
      </c>
      <c r="Q13" s="830">
        <f t="shared" si="0"/>
        <v>1</v>
      </c>
      <c r="R13" s="830">
        <f t="shared" si="0"/>
        <v>13.4</v>
      </c>
      <c r="S13" s="841">
        <f t="shared" si="1"/>
        <v>4</v>
      </c>
      <c r="T13" s="841">
        <f t="shared" si="2"/>
        <v>2</v>
      </c>
      <c r="U13" s="841">
        <f t="shared" si="3"/>
        <v>-2</v>
      </c>
      <c r="V13" s="846">
        <f t="shared" si="4"/>
        <v>0.5</v>
      </c>
      <c r="W13" s="831"/>
    </row>
    <row r="14" spans="1:23" ht="14.4" customHeight="1" x14ac:dyDescent="0.3">
      <c r="A14" s="894" t="s">
        <v>6397</v>
      </c>
      <c r="B14" s="890">
        <v>4</v>
      </c>
      <c r="C14" s="891">
        <v>56.94</v>
      </c>
      <c r="D14" s="839">
        <v>13.8</v>
      </c>
      <c r="E14" s="889">
        <v>2</v>
      </c>
      <c r="F14" s="883">
        <v>28.34</v>
      </c>
      <c r="G14" s="833">
        <v>14</v>
      </c>
      <c r="H14" s="882"/>
      <c r="I14" s="883"/>
      <c r="J14" s="833"/>
      <c r="K14" s="884">
        <v>14.17</v>
      </c>
      <c r="L14" s="882">
        <v>2</v>
      </c>
      <c r="M14" s="882">
        <v>18</v>
      </c>
      <c r="N14" s="885">
        <v>6</v>
      </c>
      <c r="O14" s="882" t="s">
        <v>5537</v>
      </c>
      <c r="P14" s="886" t="s">
        <v>6396</v>
      </c>
      <c r="Q14" s="887">
        <f t="shared" si="0"/>
        <v>-4</v>
      </c>
      <c r="R14" s="887">
        <f t="shared" si="0"/>
        <v>-56.94</v>
      </c>
      <c r="S14" s="878" t="str">
        <f t="shared" si="1"/>
        <v/>
      </c>
      <c r="T14" s="878" t="str">
        <f t="shared" si="2"/>
        <v/>
      </c>
      <c r="U14" s="878" t="str">
        <f t="shared" si="3"/>
        <v/>
      </c>
      <c r="V14" s="888" t="str">
        <f t="shared" si="4"/>
        <v/>
      </c>
      <c r="W14" s="834"/>
    </row>
    <row r="15" spans="1:23" ht="14.4" customHeight="1" x14ac:dyDescent="0.3">
      <c r="A15" s="894" t="s">
        <v>6398</v>
      </c>
      <c r="B15" s="890">
        <v>4</v>
      </c>
      <c r="C15" s="891">
        <v>64.27</v>
      </c>
      <c r="D15" s="839">
        <v>10.3</v>
      </c>
      <c r="E15" s="889">
        <v>2</v>
      </c>
      <c r="F15" s="883">
        <v>34.4</v>
      </c>
      <c r="G15" s="833">
        <v>9.5</v>
      </c>
      <c r="H15" s="882">
        <v>2</v>
      </c>
      <c r="I15" s="883">
        <v>34.4</v>
      </c>
      <c r="J15" s="840">
        <v>24.5</v>
      </c>
      <c r="K15" s="884">
        <v>17.2</v>
      </c>
      <c r="L15" s="882">
        <v>4</v>
      </c>
      <c r="M15" s="882">
        <v>39</v>
      </c>
      <c r="N15" s="885">
        <v>13</v>
      </c>
      <c r="O15" s="882" t="s">
        <v>5537</v>
      </c>
      <c r="P15" s="886" t="s">
        <v>6396</v>
      </c>
      <c r="Q15" s="887">
        <f t="shared" si="0"/>
        <v>-2</v>
      </c>
      <c r="R15" s="887">
        <f t="shared" si="0"/>
        <v>-29.869999999999997</v>
      </c>
      <c r="S15" s="878">
        <f t="shared" si="1"/>
        <v>26</v>
      </c>
      <c r="T15" s="878">
        <f t="shared" si="2"/>
        <v>49</v>
      </c>
      <c r="U15" s="878">
        <f t="shared" si="3"/>
        <v>23</v>
      </c>
      <c r="V15" s="888">
        <f t="shared" si="4"/>
        <v>1.8846153846153846</v>
      </c>
      <c r="W15" s="834">
        <v>23</v>
      </c>
    </row>
    <row r="16" spans="1:23" ht="14.4" customHeight="1" x14ac:dyDescent="0.3">
      <c r="A16" s="893" t="s">
        <v>6399</v>
      </c>
      <c r="B16" s="841">
        <v>4</v>
      </c>
      <c r="C16" s="842">
        <v>52.28</v>
      </c>
      <c r="D16" s="843">
        <v>16.5</v>
      </c>
      <c r="E16" s="824">
        <v>7</v>
      </c>
      <c r="F16" s="825">
        <v>90.07</v>
      </c>
      <c r="G16" s="826">
        <v>16.7</v>
      </c>
      <c r="H16" s="828">
        <v>8</v>
      </c>
      <c r="I16" s="822">
        <v>104.56</v>
      </c>
      <c r="J16" s="823">
        <v>15.5</v>
      </c>
      <c r="K16" s="827">
        <v>13.07</v>
      </c>
      <c r="L16" s="828">
        <v>6</v>
      </c>
      <c r="M16" s="828">
        <v>54</v>
      </c>
      <c r="N16" s="829">
        <v>18</v>
      </c>
      <c r="O16" s="828" t="s">
        <v>6380</v>
      </c>
      <c r="P16" s="845" t="s">
        <v>6400</v>
      </c>
      <c r="Q16" s="830">
        <f t="shared" si="0"/>
        <v>4</v>
      </c>
      <c r="R16" s="830">
        <f t="shared" si="0"/>
        <v>52.28</v>
      </c>
      <c r="S16" s="841">
        <f t="shared" si="1"/>
        <v>144</v>
      </c>
      <c r="T16" s="841">
        <f t="shared" si="2"/>
        <v>124</v>
      </c>
      <c r="U16" s="841">
        <f t="shared" si="3"/>
        <v>-20</v>
      </c>
      <c r="V16" s="846">
        <f t="shared" si="4"/>
        <v>0.86111111111111116</v>
      </c>
      <c r="W16" s="831">
        <v>8</v>
      </c>
    </row>
    <row r="17" spans="1:23" ht="14.4" customHeight="1" x14ac:dyDescent="0.3">
      <c r="A17" s="894" t="s">
        <v>6401</v>
      </c>
      <c r="B17" s="878">
        <v>11</v>
      </c>
      <c r="C17" s="879">
        <v>143.77000000000001</v>
      </c>
      <c r="D17" s="847">
        <v>21.2</v>
      </c>
      <c r="E17" s="880">
        <v>9</v>
      </c>
      <c r="F17" s="881">
        <v>116.36</v>
      </c>
      <c r="G17" s="832">
        <v>23.6</v>
      </c>
      <c r="H17" s="882">
        <v>3</v>
      </c>
      <c r="I17" s="883">
        <v>39.21</v>
      </c>
      <c r="J17" s="833">
        <v>16.3</v>
      </c>
      <c r="K17" s="884">
        <v>13.07</v>
      </c>
      <c r="L17" s="882">
        <v>6</v>
      </c>
      <c r="M17" s="882">
        <v>54</v>
      </c>
      <c r="N17" s="885">
        <v>18</v>
      </c>
      <c r="O17" s="882" t="s">
        <v>6380</v>
      </c>
      <c r="P17" s="886" t="s">
        <v>6402</v>
      </c>
      <c r="Q17" s="887">
        <f t="shared" si="0"/>
        <v>-8</v>
      </c>
      <c r="R17" s="887">
        <f t="shared" si="0"/>
        <v>-104.56</v>
      </c>
      <c r="S17" s="878">
        <f t="shared" si="1"/>
        <v>54</v>
      </c>
      <c r="T17" s="878">
        <f t="shared" si="2"/>
        <v>48.900000000000006</v>
      </c>
      <c r="U17" s="878">
        <f t="shared" si="3"/>
        <v>-5.0999999999999943</v>
      </c>
      <c r="V17" s="888">
        <f t="shared" si="4"/>
        <v>0.90555555555555567</v>
      </c>
      <c r="W17" s="834">
        <v>9</v>
      </c>
    </row>
    <row r="18" spans="1:23" ht="14.4" customHeight="1" x14ac:dyDescent="0.3">
      <c r="A18" s="894" t="s">
        <v>6403</v>
      </c>
      <c r="B18" s="878">
        <v>4</v>
      </c>
      <c r="C18" s="879">
        <v>64.400000000000006</v>
      </c>
      <c r="D18" s="847">
        <v>20.5</v>
      </c>
      <c r="E18" s="880">
        <v>4</v>
      </c>
      <c r="F18" s="881">
        <v>64.400000000000006</v>
      </c>
      <c r="G18" s="832">
        <v>17.3</v>
      </c>
      <c r="H18" s="882">
        <v>7</v>
      </c>
      <c r="I18" s="883">
        <v>112.71</v>
      </c>
      <c r="J18" s="833">
        <v>20.399999999999999</v>
      </c>
      <c r="K18" s="884">
        <v>16.100000000000001</v>
      </c>
      <c r="L18" s="882">
        <v>7</v>
      </c>
      <c r="M18" s="882">
        <v>63</v>
      </c>
      <c r="N18" s="885">
        <v>21</v>
      </c>
      <c r="O18" s="882" t="s">
        <v>6380</v>
      </c>
      <c r="P18" s="886" t="s">
        <v>6404</v>
      </c>
      <c r="Q18" s="887">
        <f t="shared" si="0"/>
        <v>3</v>
      </c>
      <c r="R18" s="887">
        <f t="shared" si="0"/>
        <v>48.309999999999988</v>
      </c>
      <c r="S18" s="878">
        <f t="shared" si="1"/>
        <v>147</v>
      </c>
      <c r="T18" s="878">
        <f t="shared" si="2"/>
        <v>142.79999999999998</v>
      </c>
      <c r="U18" s="878">
        <f t="shared" si="3"/>
        <v>-4.2000000000000171</v>
      </c>
      <c r="V18" s="888">
        <f t="shared" si="4"/>
        <v>0.97142857142857131</v>
      </c>
      <c r="W18" s="834">
        <v>21</v>
      </c>
    </row>
    <row r="19" spans="1:23" ht="14.4" customHeight="1" x14ac:dyDescent="0.3">
      <c r="A19" s="893" t="s">
        <v>6405</v>
      </c>
      <c r="B19" s="841">
        <v>48</v>
      </c>
      <c r="C19" s="842">
        <v>470.59</v>
      </c>
      <c r="D19" s="843">
        <v>11.1</v>
      </c>
      <c r="E19" s="844">
        <v>46</v>
      </c>
      <c r="F19" s="822">
        <v>445.76</v>
      </c>
      <c r="G19" s="823">
        <v>10.3</v>
      </c>
      <c r="H19" s="824">
        <v>53</v>
      </c>
      <c r="I19" s="825">
        <v>519.61</v>
      </c>
      <c r="J19" s="835">
        <v>11.1</v>
      </c>
      <c r="K19" s="827">
        <v>9.8000000000000007</v>
      </c>
      <c r="L19" s="828">
        <v>4</v>
      </c>
      <c r="M19" s="828">
        <v>33</v>
      </c>
      <c r="N19" s="829">
        <v>11</v>
      </c>
      <c r="O19" s="828" t="s">
        <v>6380</v>
      </c>
      <c r="P19" s="845" t="s">
        <v>6406</v>
      </c>
      <c r="Q19" s="830">
        <f t="shared" si="0"/>
        <v>5</v>
      </c>
      <c r="R19" s="830">
        <f t="shared" si="0"/>
        <v>49.020000000000039</v>
      </c>
      <c r="S19" s="841">
        <f t="shared" si="1"/>
        <v>583</v>
      </c>
      <c r="T19" s="841">
        <f t="shared" si="2"/>
        <v>588.29999999999995</v>
      </c>
      <c r="U19" s="841">
        <f t="shared" si="3"/>
        <v>5.2999999999999545</v>
      </c>
      <c r="V19" s="846">
        <f t="shared" si="4"/>
        <v>1.009090909090909</v>
      </c>
      <c r="W19" s="831">
        <v>50</v>
      </c>
    </row>
    <row r="20" spans="1:23" ht="14.4" customHeight="1" x14ac:dyDescent="0.3">
      <c r="A20" s="894" t="s">
        <v>6407</v>
      </c>
      <c r="B20" s="878">
        <v>50</v>
      </c>
      <c r="C20" s="879">
        <v>539.79999999999995</v>
      </c>
      <c r="D20" s="847">
        <v>15.4</v>
      </c>
      <c r="E20" s="889">
        <v>36</v>
      </c>
      <c r="F20" s="883">
        <v>387.28</v>
      </c>
      <c r="G20" s="833">
        <v>12.8</v>
      </c>
      <c r="H20" s="880">
        <v>44</v>
      </c>
      <c r="I20" s="881">
        <v>473.35</v>
      </c>
      <c r="J20" s="832">
        <v>12.1</v>
      </c>
      <c r="K20" s="884">
        <v>10.76</v>
      </c>
      <c r="L20" s="882">
        <v>5</v>
      </c>
      <c r="M20" s="882">
        <v>42</v>
      </c>
      <c r="N20" s="885">
        <v>14</v>
      </c>
      <c r="O20" s="882" t="s">
        <v>6380</v>
      </c>
      <c r="P20" s="886" t="s">
        <v>6408</v>
      </c>
      <c r="Q20" s="887">
        <f t="shared" si="0"/>
        <v>-6</v>
      </c>
      <c r="R20" s="887">
        <f t="shared" si="0"/>
        <v>-66.449999999999932</v>
      </c>
      <c r="S20" s="878">
        <f t="shared" si="1"/>
        <v>616</v>
      </c>
      <c r="T20" s="878">
        <f t="shared" si="2"/>
        <v>532.4</v>
      </c>
      <c r="U20" s="878">
        <f t="shared" si="3"/>
        <v>-83.600000000000023</v>
      </c>
      <c r="V20" s="888">
        <f t="shared" si="4"/>
        <v>0.86428571428571421</v>
      </c>
      <c r="W20" s="834">
        <v>38</v>
      </c>
    </row>
    <row r="21" spans="1:23" ht="14.4" customHeight="1" x14ac:dyDescent="0.3">
      <c r="A21" s="894" t="s">
        <v>6409</v>
      </c>
      <c r="B21" s="878">
        <v>8</v>
      </c>
      <c r="C21" s="879">
        <v>103.81</v>
      </c>
      <c r="D21" s="847">
        <v>13.8</v>
      </c>
      <c r="E21" s="889">
        <v>8</v>
      </c>
      <c r="F21" s="883">
        <v>102.24</v>
      </c>
      <c r="G21" s="833">
        <v>18.899999999999999</v>
      </c>
      <c r="H21" s="880">
        <v>11</v>
      </c>
      <c r="I21" s="881">
        <v>144.94999999999999</v>
      </c>
      <c r="J21" s="832">
        <v>17.3</v>
      </c>
      <c r="K21" s="884">
        <v>13.17</v>
      </c>
      <c r="L21" s="882">
        <v>6</v>
      </c>
      <c r="M21" s="882">
        <v>54</v>
      </c>
      <c r="N21" s="885">
        <v>18</v>
      </c>
      <c r="O21" s="882" t="s">
        <v>6380</v>
      </c>
      <c r="P21" s="886" t="s">
        <v>6410</v>
      </c>
      <c r="Q21" s="887">
        <f t="shared" si="0"/>
        <v>3</v>
      </c>
      <c r="R21" s="887">
        <f t="shared" si="0"/>
        <v>41.139999999999986</v>
      </c>
      <c r="S21" s="878">
        <f t="shared" si="1"/>
        <v>198</v>
      </c>
      <c r="T21" s="878">
        <f t="shared" si="2"/>
        <v>190.3</v>
      </c>
      <c r="U21" s="878">
        <f t="shared" si="3"/>
        <v>-7.6999999999999886</v>
      </c>
      <c r="V21" s="888">
        <f t="shared" si="4"/>
        <v>0.96111111111111114</v>
      </c>
      <c r="W21" s="834">
        <v>44</v>
      </c>
    </row>
    <row r="22" spans="1:23" ht="14.4" customHeight="1" x14ac:dyDescent="0.3">
      <c r="A22" s="893" t="s">
        <v>6411</v>
      </c>
      <c r="B22" s="836">
        <v>60</v>
      </c>
      <c r="C22" s="837">
        <v>519.27</v>
      </c>
      <c r="D22" s="838">
        <v>13.5</v>
      </c>
      <c r="E22" s="844">
        <v>52</v>
      </c>
      <c r="F22" s="822">
        <v>449.65</v>
      </c>
      <c r="G22" s="823">
        <v>12.8</v>
      </c>
      <c r="H22" s="828">
        <v>48</v>
      </c>
      <c r="I22" s="822">
        <v>414.81</v>
      </c>
      <c r="J22" s="823">
        <v>13</v>
      </c>
      <c r="K22" s="827">
        <v>8.65</v>
      </c>
      <c r="L22" s="828">
        <v>4</v>
      </c>
      <c r="M22" s="828">
        <v>39</v>
      </c>
      <c r="N22" s="829">
        <v>13</v>
      </c>
      <c r="O22" s="828" t="s">
        <v>6380</v>
      </c>
      <c r="P22" s="845" t="s">
        <v>6412</v>
      </c>
      <c r="Q22" s="830">
        <f t="shared" si="0"/>
        <v>-12</v>
      </c>
      <c r="R22" s="830">
        <f t="shared" si="0"/>
        <v>-104.45999999999998</v>
      </c>
      <c r="S22" s="841">
        <f t="shared" si="1"/>
        <v>624</v>
      </c>
      <c r="T22" s="841">
        <f t="shared" si="2"/>
        <v>624</v>
      </c>
      <c r="U22" s="841">
        <f t="shared" si="3"/>
        <v>0</v>
      </c>
      <c r="V22" s="846">
        <f t="shared" si="4"/>
        <v>1</v>
      </c>
      <c r="W22" s="831">
        <v>80</v>
      </c>
    </row>
    <row r="23" spans="1:23" ht="14.4" customHeight="1" x14ac:dyDescent="0.3">
      <c r="A23" s="894" t="s">
        <v>6413</v>
      </c>
      <c r="B23" s="890">
        <v>23</v>
      </c>
      <c r="C23" s="891">
        <v>215.82</v>
      </c>
      <c r="D23" s="839">
        <v>15.2</v>
      </c>
      <c r="E23" s="889">
        <v>20</v>
      </c>
      <c r="F23" s="883">
        <v>186.01</v>
      </c>
      <c r="G23" s="833">
        <v>15.3</v>
      </c>
      <c r="H23" s="882">
        <v>12</v>
      </c>
      <c r="I23" s="883">
        <v>113.45</v>
      </c>
      <c r="J23" s="840">
        <v>19.7</v>
      </c>
      <c r="K23" s="884">
        <v>9.34</v>
      </c>
      <c r="L23" s="882">
        <v>5</v>
      </c>
      <c r="M23" s="882">
        <v>48</v>
      </c>
      <c r="N23" s="885">
        <v>16</v>
      </c>
      <c r="O23" s="882" t="s">
        <v>6380</v>
      </c>
      <c r="P23" s="886" t="s">
        <v>6414</v>
      </c>
      <c r="Q23" s="887">
        <f t="shared" si="0"/>
        <v>-11</v>
      </c>
      <c r="R23" s="887">
        <f t="shared" si="0"/>
        <v>-102.36999999999999</v>
      </c>
      <c r="S23" s="878">
        <f t="shared" si="1"/>
        <v>192</v>
      </c>
      <c r="T23" s="878">
        <f t="shared" si="2"/>
        <v>236.39999999999998</v>
      </c>
      <c r="U23" s="878">
        <f t="shared" si="3"/>
        <v>44.399999999999977</v>
      </c>
      <c r="V23" s="888">
        <f t="shared" si="4"/>
        <v>1.23125</v>
      </c>
      <c r="W23" s="834">
        <v>71</v>
      </c>
    </row>
    <row r="24" spans="1:23" ht="14.4" customHeight="1" x14ac:dyDescent="0.3">
      <c r="A24" s="894" t="s">
        <v>6415</v>
      </c>
      <c r="B24" s="890">
        <v>11</v>
      </c>
      <c r="C24" s="891">
        <v>128.18</v>
      </c>
      <c r="D24" s="839">
        <v>16.399999999999999</v>
      </c>
      <c r="E24" s="889">
        <v>9</v>
      </c>
      <c r="F24" s="883">
        <v>103.62</v>
      </c>
      <c r="G24" s="833">
        <v>23.6</v>
      </c>
      <c r="H24" s="882">
        <v>6</v>
      </c>
      <c r="I24" s="883">
        <v>67.260000000000005</v>
      </c>
      <c r="J24" s="840">
        <v>20.7</v>
      </c>
      <c r="K24" s="884">
        <v>11.21</v>
      </c>
      <c r="L24" s="882">
        <v>6</v>
      </c>
      <c r="M24" s="882">
        <v>54</v>
      </c>
      <c r="N24" s="885">
        <v>18</v>
      </c>
      <c r="O24" s="882" t="s">
        <v>6380</v>
      </c>
      <c r="P24" s="886" t="s">
        <v>6416</v>
      </c>
      <c r="Q24" s="887">
        <f t="shared" si="0"/>
        <v>-5</v>
      </c>
      <c r="R24" s="887">
        <f t="shared" si="0"/>
        <v>-60.92</v>
      </c>
      <c r="S24" s="878">
        <f t="shared" si="1"/>
        <v>108</v>
      </c>
      <c r="T24" s="878">
        <f t="shared" si="2"/>
        <v>124.19999999999999</v>
      </c>
      <c r="U24" s="878">
        <f t="shared" si="3"/>
        <v>16.199999999999989</v>
      </c>
      <c r="V24" s="888">
        <f t="shared" si="4"/>
        <v>1.1499999999999999</v>
      </c>
      <c r="W24" s="834">
        <v>36</v>
      </c>
    </row>
    <row r="25" spans="1:23" ht="14.4" customHeight="1" x14ac:dyDescent="0.3">
      <c r="A25" s="893" t="s">
        <v>6417</v>
      </c>
      <c r="B25" s="841">
        <v>120</v>
      </c>
      <c r="C25" s="842">
        <v>871.28</v>
      </c>
      <c r="D25" s="843">
        <v>9.8000000000000007</v>
      </c>
      <c r="E25" s="824">
        <v>126</v>
      </c>
      <c r="F25" s="825">
        <v>915.1</v>
      </c>
      <c r="G25" s="826">
        <v>9.6999999999999993</v>
      </c>
      <c r="H25" s="828">
        <v>108</v>
      </c>
      <c r="I25" s="822">
        <v>784.16</v>
      </c>
      <c r="J25" s="823">
        <v>9.6999999999999993</v>
      </c>
      <c r="K25" s="827">
        <v>7.26</v>
      </c>
      <c r="L25" s="828">
        <v>3</v>
      </c>
      <c r="M25" s="828">
        <v>30</v>
      </c>
      <c r="N25" s="829">
        <v>10</v>
      </c>
      <c r="O25" s="828" t="s">
        <v>6380</v>
      </c>
      <c r="P25" s="845" t="s">
        <v>6418</v>
      </c>
      <c r="Q25" s="830">
        <f t="shared" si="0"/>
        <v>-12</v>
      </c>
      <c r="R25" s="830">
        <f t="shared" si="0"/>
        <v>-87.12</v>
      </c>
      <c r="S25" s="841">
        <f t="shared" si="1"/>
        <v>1080</v>
      </c>
      <c r="T25" s="841">
        <f t="shared" si="2"/>
        <v>1047.5999999999999</v>
      </c>
      <c r="U25" s="841">
        <f t="shared" si="3"/>
        <v>-32.400000000000091</v>
      </c>
      <c r="V25" s="846">
        <f t="shared" si="4"/>
        <v>0.96999999999999986</v>
      </c>
      <c r="W25" s="831">
        <v>51</v>
      </c>
    </row>
    <row r="26" spans="1:23" ht="14.4" customHeight="1" x14ac:dyDescent="0.3">
      <c r="A26" s="894" t="s">
        <v>6419</v>
      </c>
      <c r="B26" s="878">
        <v>17</v>
      </c>
      <c r="C26" s="879">
        <v>129.29</v>
      </c>
      <c r="D26" s="847">
        <v>14.7</v>
      </c>
      <c r="E26" s="880">
        <v>29</v>
      </c>
      <c r="F26" s="881">
        <v>216.26</v>
      </c>
      <c r="G26" s="832">
        <v>13.2</v>
      </c>
      <c r="H26" s="882">
        <v>22</v>
      </c>
      <c r="I26" s="883">
        <v>167.11</v>
      </c>
      <c r="J26" s="840">
        <v>14.1</v>
      </c>
      <c r="K26" s="884">
        <v>7.37</v>
      </c>
      <c r="L26" s="882">
        <v>4</v>
      </c>
      <c r="M26" s="882">
        <v>36</v>
      </c>
      <c r="N26" s="885">
        <v>12</v>
      </c>
      <c r="O26" s="882" t="s">
        <v>6380</v>
      </c>
      <c r="P26" s="886" t="s">
        <v>6420</v>
      </c>
      <c r="Q26" s="887">
        <f t="shared" si="0"/>
        <v>5</v>
      </c>
      <c r="R26" s="887">
        <f t="shared" si="0"/>
        <v>37.820000000000022</v>
      </c>
      <c r="S26" s="878">
        <f t="shared" si="1"/>
        <v>264</v>
      </c>
      <c r="T26" s="878">
        <f t="shared" si="2"/>
        <v>310.2</v>
      </c>
      <c r="U26" s="878">
        <f t="shared" si="3"/>
        <v>46.199999999999989</v>
      </c>
      <c r="V26" s="888">
        <f t="shared" si="4"/>
        <v>1.175</v>
      </c>
      <c r="W26" s="834">
        <v>73</v>
      </c>
    </row>
    <row r="27" spans="1:23" ht="14.4" customHeight="1" x14ac:dyDescent="0.3">
      <c r="A27" s="894" t="s">
        <v>6421</v>
      </c>
      <c r="B27" s="878">
        <v>4</v>
      </c>
      <c r="C27" s="879">
        <v>33.97</v>
      </c>
      <c r="D27" s="847">
        <v>12.3</v>
      </c>
      <c r="E27" s="880">
        <v>8</v>
      </c>
      <c r="F27" s="881">
        <v>67.94</v>
      </c>
      <c r="G27" s="832">
        <v>18.399999999999999</v>
      </c>
      <c r="H27" s="882">
        <v>6</v>
      </c>
      <c r="I27" s="883">
        <v>50.96</v>
      </c>
      <c r="J27" s="833">
        <v>11.2</v>
      </c>
      <c r="K27" s="884">
        <v>8.49</v>
      </c>
      <c r="L27" s="882">
        <v>5</v>
      </c>
      <c r="M27" s="882">
        <v>45</v>
      </c>
      <c r="N27" s="885">
        <v>15</v>
      </c>
      <c r="O27" s="882" t="s">
        <v>6380</v>
      </c>
      <c r="P27" s="886" t="s">
        <v>6422</v>
      </c>
      <c r="Q27" s="887">
        <f t="shared" si="0"/>
        <v>2</v>
      </c>
      <c r="R27" s="887">
        <f t="shared" si="0"/>
        <v>16.990000000000002</v>
      </c>
      <c r="S27" s="878">
        <f t="shared" si="1"/>
        <v>90</v>
      </c>
      <c r="T27" s="878">
        <f t="shared" si="2"/>
        <v>67.199999999999989</v>
      </c>
      <c r="U27" s="878">
        <f t="shared" si="3"/>
        <v>-22.800000000000011</v>
      </c>
      <c r="V27" s="888">
        <f t="shared" si="4"/>
        <v>0.74666666666666659</v>
      </c>
      <c r="W27" s="834"/>
    </row>
    <row r="28" spans="1:23" ht="14.4" customHeight="1" x14ac:dyDescent="0.3">
      <c r="A28" s="893" t="s">
        <v>6423</v>
      </c>
      <c r="B28" s="841">
        <v>1</v>
      </c>
      <c r="C28" s="842">
        <v>6.75</v>
      </c>
      <c r="D28" s="843">
        <v>5</v>
      </c>
      <c r="E28" s="824">
        <v>3</v>
      </c>
      <c r="F28" s="825">
        <v>43.02</v>
      </c>
      <c r="G28" s="826">
        <v>8.3000000000000007</v>
      </c>
      <c r="H28" s="828"/>
      <c r="I28" s="822"/>
      <c r="J28" s="823"/>
      <c r="K28" s="827">
        <v>5.41</v>
      </c>
      <c r="L28" s="828">
        <v>4</v>
      </c>
      <c r="M28" s="828">
        <v>33</v>
      </c>
      <c r="N28" s="829">
        <v>11</v>
      </c>
      <c r="O28" s="828" t="s">
        <v>6380</v>
      </c>
      <c r="P28" s="845" t="s">
        <v>6424</v>
      </c>
      <c r="Q28" s="830">
        <f t="shared" si="0"/>
        <v>-1</v>
      </c>
      <c r="R28" s="830">
        <f t="shared" si="0"/>
        <v>-6.75</v>
      </c>
      <c r="S28" s="841" t="str">
        <f t="shared" si="1"/>
        <v/>
      </c>
      <c r="T28" s="841" t="str">
        <f t="shared" si="2"/>
        <v/>
      </c>
      <c r="U28" s="841" t="str">
        <f t="shared" si="3"/>
        <v/>
      </c>
      <c r="V28" s="846" t="str">
        <f t="shared" si="4"/>
        <v/>
      </c>
      <c r="W28" s="831"/>
    </row>
    <row r="29" spans="1:23" ht="14.4" customHeight="1" x14ac:dyDescent="0.3">
      <c r="A29" s="893" t="s">
        <v>6425</v>
      </c>
      <c r="B29" s="836">
        <v>2</v>
      </c>
      <c r="C29" s="837">
        <v>6.72</v>
      </c>
      <c r="D29" s="838">
        <v>10</v>
      </c>
      <c r="E29" s="844"/>
      <c r="F29" s="822"/>
      <c r="G29" s="823"/>
      <c r="H29" s="828"/>
      <c r="I29" s="822"/>
      <c r="J29" s="823"/>
      <c r="K29" s="827">
        <v>3.36</v>
      </c>
      <c r="L29" s="828">
        <v>2</v>
      </c>
      <c r="M29" s="828">
        <v>21</v>
      </c>
      <c r="N29" s="829">
        <v>7</v>
      </c>
      <c r="O29" s="828" t="s">
        <v>5537</v>
      </c>
      <c r="P29" s="845" t="s">
        <v>6426</v>
      </c>
      <c r="Q29" s="830">
        <f t="shared" si="0"/>
        <v>-2</v>
      </c>
      <c r="R29" s="830">
        <f t="shared" si="0"/>
        <v>-6.72</v>
      </c>
      <c r="S29" s="841" t="str">
        <f t="shared" si="1"/>
        <v/>
      </c>
      <c r="T29" s="841" t="str">
        <f t="shared" si="2"/>
        <v/>
      </c>
      <c r="U29" s="841" t="str">
        <f t="shared" si="3"/>
        <v/>
      </c>
      <c r="V29" s="846" t="str">
        <f t="shared" si="4"/>
        <v/>
      </c>
      <c r="W29" s="831"/>
    </row>
    <row r="30" spans="1:23" ht="14.4" customHeight="1" x14ac:dyDescent="0.3">
      <c r="A30" s="893" t="s">
        <v>6427</v>
      </c>
      <c r="B30" s="841">
        <v>8</v>
      </c>
      <c r="C30" s="842">
        <v>50.33</v>
      </c>
      <c r="D30" s="843">
        <v>10</v>
      </c>
      <c r="E30" s="844">
        <v>8</v>
      </c>
      <c r="F30" s="822">
        <v>57</v>
      </c>
      <c r="G30" s="823">
        <v>8.4</v>
      </c>
      <c r="H30" s="824">
        <v>6</v>
      </c>
      <c r="I30" s="825">
        <v>42.19</v>
      </c>
      <c r="J30" s="826">
        <v>10</v>
      </c>
      <c r="K30" s="827">
        <v>6.66</v>
      </c>
      <c r="L30" s="828">
        <v>3</v>
      </c>
      <c r="M30" s="828">
        <v>30</v>
      </c>
      <c r="N30" s="829">
        <v>10</v>
      </c>
      <c r="O30" s="828" t="s">
        <v>6380</v>
      </c>
      <c r="P30" s="845" t="s">
        <v>6428</v>
      </c>
      <c r="Q30" s="830">
        <f t="shared" si="0"/>
        <v>-2</v>
      </c>
      <c r="R30" s="830">
        <f t="shared" si="0"/>
        <v>-8.14</v>
      </c>
      <c r="S30" s="841">
        <f t="shared" si="1"/>
        <v>60</v>
      </c>
      <c r="T30" s="841">
        <f t="shared" si="2"/>
        <v>60</v>
      </c>
      <c r="U30" s="841">
        <f t="shared" si="3"/>
        <v>0</v>
      </c>
      <c r="V30" s="846">
        <f t="shared" si="4"/>
        <v>1</v>
      </c>
      <c r="W30" s="831">
        <v>9</v>
      </c>
    </row>
    <row r="31" spans="1:23" ht="14.4" customHeight="1" x14ac:dyDescent="0.3">
      <c r="A31" s="894" t="s">
        <v>6429</v>
      </c>
      <c r="B31" s="878">
        <v>3</v>
      </c>
      <c r="C31" s="879">
        <v>20.96</v>
      </c>
      <c r="D31" s="847">
        <v>16.3</v>
      </c>
      <c r="E31" s="889">
        <v>4</v>
      </c>
      <c r="F31" s="883">
        <v>37.299999999999997</v>
      </c>
      <c r="G31" s="833">
        <v>13.3</v>
      </c>
      <c r="H31" s="880">
        <v>7</v>
      </c>
      <c r="I31" s="881">
        <v>51.34</v>
      </c>
      <c r="J31" s="840">
        <v>14.7</v>
      </c>
      <c r="K31" s="884">
        <v>7.01</v>
      </c>
      <c r="L31" s="882">
        <v>5</v>
      </c>
      <c r="M31" s="882">
        <v>42</v>
      </c>
      <c r="N31" s="885">
        <v>14</v>
      </c>
      <c r="O31" s="882" t="s">
        <v>6380</v>
      </c>
      <c r="P31" s="886" t="s">
        <v>6430</v>
      </c>
      <c r="Q31" s="887">
        <f t="shared" si="0"/>
        <v>4</v>
      </c>
      <c r="R31" s="887">
        <f t="shared" si="0"/>
        <v>30.380000000000003</v>
      </c>
      <c r="S31" s="878">
        <f t="shared" si="1"/>
        <v>98</v>
      </c>
      <c r="T31" s="878">
        <f t="shared" si="2"/>
        <v>102.89999999999999</v>
      </c>
      <c r="U31" s="878">
        <f t="shared" si="3"/>
        <v>4.8999999999999915</v>
      </c>
      <c r="V31" s="888">
        <f t="shared" si="4"/>
        <v>1.0499999999999998</v>
      </c>
      <c r="W31" s="834">
        <v>13</v>
      </c>
    </row>
    <row r="32" spans="1:23" ht="14.4" customHeight="1" x14ac:dyDescent="0.3">
      <c r="A32" s="894" t="s">
        <v>6431</v>
      </c>
      <c r="B32" s="878">
        <v>5</v>
      </c>
      <c r="C32" s="879">
        <v>42.27</v>
      </c>
      <c r="D32" s="847">
        <v>10.4</v>
      </c>
      <c r="E32" s="889">
        <v>3</v>
      </c>
      <c r="F32" s="883">
        <v>19.420000000000002</v>
      </c>
      <c r="G32" s="833">
        <v>4.3</v>
      </c>
      <c r="H32" s="880">
        <v>5</v>
      </c>
      <c r="I32" s="881">
        <v>40.43</v>
      </c>
      <c r="J32" s="832">
        <v>12</v>
      </c>
      <c r="K32" s="884">
        <v>10.38</v>
      </c>
      <c r="L32" s="882">
        <v>6</v>
      </c>
      <c r="M32" s="882">
        <v>51</v>
      </c>
      <c r="N32" s="885">
        <v>17</v>
      </c>
      <c r="O32" s="882" t="s">
        <v>6380</v>
      </c>
      <c r="P32" s="886" t="s">
        <v>6432</v>
      </c>
      <c r="Q32" s="887">
        <f t="shared" si="0"/>
        <v>0</v>
      </c>
      <c r="R32" s="887">
        <f t="shared" si="0"/>
        <v>-1.8400000000000034</v>
      </c>
      <c r="S32" s="878">
        <f t="shared" si="1"/>
        <v>85</v>
      </c>
      <c r="T32" s="878">
        <f t="shared" si="2"/>
        <v>60</v>
      </c>
      <c r="U32" s="878">
        <f t="shared" si="3"/>
        <v>-25</v>
      </c>
      <c r="V32" s="888">
        <f t="shared" si="4"/>
        <v>0.70588235294117652</v>
      </c>
      <c r="W32" s="834">
        <v>19</v>
      </c>
    </row>
    <row r="33" spans="1:23" ht="14.4" customHeight="1" x14ac:dyDescent="0.3">
      <c r="A33" s="893" t="s">
        <v>6433</v>
      </c>
      <c r="B33" s="836">
        <v>4</v>
      </c>
      <c r="C33" s="837">
        <v>8.73</v>
      </c>
      <c r="D33" s="838">
        <v>4.8</v>
      </c>
      <c r="E33" s="844"/>
      <c r="F33" s="822"/>
      <c r="G33" s="823"/>
      <c r="H33" s="828"/>
      <c r="I33" s="822"/>
      <c r="J33" s="823"/>
      <c r="K33" s="827">
        <v>2.44</v>
      </c>
      <c r="L33" s="828">
        <v>1</v>
      </c>
      <c r="M33" s="828">
        <v>9</v>
      </c>
      <c r="N33" s="829">
        <v>3</v>
      </c>
      <c r="O33" s="828" t="s">
        <v>6380</v>
      </c>
      <c r="P33" s="845" t="s">
        <v>6434</v>
      </c>
      <c r="Q33" s="830">
        <f t="shared" si="0"/>
        <v>-4</v>
      </c>
      <c r="R33" s="830">
        <f t="shared" si="0"/>
        <v>-8.73</v>
      </c>
      <c r="S33" s="841" t="str">
        <f t="shared" si="1"/>
        <v/>
      </c>
      <c r="T33" s="841" t="str">
        <f t="shared" si="2"/>
        <v/>
      </c>
      <c r="U33" s="841" t="str">
        <f t="shared" si="3"/>
        <v/>
      </c>
      <c r="V33" s="846" t="str">
        <f t="shared" si="4"/>
        <v/>
      </c>
      <c r="W33" s="831"/>
    </row>
    <row r="34" spans="1:23" ht="14.4" customHeight="1" x14ac:dyDescent="0.3">
      <c r="A34" s="893" t="s">
        <v>6435</v>
      </c>
      <c r="B34" s="836">
        <v>1</v>
      </c>
      <c r="C34" s="837">
        <v>0.85</v>
      </c>
      <c r="D34" s="838">
        <v>8</v>
      </c>
      <c r="E34" s="844"/>
      <c r="F34" s="822"/>
      <c r="G34" s="823"/>
      <c r="H34" s="828"/>
      <c r="I34" s="822"/>
      <c r="J34" s="823"/>
      <c r="K34" s="827">
        <v>0.85</v>
      </c>
      <c r="L34" s="828">
        <v>3</v>
      </c>
      <c r="M34" s="828">
        <v>27</v>
      </c>
      <c r="N34" s="829">
        <v>9</v>
      </c>
      <c r="O34" s="828" t="s">
        <v>6380</v>
      </c>
      <c r="P34" s="845" t="s">
        <v>6436</v>
      </c>
      <c r="Q34" s="830">
        <f t="shared" si="0"/>
        <v>-1</v>
      </c>
      <c r="R34" s="830">
        <f t="shared" si="0"/>
        <v>-0.85</v>
      </c>
      <c r="S34" s="841" t="str">
        <f t="shared" si="1"/>
        <v/>
      </c>
      <c r="T34" s="841" t="str">
        <f t="shared" si="2"/>
        <v/>
      </c>
      <c r="U34" s="841" t="str">
        <f t="shared" si="3"/>
        <v/>
      </c>
      <c r="V34" s="846" t="str">
        <f t="shared" si="4"/>
        <v/>
      </c>
      <c r="W34" s="831"/>
    </row>
    <row r="35" spans="1:23" ht="14.4" customHeight="1" x14ac:dyDescent="0.3">
      <c r="A35" s="893" t="s">
        <v>6437</v>
      </c>
      <c r="B35" s="841">
        <v>1</v>
      </c>
      <c r="C35" s="842">
        <v>3.28</v>
      </c>
      <c r="D35" s="843">
        <v>7</v>
      </c>
      <c r="E35" s="824">
        <v>1</v>
      </c>
      <c r="F35" s="825">
        <v>3.28</v>
      </c>
      <c r="G35" s="826">
        <v>3</v>
      </c>
      <c r="H35" s="828"/>
      <c r="I35" s="822"/>
      <c r="J35" s="823"/>
      <c r="K35" s="827">
        <v>3.28</v>
      </c>
      <c r="L35" s="828">
        <v>1</v>
      </c>
      <c r="M35" s="828">
        <v>12</v>
      </c>
      <c r="N35" s="829">
        <v>4</v>
      </c>
      <c r="O35" s="828" t="s">
        <v>5537</v>
      </c>
      <c r="P35" s="845" t="s">
        <v>6438</v>
      </c>
      <c r="Q35" s="830">
        <f t="shared" si="0"/>
        <v>-1</v>
      </c>
      <c r="R35" s="830">
        <f t="shared" si="0"/>
        <v>-3.28</v>
      </c>
      <c r="S35" s="841" t="str">
        <f t="shared" si="1"/>
        <v/>
      </c>
      <c r="T35" s="841" t="str">
        <f t="shared" si="2"/>
        <v/>
      </c>
      <c r="U35" s="841" t="str">
        <f t="shared" si="3"/>
        <v/>
      </c>
      <c r="V35" s="846" t="str">
        <f t="shared" si="4"/>
        <v/>
      </c>
      <c r="W35" s="831"/>
    </row>
    <row r="36" spans="1:23" ht="14.4" customHeight="1" x14ac:dyDescent="0.3">
      <c r="A36" s="893" t="s">
        <v>6439</v>
      </c>
      <c r="B36" s="836">
        <v>1</v>
      </c>
      <c r="C36" s="837">
        <v>5.95</v>
      </c>
      <c r="D36" s="838">
        <v>2</v>
      </c>
      <c r="E36" s="844"/>
      <c r="F36" s="822"/>
      <c r="G36" s="823"/>
      <c r="H36" s="828"/>
      <c r="I36" s="822"/>
      <c r="J36" s="823"/>
      <c r="K36" s="827">
        <v>5.95</v>
      </c>
      <c r="L36" s="828">
        <v>1</v>
      </c>
      <c r="M36" s="828">
        <v>9</v>
      </c>
      <c r="N36" s="829">
        <v>3</v>
      </c>
      <c r="O36" s="828" t="s">
        <v>5537</v>
      </c>
      <c r="P36" s="845" t="s">
        <v>6440</v>
      </c>
      <c r="Q36" s="830">
        <f t="shared" si="0"/>
        <v>-1</v>
      </c>
      <c r="R36" s="830">
        <f t="shared" si="0"/>
        <v>-5.95</v>
      </c>
      <c r="S36" s="841" t="str">
        <f t="shared" si="1"/>
        <v/>
      </c>
      <c r="T36" s="841" t="str">
        <f t="shared" si="2"/>
        <v/>
      </c>
      <c r="U36" s="841" t="str">
        <f t="shared" si="3"/>
        <v/>
      </c>
      <c r="V36" s="846" t="str">
        <f t="shared" si="4"/>
        <v/>
      </c>
      <c r="W36" s="831"/>
    </row>
    <row r="37" spans="1:23" ht="14.4" customHeight="1" x14ac:dyDescent="0.3">
      <c r="A37" s="893" t="s">
        <v>6441</v>
      </c>
      <c r="B37" s="841">
        <v>1</v>
      </c>
      <c r="C37" s="842">
        <v>2.94</v>
      </c>
      <c r="D37" s="843">
        <v>3</v>
      </c>
      <c r="E37" s="824">
        <v>4</v>
      </c>
      <c r="F37" s="825">
        <v>11.75</v>
      </c>
      <c r="G37" s="826">
        <v>4.8</v>
      </c>
      <c r="H37" s="828">
        <v>2</v>
      </c>
      <c r="I37" s="822">
        <v>5.87</v>
      </c>
      <c r="J37" s="823">
        <v>3</v>
      </c>
      <c r="K37" s="827">
        <v>2.94</v>
      </c>
      <c r="L37" s="828">
        <v>1</v>
      </c>
      <c r="M37" s="828">
        <v>9</v>
      </c>
      <c r="N37" s="829">
        <v>3</v>
      </c>
      <c r="O37" s="828" t="s">
        <v>5537</v>
      </c>
      <c r="P37" s="845" t="s">
        <v>6438</v>
      </c>
      <c r="Q37" s="830">
        <f t="shared" si="0"/>
        <v>1</v>
      </c>
      <c r="R37" s="830">
        <f t="shared" si="0"/>
        <v>2.93</v>
      </c>
      <c r="S37" s="841">
        <f t="shared" si="1"/>
        <v>6</v>
      </c>
      <c r="T37" s="841">
        <f t="shared" si="2"/>
        <v>6</v>
      </c>
      <c r="U37" s="841">
        <f t="shared" si="3"/>
        <v>0</v>
      </c>
      <c r="V37" s="846">
        <f t="shared" si="4"/>
        <v>1</v>
      </c>
      <c r="W37" s="831">
        <v>1</v>
      </c>
    </row>
    <row r="38" spans="1:23" ht="14.4" customHeight="1" x14ac:dyDescent="0.3">
      <c r="A38" s="894" t="s">
        <v>6442</v>
      </c>
      <c r="B38" s="878"/>
      <c r="C38" s="879"/>
      <c r="D38" s="847"/>
      <c r="E38" s="880"/>
      <c r="F38" s="881"/>
      <c r="G38" s="832"/>
      <c r="H38" s="882">
        <v>1</v>
      </c>
      <c r="I38" s="883">
        <v>4.37</v>
      </c>
      <c r="J38" s="833">
        <v>2</v>
      </c>
      <c r="K38" s="884">
        <v>4.37</v>
      </c>
      <c r="L38" s="882">
        <v>2</v>
      </c>
      <c r="M38" s="882">
        <v>21</v>
      </c>
      <c r="N38" s="885">
        <v>7</v>
      </c>
      <c r="O38" s="882" t="s">
        <v>5537</v>
      </c>
      <c r="P38" s="886" t="s">
        <v>6438</v>
      </c>
      <c r="Q38" s="887">
        <f t="shared" si="0"/>
        <v>1</v>
      </c>
      <c r="R38" s="887">
        <f t="shared" si="0"/>
        <v>4.37</v>
      </c>
      <c r="S38" s="878">
        <f t="shared" si="1"/>
        <v>7</v>
      </c>
      <c r="T38" s="878">
        <f t="shared" si="2"/>
        <v>2</v>
      </c>
      <c r="U38" s="878">
        <f t="shared" si="3"/>
        <v>-5</v>
      </c>
      <c r="V38" s="888">
        <f t="shared" si="4"/>
        <v>0.2857142857142857</v>
      </c>
      <c r="W38" s="834"/>
    </row>
    <row r="39" spans="1:23" ht="14.4" customHeight="1" x14ac:dyDescent="0.3">
      <c r="A39" s="893" t="s">
        <v>6443</v>
      </c>
      <c r="B39" s="836">
        <v>1</v>
      </c>
      <c r="C39" s="837">
        <v>0.73</v>
      </c>
      <c r="D39" s="838">
        <v>10</v>
      </c>
      <c r="E39" s="844"/>
      <c r="F39" s="822"/>
      <c r="G39" s="823"/>
      <c r="H39" s="828"/>
      <c r="I39" s="822"/>
      <c r="J39" s="823"/>
      <c r="K39" s="827">
        <v>0.73</v>
      </c>
      <c r="L39" s="828">
        <v>1</v>
      </c>
      <c r="M39" s="828">
        <v>12</v>
      </c>
      <c r="N39" s="829">
        <v>4</v>
      </c>
      <c r="O39" s="828" t="s">
        <v>6380</v>
      </c>
      <c r="P39" s="845" t="s">
        <v>6444</v>
      </c>
      <c r="Q39" s="830">
        <f t="shared" si="0"/>
        <v>-1</v>
      </c>
      <c r="R39" s="830">
        <f t="shared" si="0"/>
        <v>-0.73</v>
      </c>
      <c r="S39" s="841" t="str">
        <f t="shared" si="1"/>
        <v/>
      </c>
      <c r="T39" s="841" t="str">
        <f t="shared" si="2"/>
        <v/>
      </c>
      <c r="U39" s="841" t="str">
        <f t="shared" si="3"/>
        <v/>
      </c>
      <c r="V39" s="846" t="str">
        <f t="shared" si="4"/>
        <v/>
      </c>
      <c r="W39" s="831"/>
    </row>
    <row r="40" spans="1:23" ht="14.4" customHeight="1" x14ac:dyDescent="0.3">
      <c r="A40" s="894" t="s">
        <v>6445</v>
      </c>
      <c r="B40" s="890">
        <v>1</v>
      </c>
      <c r="C40" s="891">
        <v>1.07</v>
      </c>
      <c r="D40" s="839">
        <v>8</v>
      </c>
      <c r="E40" s="889"/>
      <c r="F40" s="883"/>
      <c r="G40" s="833"/>
      <c r="H40" s="882"/>
      <c r="I40" s="883"/>
      <c r="J40" s="833"/>
      <c r="K40" s="884">
        <v>1.07</v>
      </c>
      <c r="L40" s="882">
        <v>2</v>
      </c>
      <c r="M40" s="882">
        <v>18</v>
      </c>
      <c r="N40" s="885">
        <v>6</v>
      </c>
      <c r="O40" s="882" t="s">
        <v>6380</v>
      </c>
      <c r="P40" s="886" t="s">
        <v>6446</v>
      </c>
      <c r="Q40" s="887">
        <f t="shared" si="0"/>
        <v>-1</v>
      </c>
      <c r="R40" s="887">
        <f t="shared" si="0"/>
        <v>-1.07</v>
      </c>
      <c r="S40" s="878" t="str">
        <f t="shared" si="1"/>
        <v/>
      </c>
      <c r="T40" s="878" t="str">
        <f t="shared" si="2"/>
        <v/>
      </c>
      <c r="U40" s="878" t="str">
        <f t="shared" si="3"/>
        <v/>
      </c>
      <c r="V40" s="888" t="str">
        <f t="shared" si="4"/>
        <v/>
      </c>
      <c r="W40" s="834"/>
    </row>
    <row r="41" spans="1:23" ht="14.4" customHeight="1" x14ac:dyDescent="0.3">
      <c r="A41" s="893" t="s">
        <v>6447</v>
      </c>
      <c r="B41" s="841">
        <v>3</v>
      </c>
      <c r="C41" s="842">
        <v>1.29</v>
      </c>
      <c r="D41" s="843">
        <v>2.7</v>
      </c>
      <c r="E41" s="824">
        <v>4</v>
      </c>
      <c r="F41" s="825">
        <v>2.82</v>
      </c>
      <c r="G41" s="826">
        <v>6.5</v>
      </c>
      <c r="H41" s="828">
        <v>2</v>
      </c>
      <c r="I41" s="822">
        <v>2.5499999999999998</v>
      </c>
      <c r="J41" s="835">
        <v>11.5</v>
      </c>
      <c r="K41" s="827">
        <v>0.42</v>
      </c>
      <c r="L41" s="828">
        <v>1</v>
      </c>
      <c r="M41" s="828">
        <v>6</v>
      </c>
      <c r="N41" s="829">
        <v>2</v>
      </c>
      <c r="O41" s="828" t="s">
        <v>6380</v>
      </c>
      <c r="P41" s="845" t="s">
        <v>6448</v>
      </c>
      <c r="Q41" s="830">
        <f t="shared" si="0"/>
        <v>-1</v>
      </c>
      <c r="R41" s="830">
        <f t="shared" si="0"/>
        <v>1.2599999999999998</v>
      </c>
      <c r="S41" s="841">
        <f t="shared" si="1"/>
        <v>4</v>
      </c>
      <c r="T41" s="841">
        <f t="shared" si="2"/>
        <v>23</v>
      </c>
      <c r="U41" s="841">
        <f t="shared" si="3"/>
        <v>19</v>
      </c>
      <c r="V41" s="846">
        <f t="shared" si="4"/>
        <v>5.75</v>
      </c>
      <c r="W41" s="831">
        <v>19</v>
      </c>
    </row>
    <row r="42" spans="1:23" ht="14.4" customHeight="1" x14ac:dyDescent="0.3">
      <c r="A42" s="894" t="s">
        <v>6449</v>
      </c>
      <c r="B42" s="878">
        <v>1</v>
      </c>
      <c r="C42" s="879">
        <v>1.34</v>
      </c>
      <c r="D42" s="847">
        <v>17</v>
      </c>
      <c r="E42" s="880"/>
      <c r="F42" s="881"/>
      <c r="G42" s="832"/>
      <c r="H42" s="882"/>
      <c r="I42" s="883"/>
      <c r="J42" s="833"/>
      <c r="K42" s="884">
        <v>0.55000000000000004</v>
      </c>
      <c r="L42" s="882">
        <v>1</v>
      </c>
      <c r="M42" s="882">
        <v>9</v>
      </c>
      <c r="N42" s="885">
        <v>3</v>
      </c>
      <c r="O42" s="882" t="s">
        <v>6380</v>
      </c>
      <c r="P42" s="886" t="s">
        <v>6450</v>
      </c>
      <c r="Q42" s="887">
        <f t="shared" si="0"/>
        <v>-1</v>
      </c>
      <c r="R42" s="887">
        <f t="shared" si="0"/>
        <v>-1.34</v>
      </c>
      <c r="S42" s="878" t="str">
        <f t="shared" si="1"/>
        <v/>
      </c>
      <c r="T42" s="878" t="str">
        <f t="shared" si="2"/>
        <v/>
      </c>
      <c r="U42" s="878" t="str">
        <f t="shared" si="3"/>
        <v/>
      </c>
      <c r="V42" s="888" t="str">
        <f t="shared" si="4"/>
        <v/>
      </c>
      <c r="W42" s="834"/>
    </row>
    <row r="43" spans="1:23" ht="14.4" customHeight="1" x14ac:dyDescent="0.3">
      <c r="A43" s="893" t="s">
        <v>6451</v>
      </c>
      <c r="B43" s="836">
        <v>6</v>
      </c>
      <c r="C43" s="837">
        <v>3.51</v>
      </c>
      <c r="D43" s="838">
        <v>4.7</v>
      </c>
      <c r="E43" s="844">
        <v>5</v>
      </c>
      <c r="F43" s="822">
        <v>2.4700000000000002</v>
      </c>
      <c r="G43" s="823">
        <v>2.4</v>
      </c>
      <c r="H43" s="828">
        <v>2</v>
      </c>
      <c r="I43" s="822">
        <v>0.99</v>
      </c>
      <c r="J43" s="835">
        <v>4</v>
      </c>
      <c r="K43" s="827">
        <v>0.49</v>
      </c>
      <c r="L43" s="828">
        <v>1</v>
      </c>
      <c r="M43" s="828">
        <v>9</v>
      </c>
      <c r="N43" s="829">
        <v>3</v>
      </c>
      <c r="O43" s="828" t="s">
        <v>6380</v>
      </c>
      <c r="P43" s="845" t="s">
        <v>6452</v>
      </c>
      <c r="Q43" s="830">
        <f t="shared" si="0"/>
        <v>-4</v>
      </c>
      <c r="R43" s="830">
        <f t="shared" si="0"/>
        <v>-2.5199999999999996</v>
      </c>
      <c r="S43" s="841">
        <f t="shared" si="1"/>
        <v>6</v>
      </c>
      <c r="T43" s="841">
        <f t="shared" si="2"/>
        <v>8</v>
      </c>
      <c r="U43" s="841">
        <f t="shared" si="3"/>
        <v>2</v>
      </c>
      <c r="V43" s="846">
        <f t="shared" si="4"/>
        <v>1.3333333333333333</v>
      </c>
      <c r="W43" s="831">
        <v>3</v>
      </c>
    </row>
    <row r="44" spans="1:23" ht="14.4" customHeight="1" x14ac:dyDescent="0.3">
      <c r="A44" s="893" t="s">
        <v>6453</v>
      </c>
      <c r="B44" s="841">
        <v>1</v>
      </c>
      <c r="C44" s="842">
        <v>1.04</v>
      </c>
      <c r="D44" s="843">
        <v>8</v>
      </c>
      <c r="E44" s="824">
        <v>2</v>
      </c>
      <c r="F44" s="825">
        <v>1.37</v>
      </c>
      <c r="G44" s="826">
        <v>12.5</v>
      </c>
      <c r="H44" s="828"/>
      <c r="I44" s="822"/>
      <c r="J44" s="823"/>
      <c r="K44" s="827">
        <v>0.68</v>
      </c>
      <c r="L44" s="828">
        <v>3</v>
      </c>
      <c r="M44" s="828">
        <v>27</v>
      </c>
      <c r="N44" s="829">
        <v>9</v>
      </c>
      <c r="O44" s="828" t="s">
        <v>6380</v>
      </c>
      <c r="P44" s="845" t="s">
        <v>6454</v>
      </c>
      <c r="Q44" s="830">
        <f t="shared" si="0"/>
        <v>-1</v>
      </c>
      <c r="R44" s="830">
        <f t="shared" si="0"/>
        <v>-1.04</v>
      </c>
      <c r="S44" s="841" t="str">
        <f t="shared" si="1"/>
        <v/>
      </c>
      <c r="T44" s="841" t="str">
        <f t="shared" si="2"/>
        <v/>
      </c>
      <c r="U44" s="841" t="str">
        <f t="shared" si="3"/>
        <v/>
      </c>
      <c r="V44" s="846" t="str">
        <f t="shared" si="4"/>
        <v/>
      </c>
      <c r="W44" s="831"/>
    </row>
    <row r="45" spans="1:23" ht="14.4" customHeight="1" x14ac:dyDescent="0.3">
      <c r="A45" s="893" t="s">
        <v>6455</v>
      </c>
      <c r="B45" s="836">
        <v>4</v>
      </c>
      <c r="C45" s="837">
        <v>1.71</v>
      </c>
      <c r="D45" s="838">
        <v>5.5</v>
      </c>
      <c r="E45" s="844">
        <v>1</v>
      </c>
      <c r="F45" s="822">
        <v>0.42</v>
      </c>
      <c r="G45" s="823">
        <v>2</v>
      </c>
      <c r="H45" s="828">
        <v>2</v>
      </c>
      <c r="I45" s="822">
        <v>0.84</v>
      </c>
      <c r="J45" s="823">
        <v>5.5</v>
      </c>
      <c r="K45" s="827">
        <v>0.42</v>
      </c>
      <c r="L45" s="828">
        <v>2</v>
      </c>
      <c r="M45" s="828">
        <v>18</v>
      </c>
      <c r="N45" s="829">
        <v>6</v>
      </c>
      <c r="O45" s="828" t="s">
        <v>6380</v>
      </c>
      <c r="P45" s="845" t="s">
        <v>6456</v>
      </c>
      <c r="Q45" s="830">
        <f t="shared" si="0"/>
        <v>-2</v>
      </c>
      <c r="R45" s="830">
        <f t="shared" si="0"/>
        <v>-0.87</v>
      </c>
      <c r="S45" s="841">
        <f t="shared" si="1"/>
        <v>12</v>
      </c>
      <c r="T45" s="841">
        <f t="shared" si="2"/>
        <v>11</v>
      </c>
      <c r="U45" s="841">
        <f t="shared" si="3"/>
        <v>-1</v>
      </c>
      <c r="V45" s="846">
        <f t="shared" si="4"/>
        <v>0.91666666666666663</v>
      </c>
      <c r="W45" s="831">
        <v>2</v>
      </c>
    </row>
    <row r="46" spans="1:23" ht="14.4" customHeight="1" x14ac:dyDescent="0.3">
      <c r="A46" s="894" t="s">
        <v>6457</v>
      </c>
      <c r="B46" s="890">
        <v>1</v>
      </c>
      <c r="C46" s="891">
        <v>0.54</v>
      </c>
      <c r="D46" s="839">
        <v>7</v>
      </c>
      <c r="E46" s="889"/>
      <c r="F46" s="883"/>
      <c r="G46" s="833"/>
      <c r="H46" s="882">
        <v>1</v>
      </c>
      <c r="I46" s="883">
        <v>0.54</v>
      </c>
      <c r="J46" s="840">
        <v>21</v>
      </c>
      <c r="K46" s="884">
        <v>0.54</v>
      </c>
      <c r="L46" s="882">
        <v>3</v>
      </c>
      <c r="M46" s="882">
        <v>24</v>
      </c>
      <c r="N46" s="885">
        <v>8</v>
      </c>
      <c r="O46" s="882" t="s">
        <v>6380</v>
      </c>
      <c r="P46" s="886" t="s">
        <v>6458</v>
      </c>
      <c r="Q46" s="887">
        <f t="shared" si="0"/>
        <v>0</v>
      </c>
      <c r="R46" s="887">
        <f t="shared" si="0"/>
        <v>0</v>
      </c>
      <c r="S46" s="878">
        <f t="shared" si="1"/>
        <v>8</v>
      </c>
      <c r="T46" s="878">
        <f t="shared" si="2"/>
        <v>21</v>
      </c>
      <c r="U46" s="878">
        <f t="shared" si="3"/>
        <v>13</v>
      </c>
      <c r="V46" s="888">
        <f t="shared" si="4"/>
        <v>2.625</v>
      </c>
      <c r="W46" s="834">
        <v>13</v>
      </c>
    </row>
    <row r="47" spans="1:23" ht="14.4" customHeight="1" x14ac:dyDescent="0.3">
      <c r="A47" s="894" t="s">
        <v>6459</v>
      </c>
      <c r="B47" s="890">
        <v>1</v>
      </c>
      <c r="C47" s="891">
        <v>0.62</v>
      </c>
      <c r="D47" s="839">
        <v>7</v>
      </c>
      <c r="E47" s="889"/>
      <c r="F47" s="883"/>
      <c r="G47" s="833"/>
      <c r="H47" s="882"/>
      <c r="I47" s="883"/>
      <c r="J47" s="833"/>
      <c r="K47" s="884">
        <v>0.62</v>
      </c>
      <c r="L47" s="882">
        <v>2</v>
      </c>
      <c r="M47" s="882">
        <v>21</v>
      </c>
      <c r="N47" s="885">
        <v>7</v>
      </c>
      <c r="O47" s="882" t="s">
        <v>6380</v>
      </c>
      <c r="P47" s="886" t="s">
        <v>6460</v>
      </c>
      <c r="Q47" s="887">
        <f t="shared" si="0"/>
        <v>-1</v>
      </c>
      <c r="R47" s="887">
        <f t="shared" si="0"/>
        <v>-0.62</v>
      </c>
      <c r="S47" s="878" t="str">
        <f t="shared" si="1"/>
        <v/>
      </c>
      <c r="T47" s="878" t="str">
        <f t="shared" si="2"/>
        <v/>
      </c>
      <c r="U47" s="878" t="str">
        <f t="shared" si="3"/>
        <v/>
      </c>
      <c r="V47" s="888" t="str">
        <f t="shared" si="4"/>
        <v/>
      </c>
      <c r="W47" s="834"/>
    </row>
    <row r="48" spans="1:23" ht="14.4" customHeight="1" x14ac:dyDescent="0.3">
      <c r="A48" s="893" t="s">
        <v>6461</v>
      </c>
      <c r="B48" s="841">
        <v>11</v>
      </c>
      <c r="C48" s="842">
        <v>4.1100000000000003</v>
      </c>
      <c r="D48" s="843">
        <v>3.6</v>
      </c>
      <c r="E48" s="824">
        <v>10</v>
      </c>
      <c r="F48" s="825">
        <v>3.42</v>
      </c>
      <c r="G48" s="826">
        <v>2.9</v>
      </c>
      <c r="H48" s="828">
        <v>5</v>
      </c>
      <c r="I48" s="822">
        <v>1.78</v>
      </c>
      <c r="J48" s="823">
        <v>2.6</v>
      </c>
      <c r="K48" s="827">
        <v>0.36</v>
      </c>
      <c r="L48" s="828">
        <v>2</v>
      </c>
      <c r="M48" s="828">
        <v>15</v>
      </c>
      <c r="N48" s="829">
        <v>5</v>
      </c>
      <c r="O48" s="828" t="s">
        <v>6380</v>
      </c>
      <c r="P48" s="845" t="s">
        <v>6462</v>
      </c>
      <c r="Q48" s="830">
        <f t="shared" si="0"/>
        <v>-6</v>
      </c>
      <c r="R48" s="830">
        <f t="shared" si="0"/>
        <v>-2.33</v>
      </c>
      <c r="S48" s="841">
        <f t="shared" si="1"/>
        <v>25</v>
      </c>
      <c r="T48" s="841">
        <f t="shared" si="2"/>
        <v>13</v>
      </c>
      <c r="U48" s="841">
        <f t="shared" si="3"/>
        <v>-12</v>
      </c>
      <c r="V48" s="846">
        <f t="shared" si="4"/>
        <v>0.52</v>
      </c>
      <c r="W48" s="831"/>
    </row>
    <row r="49" spans="1:23" ht="14.4" customHeight="1" x14ac:dyDescent="0.3">
      <c r="A49" s="894" t="s">
        <v>6463</v>
      </c>
      <c r="B49" s="878"/>
      <c r="C49" s="879"/>
      <c r="D49" s="847"/>
      <c r="E49" s="880">
        <v>1</v>
      </c>
      <c r="F49" s="881">
        <v>0.48</v>
      </c>
      <c r="G49" s="832">
        <v>2</v>
      </c>
      <c r="H49" s="882"/>
      <c r="I49" s="883"/>
      <c r="J49" s="833"/>
      <c r="K49" s="884">
        <v>0.48</v>
      </c>
      <c r="L49" s="882">
        <v>2</v>
      </c>
      <c r="M49" s="882">
        <v>21</v>
      </c>
      <c r="N49" s="885">
        <v>7</v>
      </c>
      <c r="O49" s="882" t="s">
        <v>6380</v>
      </c>
      <c r="P49" s="886" t="s">
        <v>6464</v>
      </c>
      <c r="Q49" s="887">
        <f t="shared" si="0"/>
        <v>0</v>
      </c>
      <c r="R49" s="887">
        <f t="shared" si="0"/>
        <v>0</v>
      </c>
      <c r="S49" s="878" t="str">
        <f t="shared" si="1"/>
        <v/>
      </c>
      <c r="T49" s="878" t="str">
        <f t="shared" si="2"/>
        <v/>
      </c>
      <c r="U49" s="878" t="str">
        <f t="shared" si="3"/>
        <v/>
      </c>
      <c r="V49" s="888" t="str">
        <f t="shared" si="4"/>
        <v/>
      </c>
      <c r="W49" s="834"/>
    </row>
    <row r="50" spans="1:23" ht="14.4" customHeight="1" x14ac:dyDescent="0.3">
      <c r="A50" s="893" t="s">
        <v>6465</v>
      </c>
      <c r="B50" s="836">
        <v>10</v>
      </c>
      <c r="C50" s="837">
        <v>3.9</v>
      </c>
      <c r="D50" s="838">
        <v>2.8</v>
      </c>
      <c r="E50" s="844">
        <v>3</v>
      </c>
      <c r="F50" s="822">
        <v>1.17</v>
      </c>
      <c r="G50" s="823">
        <v>3.3</v>
      </c>
      <c r="H50" s="828">
        <v>7</v>
      </c>
      <c r="I50" s="822">
        <v>2.73</v>
      </c>
      <c r="J50" s="823">
        <v>2.2999999999999998</v>
      </c>
      <c r="K50" s="827">
        <v>0.39</v>
      </c>
      <c r="L50" s="828">
        <v>2</v>
      </c>
      <c r="M50" s="828">
        <v>15</v>
      </c>
      <c r="N50" s="829">
        <v>5</v>
      </c>
      <c r="O50" s="828" t="s">
        <v>6380</v>
      </c>
      <c r="P50" s="845" t="s">
        <v>6466</v>
      </c>
      <c r="Q50" s="830">
        <f t="shared" si="0"/>
        <v>-3</v>
      </c>
      <c r="R50" s="830">
        <f t="shared" si="0"/>
        <v>-1.17</v>
      </c>
      <c r="S50" s="841">
        <f t="shared" si="1"/>
        <v>35</v>
      </c>
      <c r="T50" s="841">
        <f t="shared" si="2"/>
        <v>16.099999999999998</v>
      </c>
      <c r="U50" s="841">
        <f t="shared" si="3"/>
        <v>-18.900000000000002</v>
      </c>
      <c r="V50" s="846">
        <f t="shared" si="4"/>
        <v>0.45999999999999996</v>
      </c>
      <c r="W50" s="831"/>
    </row>
    <row r="51" spans="1:23" ht="14.4" customHeight="1" x14ac:dyDescent="0.3">
      <c r="A51" s="894" t="s">
        <v>6467</v>
      </c>
      <c r="B51" s="890">
        <v>3</v>
      </c>
      <c r="C51" s="891">
        <v>1.6</v>
      </c>
      <c r="D51" s="839">
        <v>7.7</v>
      </c>
      <c r="E51" s="889"/>
      <c r="F51" s="883"/>
      <c r="G51" s="833"/>
      <c r="H51" s="882">
        <v>1</v>
      </c>
      <c r="I51" s="883">
        <v>0.53</v>
      </c>
      <c r="J51" s="833">
        <v>7</v>
      </c>
      <c r="K51" s="884">
        <v>0.53</v>
      </c>
      <c r="L51" s="882">
        <v>2</v>
      </c>
      <c r="M51" s="882">
        <v>21</v>
      </c>
      <c r="N51" s="885">
        <v>7</v>
      </c>
      <c r="O51" s="882" t="s">
        <v>6380</v>
      </c>
      <c r="P51" s="886" t="s">
        <v>6468</v>
      </c>
      <c r="Q51" s="887">
        <f t="shared" si="0"/>
        <v>-2</v>
      </c>
      <c r="R51" s="887">
        <f t="shared" si="0"/>
        <v>-1.07</v>
      </c>
      <c r="S51" s="878">
        <f t="shared" si="1"/>
        <v>7</v>
      </c>
      <c r="T51" s="878">
        <f t="shared" si="2"/>
        <v>7</v>
      </c>
      <c r="U51" s="878">
        <f t="shared" si="3"/>
        <v>0</v>
      </c>
      <c r="V51" s="888">
        <f t="shared" si="4"/>
        <v>1</v>
      </c>
      <c r="W51" s="834"/>
    </row>
    <row r="52" spans="1:23" ht="14.4" customHeight="1" x14ac:dyDescent="0.3">
      <c r="A52" s="894" t="s">
        <v>6469</v>
      </c>
      <c r="B52" s="890"/>
      <c r="C52" s="891"/>
      <c r="D52" s="839"/>
      <c r="E52" s="889">
        <v>1</v>
      </c>
      <c r="F52" s="883">
        <v>1.36</v>
      </c>
      <c r="G52" s="833">
        <v>16</v>
      </c>
      <c r="H52" s="882">
        <v>1</v>
      </c>
      <c r="I52" s="883">
        <v>0.95</v>
      </c>
      <c r="J52" s="833">
        <v>8</v>
      </c>
      <c r="K52" s="884">
        <v>0.95</v>
      </c>
      <c r="L52" s="882">
        <v>3</v>
      </c>
      <c r="M52" s="882">
        <v>30</v>
      </c>
      <c r="N52" s="885">
        <v>10</v>
      </c>
      <c r="O52" s="882" t="s">
        <v>6380</v>
      </c>
      <c r="P52" s="886" t="s">
        <v>6470</v>
      </c>
      <c r="Q52" s="887">
        <f t="shared" si="0"/>
        <v>1</v>
      </c>
      <c r="R52" s="887">
        <f t="shared" si="0"/>
        <v>0.95</v>
      </c>
      <c r="S52" s="878">
        <f t="shared" si="1"/>
        <v>10</v>
      </c>
      <c r="T52" s="878">
        <f t="shared" si="2"/>
        <v>8</v>
      </c>
      <c r="U52" s="878">
        <f t="shared" si="3"/>
        <v>-2</v>
      </c>
      <c r="V52" s="888">
        <f t="shared" si="4"/>
        <v>0.8</v>
      </c>
      <c r="W52" s="834"/>
    </row>
    <row r="53" spans="1:23" ht="14.4" customHeight="1" x14ac:dyDescent="0.3">
      <c r="A53" s="893" t="s">
        <v>6471</v>
      </c>
      <c r="B53" s="836">
        <v>10</v>
      </c>
      <c r="C53" s="837">
        <v>3.66</v>
      </c>
      <c r="D53" s="838">
        <v>2</v>
      </c>
      <c r="E53" s="844">
        <v>9</v>
      </c>
      <c r="F53" s="822">
        <v>3.3</v>
      </c>
      <c r="G53" s="823">
        <v>2.2000000000000002</v>
      </c>
      <c r="H53" s="828">
        <v>9</v>
      </c>
      <c r="I53" s="822">
        <v>3.34</v>
      </c>
      <c r="J53" s="823">
        <v>2.2000000000000002</v>
      </c>
      <c r="K53" s="827">
        <v>0.37</v>
      </c>
      <c r="L53" s="828">
        <v>1</v>
      </c>
      <c r="M53" s="828">
        <v>12</v>
      </c>
      <c r="N53" s="829">
        <v>4</v>
      </c>
      <c r="O53" s="828" t="s">
        <v>6380</v>
      </c>
      <c r="P53" s="845" t="s">
        <v>6472</v>
      </c>
      <c r="Q53" s="830">
        <f t="shared" si="0"/>
        <v>-1</v>
      </c>
      <c r="R53" s="830">
        <f t="shared" si="0"/>
        <v>-0.32000000000000028</v>
      </c>
      <c r="S53" s="841">
        <f t="shared" si="1"/>
        <v>36</v>
      </c>
      <c r="T53" s="841">
        <f t="shared" si="2"/>
        <v>19.8</v>
      </c>
      <c r="U53" s="841">
        <f t="shared" si="3"/>
        <v>-16.2</v>
      </c>
      <c r="V53" s="846">
        <f t="shared" si="4"/>
        <v>0.55000000000000004</v>
      </c>
      <c r="W53" s="831"/>
    </row>
    <row r="54" spans="1:23" ht="14.4" customHeight="1" x14ac:dyDescent="0.3">
      <c r="A54" s="894" t="s">
        <v>6473</v>
      </c>
      <c r="B54" s="890">
        <v>2</v>
      </c>
      <c r="C54" s="891">
        <v>1.1200000000000001</v>
      </c>
      <c r="D54" s="839">
        <v>5.5</v>
      </c>
      <c r="E54" s="889"/>
      <c r="F54" s="883"/>
      <c r="G54" s="833"/>
      <c r="H54" s="882"/>
      <c r="I54" s="883"/>
      <c r="J54" s="833"/>
      <c r="K54" s="884">
        <v>0.56000000000000005</v>
      </c>
      <c r="L54" s="882">
        <v>2</v>
      </c>
      <c r="M54" s="882">
        <v>18</v>
      </c>
      <c r="N54" s="885">
        <v>6</v>
      </c>
      <c r="O54" s="882" t="s">
        <v>6380</v>
      </c>
      <c r="P54" s="886" t="s">
        <v>6474</v>
      </c>
      <c r="Q54" s="887">
        <f t="shared" si="0"/>
        <v>-2</v>
      </c>
      <c r="R54" s="887">
        <f t="shared" si="0"/>
        <v>-1.1200000000000001</v>
      </c>
      <c r="S54" s="878" t="str">
        <f t="shared" si="1"/>
        <v/>
      </c>
      <c r="T54" s="878" t="str">
        <f t="shared" si="2"/>
        <v/>
      </c>
      <c r="U54" s="878" t="str">
        <f t="shared" si="3"/>
        <v/>
      </c>
      <c r="V54" s="888" t="str">
        <f t="shared" si="4"/>
        <v/>
      </c>
      <c r="W54" s="834"/>
    </row>
    <row r="55" spans="1:23" ht="14.4" customHeight="1" x14ac:dyDescent="0.3">
      <c r="A55" s="893" t="s">
        <v>6475</v>
      </c>
      <c r="B55" s="841"/>
      <c r="C55" s="842"/>
      <c r="D55" s="843"/>
      <c r="E55" s="844"/>
      <c r="F55" s="822"/>
      <c r="G55" s="823"/>
      <c r="H55" s="824">
        <v>1</v>
      </c>
      <c r="I55" s="825">
        <v>0.56000000000000005</v>
      </c>
      <c r="J55" s="835">
        <v>8</v>
      </c>
      <c r="K55" s="827">
        <v>0.56000000000000005</v>
      </c>
      <c r="L55" s="828">
        <v>2</v>
      </c>
      <c r="M55" s="828">
        <v>18</v>
      </c>
      <c r="N55" s="829">
        <v>6</v>
      </c>
      <c r="O55" s="828" t="s">
        <v>6380</v>
      </c>
      <c r="P55" s="845" t="s">
        <v>6476</v>
      </c>
      <c r="Q55" s="830">
        <f t="shared" si="0"/>
        <v>1</v>
      </c>
      <c r="R55" s="830">
        <f t="shared" si="0"/>
        <v>0.56000000000000005</v>
      </c>
      <c r="S55" s="841">
        <f t="shared" si="1"/>
        <v>6</v>
      </c>
      <c r="T55" s="841">
        <f t="shared" si="2"/>
        <v>8</v>
      </c>
      <c r="U55" s="841">
        <f t="shared" si="3"/>
        <v>2</v>
      </c>
      <c r="V55" s="846">
        <f t="shared" si="4"/>
        <v>1.3333333333333333</v>
      </c>
      <c r="W55" s="831">
        <v>2</v>
      </c>
    </row>
    <row r="56" spans="1:23" ht="14.4" customHeight="1" x14ac:dyDescent="0.3">
      <c r="A56" s="893" t="s">
        <v>6477</v>
      </c>
      <c r="B56" s="836">
        <v>3</v>
      </c>
      <c r="C56" s="837">
        <v>1.1599999999999999</v>
      </c>
      <c r="D56" s="838">
        <v>6</v>
      </c>
      <c r="E56" s="844"/>
      <c r="F56" s="822"/>
      <c r="G56" s="823"/>
      <c r="H56" s="828">
        <v>1</v>
      </c>
      <c r="I56" s="822">
        <v>0.32</v>
      </c>
      <c r="J56" s="835">
        <v>5</v>
      </c>
      <c r="K56" s="827">
        <v>0.32</v>
      </c>
      <c r="L56" s="828">
        <v>1</v>
      </c>
      <c r="M56" s="828">
        <v>12</v>
      </c>
      <c r="N56" s="829">
        <v>4</v>
      </c>
      <c r="O56" s="828" t="s">
        <v>6380</v>
      </c>
      <c r="P56" s="845" t="s">
        <v>6478</v>
      </c>
      <c r="Q56" s="830">
        <f t="shared" si="0"/>
        <v>-2</v>
      </c>
      <c r="R56" s="830">
        <f t="shared" si="0"/>
        <v>-0.83999999999999986</v>
      </c>
      <c r="S56" s="841">
        <f t="shared" si="1"/>
        <v>4</v>
      </c>
      <c r="T56" s="841">
        <f t="shared" si="2"/>
        <v>5</v>
      </c>
      <c r="U56" s="841">
        <f t="shared" si="3"/>
        <v>1</v>
      </c>
      <c r="V56" s="846">
        <f t="shared" si="4"/>
        <v>1.25</v>
      </c>
      <c r="W56" s="831">
        <v>1</v>
      </c>
    </row>
    <row r="57" spans="1:23" ht="14.4" customHeight="1" x14ac:dyDescent="0.3">
      <c r="A57" s="894" t="s">
        <v>6479</v>
      </c>
      <c r="B57" s="890"/>
      <c r="C57" s="891"/>
      <c r="D57" s="839"/>
      <c r="E57" s="889"/>
      <c r="F57" s="883"/>
      <c r="G57" s="833"/>
      <c r="H57" s="882">
        <v>1</v>
      </c>
      <c r="I57" s="883">
        <v>1.03</v>
      </c>
      <c r="J57" s="833">
        <v>4</v>
      </c>
      <c r="K57" s="884">
        <v>0.78</v>
      </c>
      <c r="L57" s="882">
        <v>3</v>
      </c>
      <c r="M57" s="882">
        <v>24</v>
      </c>
      <c r="N57" s="885">
        <v>8</v>
      </c>
      <c r="O57" s="882" t="s">
        <v>6380</v>
      </c>
      <c r="P57" s="886" t="s">
        <v>6480</v>
      </c>
      <c r="Q57" s="887">
        <f t="shared" si="0"/>
        <v>1</v>
      </c>
      <c r="R57" s="887">
        <f t="shared" si="0"/>
        <v>1.03</v>
      </c>
      <c r="S57" s="878">
        <f t="shared" si="1"/>
        <v>8</v>
      </c>
      <c r="T57" s="878">
        <f t="shared" si="2"/>
        <v>4</v>
      </c>
      <c r="U57" s="878">
        <f t="shared" si="3"/>
        <v>-4</v>
      </c>
      <c r="V57" s="888">
        <f t="shared" si="4"/>
        <v>0.5</v>
      </c>
      <c r="W57" s="834"/>
    </row>
    <row r="58" spans="1:23" ht="14.4" customHeight="1" x14ac:dyDescent="0.3">
      <c r="A58" s="893" t="s">
        <v>6481</v>
      </c>
      <c r="B58" s="841"/>
      <c r="C58" s="842"/>
      <c r="D58" s="843"/>
      <c r="E58" s="844"/>
      <c r="F58" s="822"/>
      <c r="G58" s="823"/>
      <c r="H58" s="824">
        <v>1</v>
      </c>
      <c r="I58" s="825">
        <v>2.0499999999999998</v>
      </c>
      <c r="J58" s="835">
        <v>6</v>
      </c>
      <c r="K58" s="827">
        <v>2.0499999999999998</v>
      </c>
      <c r="L58" s="828">
        <v>2</v>
      </c>
      <c r="M58" s="828">
        <v>15</v>
      </c>
      <c r="N58" s="829">
        <v>5</v>
      </c>
      <c r="O58" s="828" t="s">
        <v>6380</v>
      </c>
      <c r="P58" s="845" t="s">
        <v>6482</v>
      </c>
      <c r="Q58" s="830">
        <f t="shared" si="0"/>
        <v>1</v>
      </c>
      <c r="R58" s="830">
        <f t="shared" si="0"/>
        <v>2.0499999999999998</v>
      </c>
      <c r="S58" s="841">
        <f t="shared" si="1"/>
        <v>5</v>
      </c>
      <c r="T58" s="841">
        <f t="shared" si="2"/>
        <v>6</v>
      </c>
      <c r="U58" s="841">
        <f t="shared" si="3"/>
        <v>1</v>
      </c>
      <c r="V58" s="846">
        <f t="shared" si="4"/>
        <v>1.2</v>
      </c>
      <c r="W58" s="831">
        <v>1</v>
      </c>
    </row>
    <row r="59" spans="1:23" ht="14.4" customHeight="1" x14ac:dyDescent="0.3">
      <c r="A59" s="893" t="s">
        <v>6483</v>
      </c>
      <c r="B59" s="841"/>
      <c r="C59" s="842"/>
      <c r="D59" s="843"/>
      <c r="E59" s="824">
        <v>1</v>
      </c>
      <c r="F59" s="825">
        <v>5.77</v>
      </c>
      <c r="G59" s="826">
        <v>52</v>
      </c>
      <c r="H59" s="828"/>
      <c r="I59" s="822"/>
      <c r="J59" s="823"/>
      <c r="K59" s="827">
        <v>4.82</v>
      </c>
      <c r="L59" s="828">
        <v>9</v>
      </c>
      <c r="M59" s="828">
        <v>81</v>
      </c>
      <c r="N59" s="829">
        <v>27</v>
      </c>
      <c r="O59" s="828" t="s">
        <v>6380</v>
      </c>
      <c r="P59" s="845" t="s">
        <v>6484</v>
      </c>
      <c r="Q59" s="830">
        <f t="shared" si="0"/>
        <v>0</v>
      </c>
      <c r="R59" s="830">
        <f t="shared" si="0"/>
        <v>0</v>
      </c>
      <c r="S59" s="841" t="str">
        <f t="shared" si="1"/>
        <v/>
      </c>
      <c r="T59" s="841" t="str">
        <f t="shared" si="2"/>
        <v/>
      </c>
      <c r="U59" s="841" t="str">
        <f t="shared" si="3"/>
        <v/>
      </c>
      <c r="V59" s="846" t="str">
        <f t="shared" si="4"/>
        <v/>
      </c>
      <c r="W59" s="831"/>
    </row>
    <row r="60" spans="1:23" ht="14.4" customHeight="1" x14ac:dyDescent="0.3">
      <c r="A60" s="893" t="s">
        <v>6485</v>
      </c>
      <c r="B60" s="841"/>
      <c r="C60" s="842"/>
      <c r="D60" s="843"/>
      <c r="E60" s="824">
        <v>1</v>
      </c>
      <c r="F60" s="825">
        <v>0.43</v>
      </c>
      <c r="G60" s="826">
        <v>11</v>
      </c>
      <c r="H60" s="828"/>
      <c r="I60" s="822"/>
      <c r="J60" s="823"/>
      <c r="K60" s="827">
        <v>0.43</v>
      </c>
      <c r="L60" s="828">
        <v>2</v>
      </c>
      <c r="M60" s="828">
        <v>18</v>
      </c>
      <c r="N60" s="829">
        <v>6</v>
      </c>
      <c r="O60" s="828" t="s">
        <v>6380</v>
      </c>
      <c r="P60" s="845" t="s">
        <v>6486</v>
      </c>
      <c r="Q60" s="830">
        <f t="shared" si="0"/>
        <v>0</v>
      </c>
      <c r="R60" s="830">
        <f t="shared" si="0"/>
        <v>0</v>
      </c>
      <c r="S60" s="841" t="str">
        <f t="shared" si="1"/>
        <v/>
      </c>
      <c r="T60" s="841" t="str">
        <f t="shared" si="2"/>
        <v/>
      </c>
      <c r="U60" s="841" t="str">
        <f t="shared" si="3"/>
        <v/>
      </c>
      <c r="V60" s="846" t="str">
        <f t="shared" si="4"/>
        <v/>
      </c>
      <c r="W60" s="831"/>
    </row>
    <row r="61" spans="1:23" ht="14.4" customHeight="1" x14ac:dyDescent="0.3">
      <c r="A61" s="893" t="s">
        <v>6487</v>
      </c>
      <c r="B61" s="836">
        <v>1</v>
      </c>
      <c r="C61" s="837">
        <v>0.61</v>
      </c>
      <c r="D61" s="838">
        <v>12</v>
      </c>
      <c r="E61" s="844"/>
      <c r="F61" s="822"/>
      <c r="G61" s="823"/>
      <c r="H61" s="828"/>
      <c r="I61" s="822"/>
      <c r="J61" s="823"/>
      <c r="K61" s="827">
        <v>0.55000000000000004</v>
      </c>
      <c r="L61" s="828">
        <v>2</v>
      </c>
      <c r="M61" s="828">
        <v>21</v>
      </c>
      <c r="N61" s="829">
        <v>7</v>
      </c>
      <c r="O61" s="828" t="s">
        <v>6380</v>
      </c>
      <c r="P61" s="845" t="s">
        <v>6488</v>
      </c>
      <c r="Q61" s="830">
        <f t="shared" si="0"/>
        <v>-1</v>
      </c>
      <c r="R61" s="830">
        <f t="shared" si="0"/>
        <v>-0.61</v>
      </c>
      <c r="S61" s="841" t="str">
        <f t="shared" si="1"/>
        <v/>
      </c>
      <c r="T61" s="841" t="str">
        <f t="shared" si="2"/>
        <v/>
      </c>
      <c r="U61" s="841" t="str">
        <f t="shared" si="3"/>
        <v/>
      </c>
      <c r="V61" s="846" t="str">
        <f t="shared" si="4"/>
        <v/>
      </c>
      <c r="W61" s="831"/>
    </row>
    <row r="62" spans="1:23" ht="14.4" customHeight="1" x14ac:dyDescent="0.3">
      <c r="A62" s="893" t="s">
        <v>6489</v>
      </c>
      <c r="B62" s="841">
        <v>2</v>
      </c>
      <c r="C62" s="842">
        <v>2.87</v>
      </c>
      <c r="D62" s="843">
        <v>11</v>
      </c>
      <c r="E62" s="844">
        <v>1</v>
      </c>
      <c r="F62" s="822">
        <v>1.43</v>
      </c>
      <c r="G62" s="823">
        <v>8</v>
      </c>
      <c r="H62" s="824">
        <v>8</v>
      </c>
      <c r="I62" s="825">
        <v>14.31</v>
      </c>
      <c r="J62" s="835">
        <v>13.6</v>
      </c>
      <c r="K62" s="827">
        <v>1.43</v>
      </c>
      <c r="L62" s="828">
        <v>4</v>
      </c>
      <c r="M62" s="828">
        <v>36</v>
      </c>
      <c r="N62" s="829">
        <v>12</v>
      </c>
      <c r="O62" s="828" t="s">
        <v>6380</v>
      </c>
      <c r="P62" s="845" t="s">
        <v>6490</v>
      </c>
      <c r="Q62" s="830">
        <f t="shared" si="0"/>
        <v>6</v>
      </c>
      <c r="R62" s="830">
        <f t="shared" si="0"/>
        <v>11.440000000000001</v>
      </c>
      <c r="S62" s="841">
        <f t="shared" si="1"/>
        <v>96</v>
      </c>
      <c r="T62" s="841">
        <f t="shared" si="2"/>
        <v>108.8</v>
      </c>
      <c r="U62" s="841">
        <f t="shared" si="3"/>
        <v>12.799999999999997</v>
      </c>
      <c r="V62" s="846">
        <f t="shared" si="4"/>
        <v>1.1333333333333333</v>
      </c>
      <c r="W62" s="831">
        <v>28</v>
      </c>
    </row>
    <row r="63" spans="1:23" ht="14.4" customHeight="1" x14ac:dyDescent="0.3">
      <c r="A63" s="894" t="s">
        <v>6491</v>
      </c>
      <c r="B63" s="878"/>
      <c r="C63" s="879"/>
      <c r="D63" s="847"/>
      <c r="E63" s="889">
        <v>3</v>
      </c>
      <c r="F63" s="883">
        <v>10.77</v>
      </c>
      <c r="G63" s="833">
        <v>31.3</v>
      </c>
      <c r="H63" s="880"/>
      <c r="I63" s="881"/>
      <c r="J63" s="832"/>
      <c r="K63" s="884">
        <v>1.81</v>
      </c>
      <c r="L63" s="882">
        <v>5</v>
      </c>
      <c r="M63" s="882">
        <v>45</v>
      </c>
      <c r="N63" s="885">
        <v>15</v>
      </c>
      <c r="O63" s="882" t="s">
        <v>6380</v>
      </c>
      <c r="P63" s="886" t="s">
        <v>6492</v>
      </c>
      <c r="Q63" s="887">
        <f t="shared" si="0"/>
        <v>0</v>
      </c>
      <c r="R63" s="887">
        <f t="shared" si="0"/>
        <v>0</v>
      </c>
      <c r="S63" s="878" t="str">
        <f t="shared" si="1"/>
        <v/>
      </c>
      <c r="T63" s="878" t="str">
        <f t="shared" si="2"/>
        <v/>
      </c>
      <c r="U63" s="878" t="str">
        <f t="shared" si="3"/>
        <v/>
      </c>
      <c r="V63" s="888" t="str">
        <f t="shared" si="4"/>
        <v/>
      </c>
      <c r="W63" s="834"/>
    </row>
    <row r="64" spans="1:23" ht="14.4" customHeight="1" x14ac:dyDescent="0.3">
      <c r="A64" s="893" t="s">
        <v>6493</v>
      </c>
      <c r="B64" s="841"/>
      <c r="C64" s="842"/>
      <c r="D64" s="843"/>
      <c r="E64" s="844"/>
      <c r="F64" s="822"/>
      <c r="G64" s="823"/>
      <c r="H64" s="824">
        <v>1</v>
      </c>
      <c r="I64" s="825">
        <v>0.54</v>
      </c>
      <c r="J64" s="835">
        <v>9</v>
      </c>
      <c r="K64" s="827">
        <v>0.54</v>
      </c>
      <c r="L64" s="828">
        <v>2</v>
      </c>
      <c r="M64" s="828">
        <v>21</v>
      </c>
      <c r="N64" s="829">
        <v>7</v>
      </c>
      <c r="O64" s="828" t="s">
        <v>6380</v>
      </c>
      <c r="P64" s="845" t="s">
        <v>6494</v>
      </c>
      <c r="Q64" s="830">
        <f t="shared" si="0"/>
        <v>1</v>
      </c>
      <c r="R64" s="830">
        <f t="shared" si="0"/>
        <v>0.54</v>
      </c>
      <c r="S64" s="841">
        <f t="shared" si="1"/>
        <v>7</v>
      </c>
      <c r="T64" s="841">
        <f t="shared" si="2"/>
        <v>9</v>
      </c>
      <c r="U64" s="841">
        <f t="shared" si="3"/>
        <v>2</v>
      </c>
      <c r="V64" s="846">
        <f t="shared" si="4"/>
        <v>1.2857142857142858</v>
      </c>
      <c r="W64" s="831">
        <v>2</v>
      </c>
    </row>
    <row r="65" spans="1:23" ht="14.4" customHeight="1" x14ac:dyDescent="0.3">
      <c r="A65" s="893" t="s">
        <v>6495</v>
      </c>
      <c r="B65" s="841"/>
      <c r="C65" s="842"/>
      <c r="D65" s="843"/>
      <c r="E65" s="824">
        <v>1</v>
      </c>
      <c r="F65" s="825">
        <v>0.46</v>
      </c>
      <c r="G65" s="826">
        <v>9</v>
      </c>
      <c r="H65" s="828"/>
      <c r="I65" s="822"/>
      <c r="J65" s="823"/>
      <c r="K65" s="827">
        <v>0.46</v>
      </c>
      <c r="L65" s="828">
        <v>2</v>
      </c>
      <c r="M65" s="828">
        <v>15</v>
      </c>
      <c r="N65" s="829">
        <v>5</v>
      </c>
      <c r="O65" s="828" t="s">
        <v>6380</v>
      </c>
      <c r="P65" s="845" t="s">
        <v>6496</v>
      </c>
      <c r="Q65" s="830">
        <f t="shared" si="0"/>
        <v>0</v>
      </c>
      <c r="R65" s="830">
        <f t="shared" si="0"/>
        <v>0</v>
      </c>
      <c r="S65" s="841" t="str">
        <f t="shared" si="1"/>
        <v/>
      </c>
      <c r="T65" s="841" t="str">
        <f t="shared" si="2"/>
        <v/>
      </c>
      <c r="U65" s="841" t="str">
        <f t="shared" si="3"/>
        <v/>
      </c>
      <c r="V65" s="846" t="str">
        <f t="shared" si="4"/>
        <v/>
      </c>
      <c r="W65" s="831"/>
    </row>
    <row r="66" spans="1:23" ht="14.4" customHeight="1" x14ac:dyDescent="0.3">
      <c r="A66" s="893" t="s">
        <v>6497</v>
      </c>
      <c r="B66" s="841"/>
      <c r="C66" s="842"/>
      <c r="D66" s="843"/>
      <c r="E66" s="844">
        <v>1</v>
      </c>
      <c r="F66" s="822">
        <v>1.28</v>
      </c>
      <c r="G66" s="823">
        <v>9</v>
      </c>
      <c r="H66" s="824"/>
      <c r="I66" s="825"/>
      <c r="J66" s="826"/>
      <c r="K66" s="827">
        <v>1.28</v>
      </c>
      <c r="L66" s="828">
        <v>3</v>
      </c>
      <c r="M66" s="828">
        <v>24</v>
      </c>
      <c r="N66" s="829">
        <v>8</v>
      </c>
      <c r="O66" s="828" t="s">
        <v>6380</v>
      </c>
      <c r="P66" s="845" t="s">
        <v>6498</v>
      </c>
      <c r="Q66" s="830">
        <f t="shared" si="0"/>
        <v>0</v>
      </c>
      <c r="R66" s="830">
        <f t="shared" si="0"/>
        <v>0</v>
      </c>
      <c r="S66" s="841" t="str">
        <f t="shared" si="1"/>
        <v/>
      </c>
      <c r="T66" s="841" t="str">
        <f t="shared" si="2"/>
        <v/>
      </c>
      <c r="U66" s="841" t="str">
        <f t="shared" si="3"/>
        <v/>
      </c>
      <c r="V66" s="846" t="str">
        <f t="shared" si="4"/>
        <v/>
      </c>
      <c r="W66" s="831"/>
    </row>
    <row r="67" spans="1:23" ht="14.4" customHeight="1" x14ac:dyDescent="0.3">
      <c r="A67" s="894" t="s">
        <v>6499</v>
      </c>
      <c r="B67" s="878"/>
      <c r="C67" s="879"/>
      <c r="D67" s="847"/>
      <c r="E67" s="889"/>
      <c r="F67" s="883"/>
      <c r="G67" s="833"/>
      <c r="H67" s="880">
        <v>1</v>
      </c>
      <c r="I67" s="881">
        <v>2.36</v>
      </c>
      <c r="J67" s="832">
        <v>7</v>
      </c>
      <c r="K67" s="884">
        <v>2.36</v>
      </c>
      <c r="L67" s="882">
        <v>4</v>
      </c>
      <c r="M67" s="882">
        <v>39</v>
      </c>
      <c r="N67" s="885">
        <v>13</v>
      </c>
      <c r="O67" s="882" t="s">
        <v>6380</v>
      </c>
      <c r="P67" s="886" t="s">
        <v>6500</v>
      </c>
      <c r="Q67" s="887">
        <f t="shared" si="0"/>
        <v>1</v>
      </c>
      <c r="R67" s="887">
        <f t="shared" si="0"/>
        <v>2.36</v>
      </c>
      <c r="S67" s="878">
        <f t="shared" si="1"/>
        <v>13</v>
      </c>
      <c r="T67" s="878">
        <f t="shared" si="2"/>
        <v>7</v>
      </c>
      <c r="U67" s="878">
        <f t="shared" si="3"/>
        <v>-6</v>
      </c>
      <c r="V67" s="888">
        <f t="shared" si="4"/>
        <v>0.53846153846153844</v>
      </c>
      <c r="W67" s="834"/>
    </row>
    <row r="68" spans="1:23" ht="14.4" customHeight="1" x14ac:dyDescent="0.3">
      <c r="A68" s="893" t="s">
        <v>6501</v>
      </c>
      <c r="B68" s="841"/>
      <c r="C68" s="842"/>
      <c r="D68" s="843"/>
      <c r="E68" s="844"/>
      <c r="F68" s="822"/>
      <c r="G68" s="823"/>
      <c r="H68" s="824">
        <v>1</v>
      </c>
      <c r="I68" s="825">
        <v>0.39</v>
      </c>
      <c r="J68" s="826">
        <v>3</v>
      </c>
      <c r="K68" s="827">
        <v>0.39</v>
      </c>
      <c r="L68" s="828">
        <v>2</v>
      </c>
      <c r="M68" s="828">
        <v>15</v>
      </c>
      <c r="N68" s="829">
        <v>5</v>
      </c>
      <c r="O68" s="828" t="s">
        <v>6380</v>
      </c>
      <c r="P68" s="845" t="s">
        <v>6502</v>
      </c>
      <c r="Q68" s="830">
        <f t="shared" si="0"/>
        <v>1</v>
      </c>
      <c r="R68" s="830">
        <f t="shared" si="0"/>
        <v>0.39</v>
      </c>
      <c r="S68" s="841">
        <f t="shared" si="1"/>
        <v>5</v>
      </c>
      <c r="T68" s="841">
        <f t="shared" si="2"/>
        <v>3</v>
      </c>
      <c r="U68" s="841">
        <f t="shared" si="3"/>
        <v>-2</v>
      </c>
      <c r="V68" s="846">
        <f t="shared" si="4"/>
        <v>0.6</v>
      </c>
      <c r="W68" s="831"/>
    </row>
    <row r="69" spans="1:23" ht="14.4" customHeight="1" x14ac:dyDescent="0.3">
      <c r="A69" s="893" t="s">
        <v>6503</v>
      </c>
      <c r="B69" s="841"/>
      <c r="C69" s="842"/>
      <c r="D69" s="843"/>
      <c r="E69" s="844"/>
      <c r="F69" s="822"/>
      <c r="G69" s="823"/>
      <c r="H69" s="824">
        <v>2</v>
      </c>
      <c r="I69" s="825">
        <v>2.11</v>
      </c>
      <c r="J69" s="835">
        <v>8.5</v>
      </c>
      <c r="K69" s="827">
        <v>1</v>
      </c>
      <c r="L69" s="828">
        <v>2</v>
      </c>
      <c r="M69" s="828">
        <v>18</v>
      </c>
      <c r="N69" s="829">
        <v>6</v>
      </c>
      <c r="O69" s="828" t="s">
        <v>6380</v>
      </c>
      <c r="P69" s="845" t="s">
        <v>6504</v>
      </c>
      <c r="Q69" s="830">
        <f t="shared" si="0"/>
        <v>2</v>
      </c>
      <c r="R69" s="830">
        <f t="shared" si="0"/>
        <v>2.11</v>
      </c>
      <c r="S69" s="841">
        <f t="shared" si="1"/>
        <v>12</v>
      </c>
      <c r="T69" s="841">
        <f t="shared" si="2"/>
        <v>17</v>
      </c>
      <c r="U69" s="841">
        <f t="shared" si="3"/>
        <v>5</v>
      </c>
      <c r="V69" s="846">
        <f t="shared" si="4"/>
        <v>1.4166666666666667</v>
      </c>
      <c r="W69" s="831">
        <v>5</v>
      </c>
    </row>
    <row r="70" spans="1:23" ht="14.4" customHeight="1" x14ac:dyDescent="0.3">
      <c r="A70" s="894" t="s">
        <v>6505</v>
      </c>
      <c r="B70" s="878">
        <v>1</v>
      </c>
      <c r="C70" s="879">
        <v>2.2599999999999998</v>
      </c>
      <c r="D70" s="847">
        <v>12</v>
      </c>
      <c r="E70" s="889"/>
      <c r="F70" s="883"/>
      <c r="G70" s="833"/>
      <c r="H70" s="880"/>
      <c r="I70" s="881"/>
      <c r="J70" s="832"/>
      <c r="K70" s="884">
        <v>2.2599999999999998</v>
      </c>
      <c r="L70" s="882">
        <v>4</v>
      </c>
      <c r="M70" s="882">
        <v>39</v>
      </c>
      <c r="N70" s="885">
        <v>13</v>
      </c>
      <c r="O70" s="882" t="s">
        <v>6380</v>
      </c>
      <c r="P70" s="886" t="s">
        <v>6506</v>
      </c>
      <c r="Q70" s="887">
        <f>H70-B70</f>
        <v>-1</v>
      </c>
      <c r="R70" s="887">
        <f>I70-C70</f>
        <v>-2.2599999999999998</v>
      </c>
      <c r="S70" s="878" t="str">
        <f>IF(H70=0,"",H70*N70)</f>
        <v/>
      </c>
      <c r="T70" s="878" t="str">
        <f>IF(H70=0,"",H70*J70)</f>
        <v/>
      </c>
      <c r="U70" s="878" t="str">
        <f>IF(H70=0,"",T70-S70)</f>
        <v/>
      </c>
      <c r="V70" s="888" t="str">
        <f>IF(H70=0,"",T70/S70)</f>
        <v/>
      </c>
      <c r="W70" s="834"/>
    </row>
    <row r="71" spans="1:23" ht="14.4" customHeight="1" thickBot="1" x14ac:dyDescent="0.35">
      <c r="A71" s="895" t="s">
        <v>6507</v>
      </c>
      <c r="B71" s="896"/>
      <c r="C71" s="897"/>
      <c r="D71" s="898"/>
      <c r="E71" s="899">
        <v>2</v>
      </c>
      <c r="F71" s="900">
        <v>6.29</v>
      </c>
      <c r="G71" s="901">
        <v>5</v>
      </c>
      <c r="H71" s="902"/>
      <c r="I71" s="903"/>
      <c r="J71" s="904"/>
      <c r="K71" s="905">
        <v>4.42</v>
      </c>
      <c r="L71" s="906">
        <v>6</v>
      </c>
      <c r="M71" s="906">
        <v>57</v>
      </c>
      <c r="N71" s="907">
        <v>19</v>
      </c>
      <c r="O71" s="906" t="s">
        <v>6380</v>
      </c>
      <c r="P71" s="908" t="s">
        <v>6508</v>
      </c>
      <c r="Q71" s="909">
        <f>H71-B71</f>
        <v>0</v>
      </c>
      <c r="R71" s="909">
        <f>I71-C71</f>
        <v>0</v>
      </c>
      <c r="S71" s="896" t="str">
        <f>IF(H71=0,"",H71*N71)</f>
        <v/>
      </c>
      <c r="T71" s="896" t="str">
        <f>IF(H71=0,"",H71*J71)</f>
        <v/>
      </c>
      <c r="U71" s="896" t="str">
        <f>IF(H71=0,"",T71-S71)</f>
        <v/>
      </c>
      <c r="V71" s="910" t="str">
        <f>IF(H71=0,"",T71/S71)</f>
        <v/>
      </c>
      <c r="W71" s="91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2:Q1048576">
    <cfRule type="cellIs" dxfId="12" priority="9" stopIfTrue="1" operator="lessThan">
      <formula>0</formula>
    </cfRule>
  </conditionalFormatting>
  <conditionalFormatting sqref="U72:U1048576">
    <cfRule type="cellIs" dxfId="11" priority="8" stopIfTrue="1" operator="greaterThan">
      <formula>0</formula>
    </cfRule>
  </conditionalFormatting>
  <conditionalFormatting sqref="V72:V1048576">
    <cfRule type="cellIs" dxfId="10" priority="7" stopIfTrue="1" operator="greaterThan">
      <formula>1</formula>
    </cfRule>
  </conditionalFormatting>
  <conditionalFormatting sqref="V72:V1048576">
    <cfRule type="cellIs" dxfId="9" priority="4" stopIfTrue="1" operator="greaterThan">
      <formula>1</formula>
    </cfRule>
  </conditionalFormatting>
  <conditionalFormatting sqref="U72:U1048576">
    <cfRule type="cellIs" dxfId="8" priority="5" stopIfTrue="1" operator="greaterThan">
      <formula>0</formula>
    </cfRule>
  </conditionalFormatting>
  <conditionalFormatting sqref="Q72:Q1048576">
    <cfRule type="cellIs" dxfId="7" priority="6" stopIfTrue="1" operator="lessThan">
      <formula>0</formula>
    </cfRule>
  </conditionalFormatting>
  <conditionalFormatting sqref="V5:V71">
    <cfRule type="cellIs" dxfId="6" priority="1" stopIfTrue="1" operator="greaterThan">
      <formula>1</formula>
    </cfRule>
  </conditionalFormatting>
  <conditionalFormatting sqref="U5:U71">
    <cfRule type="cellIs" dxfId="5" priority="2" stopIfTrue="1" operator="greaterThan">
      <formula>0</formula>
    </cfRule>
  </conditionalFormatting>
  <conditionalFormatting sqref="Q5:Q7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312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2907448</v>
      </c>
      <c r="C3" s="351">
        <f t="shared" ref="C3:L3" si="0">SUBTOTAL(9,C6:C1048576)</f>
        <v>8</v>
      </c>
      <c r="D3" s="351">
        <f t="shared" si="0"/>
        <v>3046445</v>
      </c>
      <c r="E3" s="351">
        <f t="shared" si="0"/>
        <v>6.8791902331105605</v>
      </c>
      <c r="F3" s="351">
        <f t="shared" si="0"/>
        <v>4180100</v>
      </c>
      <c r="G3" s="354">
        <f>IF(B3&lt;&gt;0,F3/B3,"")</f>
        <v>1.4377213281200558</v>
      </c>
      <c r="H3" s="350">
        <f t="shared" si="0"/>
        <v>283705.56</v>
      </c>
      <c r="I3" s="351">
        <f t="shared" si="0"/>
        <v>2</v>
      </c>
      <c r="J3" s="351">
        <f t="shared" si="0"/>
        <v>1576744.2700000005</v>
      </c>
      <c r="K3" s="351">
        <f t="shared" si="0"/>
        <v>6.3926809801222353</v>
      </c>
      <c r="L3" s="351">
        <f t="shared" si="0"/>
        <v>155907.96000000002</v>
      </c>
      <c r="M3" s="352">
        <f>IF(H3&lt;&gt;0,L3/H3,"")</f>
        <v>0.54954143302655056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12"/>
      <c r="B5" s="913">
        <v>2014</v>
      </c>
      <c r="C5" s="914"/>
      <c r="D5" s="914">
        <v>2015</v>
      </c>
      <c r="E5" s="914"/>
      <c r="F5" s="914">
        <v>2016</v>
      </c>
      <c r="G5" s="796" t="s">
        <v>2</v>
      </c>
      <c r="H5" s="913">
        <v>2014</v>
      </c>
      <c r="I5" s="914"/>
      <c r="J5" s="914">
        <v>2015</v>
      </c>
      <c r="K5" s="914"/>
      <c r="L5" s="914">
        <v>2016</v>
      </c>
      <c r="M5" s="796" t="s">
        <v>2</v>
      </c>
    </row>
    <row r="6" spans="1:13" ht="14.4" customHeight="1" x14ac:dyDescent="0.3">
      <c r="A6" s="754" t="s">
        <v>6510</v>
      </c>
      <c r="B6" s="797">
        <v>14278</v>
      </c>
      <c r="C6" s="740">
        <v>1</v>
      </c>
      <c r="D6" s="797">
        <v>8700</v>
      </c>
      <c r="E6" s="740">
        <v>0.60932903768034741</v>
      </c>
      <c r="F6" s="797">
        <v>23522</v>
      </c>
      <c r="G6" s="745">
        <v>1.6474296119904748</v>
      </c>
      <c r="H6" s="797">
        <v>11781</v>
      </c>
      <c r="I6" s="740">
        <v>1</v>
      </c>
      <c r="J6" s="797">
        <v>7317.52</v>
      </c>
      <c r="K6" s="740">
        <v>0.62112893642305411</v>
      </c>
      <c r="L6" s="797">
        <v>19354.59</v>
      </c>
      <c r="M6" s="235">
        <v>1.642864782276547</v>
      </c>
    </row>
    <row r="7" spans="1:13" ht="14.4" customHeight="1" x14ac:dyDescent="0.3">
      <c r="A7" s="691" t="s">
        <v>6511</v>
      </c>
      <c r="B7" s="804">
        <v>212147</v>
      </c>
      <c r="C7" s="665">
        <v>1</v>
      </c>
      <c r="D7" s="804">
        <v>216040</v>
      </c>
      <c r="E7" s="665">
        <v>1.0183504833912334</v>
      </c>
      <c r="F7" s="804">
        <v>208367</v>
      </c>
      <c r="G7" s="681">
        <v>0.98218216613951648</v>
      </c>
      <c r="H7" s="804"/>
      <c r="I7" s="665"/>
      <c r="J7" s="804"/>
      <c r="K7" s="665"/>
      <c r="L7" s="804"/>
      <c r="M7" s="704"/>
    </row>
    <row r="8" spans="1:13" ht="14.4" customHeight="1" x14ac:dyDescent="0.3">
      <c r="A8" s="691" t="s">
        <v>6512</v>
      </c>
      <c r="B8" s="804">
        <v>1257889</v>
      </c>
      <c r="C8" s="665">
        <v>1</v>
      </c>
      <c r="D8" s="804">
        <v>1157105</v>
      </c>
      <c r="E8" s="665">
        <v>0.91987846304403653</v>
      </c>
      <c r="F8" s="804">
        <v>2552530</v>
      </c>
      <c r="G8" s="681">
        <v>2.0292172043797185</v>
      </c>
      <c r="H8" s="804"/>
      <c r="I8" s="665"/>
      <c r="J8" s="804"/>
      <c r="K8" s="665"/>
      <c r="L8" s="804"/>
      <c r="M8" s="704"/>
    </row>
    <row r="9" spans="1:13" ht="14.4" customHeight="1" x14ac:dyDescent="0.3">
      <c r="A9" s="691" t="s">
        <v>6513</v>
      </c>
      <c r="B9" s="804">
        <v>558542</v>
      </c>
      <c r="C9" s="665">
        <v>1</v>
      </c>
      <c r="D9" s="804">
        <v>789885</v>
      </c>
      <c r="E9" s="665">
        <v>1.4141908755295036</v>
      </c>
      <c r="F9" s="804">
        <v>522144</v>
      </c>
      <c r="G9" s="681">
        <v>0.93483390685033529</v>
      </c>
      <c r="H9" s="804">
        <v>271924.56</v>
      </c>
      <c r="I9" s="665">
        <v>1</v>
      </c>
      <c r="J9" s="804">
        <v>1569426.7500000005</v>
      </c>
      <c r="K9" s="665">
        <v>5.771552043699181</v>
      </c>
      <c r="L9" s="804">
        <v>136553.37000000002</v>
      </c>
      <c r="M9" s="704">
        <v>0.50217372788982362</v>
      </c>
    </row>
    <row r="10" spans="1:13" ht="14.4" customHeight="1" x14ac:dyDescent="0.3">
      <c r="A10" s="691" t="s">
        <v>6514</v>
      </c>
      <c r="B10" s="804">
        <v>560203</v>
      </c>
      <c r="C10" s="665">
        <v>1</v>
      </c>
      <c r="D10" s="804">
        <v>551572</v>
      </c>
      <c r="E10" s="665">
        <v>0.98459308500668508</v>
      </c>
      <c r="F10" s="804">
        <v>559191</v>
      </c>
      <c r="G10" s="681">
        <v>0.99819351199475903</v>
      </c>
      <c r="H10" s="804"/>
      <c r="I10" s="665"/>
      <c r="J10" s="804"/>
      <c r="K10" s="665"/>
      <c r="L10" s="804"/>
      <c r="M10" s="704"/>
    </row>
    <row r="11" spans="1:13" ht="14.4" customHeight="1" x14ac:dyDescent="0.3">
      <c r="A11" s="691" t="s">
        <v>6515</v>
      </c>
      <c r="B11" s="804">
        <v>91983</v>
      </c>
      <c r="C11" s="665">
        <v>1</v>
      </c>
      <c r="D11" s="804">
        <v>73192</v>
      </c>
      <c r="E11" s="665">
        <v>0.79571225117684785</v>
      </c>
      <c r="F11" s="804">
        <v>111327</v>
      </c>
      <c r="G11" s="681">
        <v>1.210299729297805</v>
      </c>
      <c r="H11" s="804"/>
      <c r="I11" s="665"/>
      <c r="J11" s="804"/>
      <c r="K11" s="665"/>
      <c r="L11" s="804"/>
      <c r="M11" s="704"/>
    </row>
    <row r="12" spans="1:13" ht="14.4" customHeight="1" x14ac:dyDescent="0.3">
      <c r="A12" s="691" t="s">
        <v>6516</v>
      </c>
      <c r="B12" s="804">
        <v>211148</v>
      </c>
      <c r="C12" s="665">
        <v>1</v>
      </c>
      <c r="D12" s="804">
        <v>240104</v>
      </c>
      <c r="E12" s="665">
        <v>1.1371360372819066</v>
      </c>
      <c r="F12" s="804">
        <v>195872</v>
      </c>
      <c r="G12" s="681">
        <v>0.92765264174891549</v>
      </c>
      <c r="H12" s="804"/>
      <c r="I12" s="665"/>
      <c r="J12" s="804"/>
      <c r="K12" s="665"/>
      <c r="L12" s="804"/>
      <c r="M12" s="704"/>
    </row>
    <row r="13" spans="1:13" ht="14.4" customHeight="1" x14ac:dyDescent="0.3">
      <c r="A13" s="691" t="s">
        <v>6517</v>
      </c>
      <c r="B13" s="804">
        <v>1258</v>
      </c>
      <c r="C13" s="665">
        <v>1</v>
      </c>
      <c r="D13" s="804"/>
      <c r="E13" s="665"/>
      <c r="F13" s="804">
        <v>7147</v>
      </c>
      <c r="G13" s="681">
        <v>5.6812400635930045</v>
      </c>
      <c r="H13" s="804"/>
      <c r="I13" s="665"/>
      <c r="J13" s="804"/>
      <c r="K13" s="665"/>
      <c r="L13" s="804"/>
      <c r="M13" s="704"/>
    </row>
    <row r="14" spans="1:13" ht="14.4" customHeight="1" thickBot="1" x14ac:dyDescent="0.35">
      <c r="A14" s="799" t="s">
        <v>6518</v>
      </c>
      <c r="B14" s="798"/>
      <c r="C14" s="671"/>
      <c r="D14" s="798">
        <v>9847</v>
      </c>
      <c r="E14" s="671"/>
      <c r="F14" s="798"/>
      <c r="G14" s="682"/>
      <c r="H14" s="798"/>
      <c r="I14" s="671"/>
      <c r="J14" s="798"/>
      <c r="K14" s="671"/>
      <c r="L14" s="798"/>
      <c r="M14" s="70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312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4464.2874000000029</v>
      </c>
      <c r="C5" s="33">
        <v>4557.6060300000008</v>
      </c>
      <c r="D5" s="12"/>
      <c r="E5" s="230">
        <v>4355.4894600000007</v>
      </c>
      <c r="F5" s="32">
        <v>4744.8325141235482</v>
      </c>
      <c r="G5" s="229">
        <f>E5-F5</f>
        <v>-389.34305412354752</v>
      </c>
      <c r="H5" s="235">
        <f>IF(F5&lt;0.00000001,"",E5/F5)</f>
        <v>0.91794377294359231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20787.699370000013</v>
      </c>
      <c r="C6" s="35">
        <v>21385.334390000007</v>
      </c>
      <c r="D6" s="12"/>
      <c r="E6" s="231">
        <v>21147.916519999999</v>
      </c>
      <c r="F6" s="34">
        <v>21322.61560354344</v>
      </c>
      <c r="G6" s="232">
        <f>E6-F6</f>
        <v>-174.69908354344079</v>
      </c>
      <c r="H6" s="236">
        <f>IF(F6&lt;0.00000001,"",E6/F6)</f>
        <v>0.99180686428008347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39015.802930000027</v>
      </c>
      <c r="C7" s="35">
        <v>41062.767830000019</v>
      </c>
      <c r="D7" s="12"/>
      <c r="E7" s="231">
        <v>42639.165459999997</v>
      </c>
      <c r="F7" s="34">
        <v>41972.003789210881</v>
      </c>
      <c r="G7" s="232">
        <f>E7-F7</f>
        <v>667.16167078911531</v>
      </c>
      <c r="H7" s="236">
        <f>IF(F7&lt;0.00000001,"",E7/F7)</f>
        <v>1.0158953971828386</v>
      </c>
    </row>
    <row r="8" spans="1:8" ht="14.4" customHeight="1" thickBot="1" x14ac:dyDescent="0.35">
      <c r="A8" s="1" t="s">
        <v>97</v>
      </c>
      <c r="B8" s="15">
        <v>16913.039780000017</v>
      </c>
      <c r="C8" s="37">
        <v>15523.253489999999</v>
      </c>
      <c r="D8" s="12"/>
      <c r="E8" s="233">
        <v>16415.607110000012</v>
      </c>
      <c r="F8" s="36">
        <v>15685.365607533553</v>
      </c>
      <c r="G8" s="234">
        <f>E8-F8</f>
        <v>730.24150246645877</v>
      </c>
      <c r="H8" s="237">
        <f>IF(F8&lt;0.00000001,"",E8/F8)</f>
        <v>1.0465555933306221</v>
      </c>
    </row>
    <row r="9" spans="1:8" ht="14.4" customHeight="1" thickBot="1" x14ac:dyDescent="0.35">
      <c r="A9" s="2" t="s">
        <v>98</v>
      </c>
      <c r="B9" s="3">
        <v>81180.829480000059</v>
      </c>
      <c r="C9" s="39">
        <v>82528.961740000028</v>
      </c>
      <c r="D9" s="12"/>
      <c r="E9" s="3">
        <v>84558.178550000011</v>
      </c>
      <c r="F9" s="38">
        <v>83724.817514411407</v>
      </c>
      <c r="G9" s="38">
        <f>E9-F9</f>
        <v>833.36103558860486</v>
      </c>
      <c r="H9" s="238">
        <f>IF(F9&lt;0.00000001,"",E9/F9)</f>
        <v>1.0099535724332294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731.27200000000005</v>
      </c>
      <c r="C11" s="33">
        <f>IF(ISERROR(VLOOKUP("Celkem:",'ZV Vykáz.-A'!A:F,4,0)),0,VLOOKUP("Celkem:",'ZV Vykáz.-A'!A:F,4,0)/1000)</f>
        <v>748.83202000000006</v>
      </c>
      <c r="D11" s="12"/>
      <c r="E11" s="230">
        <f>IF(ISERROR(VLOOKUP("Celkem:",'ZV Vykáz.-A'!A:F,6,0)),0,VLOOKUP("Celkem:",'ZV Vykáz.-A'!A:F,6,0)/1000)</f>
        <v>763.09130999999979</v>
      </c>
      <c r="F11" s="32">
        <f>B11</f>
        <v>731.27200000000005</v>
      </c>
      <c r="G11" s="229">
        <f>E11-F11</f>
        <v>31.819309999999746</v>
      </c>
      <c r="H11" s="235">
        <f>IF(F11&lt;0.00000001,"",E11/F11)</f>
        <v>1.0435122772374708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114419.43</v>
      </c>
      <c r="C12" s="37">
        <f>IF(ISERROR(VLOOKUP("Celkem",CaseMix!A:D,3,0)),0,VLOOKUP("Celkem",CaseMix!A:D,3,0)*30)</f>
        <v>112000.68000000001</v>
      </c>
      <c r="D12" s="12"/>
      <c r="E12" s="233">
        <f>IF(ISERROR(VLOOKUP("Celkem",CaseMix!A:D,4,0)),0,VLOOKUP("Celkem",CaseMix!A:D,4,0)*30)</f>
        <v>105795.51</v>
      </c>
      <c r="F12" s="36">
        <f>B12</f>
        <v>114419.43</v>
      </c>
      <c r="G12" s="234">
        <f>E12-F12</f>
        <v>-8623.9199999999983</v>
      </c>
      <c r="H12" s="237">
        <f>IF(F12&lt;0.00000001,"",E12/F12)</f>
        <v>0.92462888514651753</v>
      </c>
    </row>
    <row r="13" spans="1:8" ht="14.4" customHeight="1" thickBot="1" x14ac:dyDescent="0.35">
      <c r="A13" s="4" t="s">
        <v>101</v>
      </c>
      <c r="B13" s="9">
        <f>SUM(B11:B12)</f>
        <v>115150.70199999999</v>
      </c>
      <c r="C13" s="41">
        <f>SUM(C11:C12)</f>
        <v>112749.51202000001</v>
      </c>
      <c r="D13" s="12"/>
      <c r="E13" s="9">
        <f>SUM(E11:E12)</f>
        <v>106558.60131</v>
      </c>
      <c r="F13" s="40">
        <f>SUM(F11:F12)</f>
        <v>115150.70199999999</v>
      </c>
      <c r="G13" s="40">
        <f>E13-F13</f>
        <v>-8592.100689999992</v>
      </c>
      <c r="H13" s="239">
        <f>IF(F13&lt;0.00000001,"",E13/F13)</f>
        <v>0.92538386183698651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1.418446974951997</v>
      </c>
      <c r="C15" s="43">
        <f>IF(C9=0,"",C13/C9)</f>
        <v>1.3661811519598062</v>
      </c>
      <c r="D15" s="12"/>
      <c r="E15" s="10">
        <f>IF(E9=0,"",E13/E9)</f>
        <v>1.2601808971912862</v>
      </c>
      <c r="F15" s="42">
        <f>IF(F9=0,"",F13/F9)</f>
        <v>1.3753473034465473</v>
      </c>
      <c r="G15" s="42">
        <f>IF(ISERROR(F15-E15),"",E15-F15)</f>
        <v>-0.11516640625526109</v>
      </c>
      <c r="H15" s="240">
        <f>IF(ISERROR(F15-E15),"",IF(F15&lt;0.00000001,"",E15/F15))</f>
        <v>0.91626376409314203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272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311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7074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33702.61</v>
      </c>
      <c r="G3" s="215">
        <f t="shared" si="0"/>
        <v>3191153.56</v>
      </c>
      <c r="H3" s="216"/>
      <c r="I3" s="216"/>
      <c r="J3" s="211">
        <f t="shared" si="0"/>
        <v>32356.989999999998</v>
      </c>
      <c r="K3" s="215">
        <f t="shared" si="0"/>
        <v>4623189.2700000014</v>
      </c>
      <c r="L3" s="216"/>
      <c r="M3" s="216"/>
      <c r="N3" s="211">
        <f t="shared" si="0"/>
        <v>68458.03</v>
      </c>
      <c r="O3" s="215">
        <f t="shared" si="0"/>
        <v>4336007.959999999</v>
      </c>
      <c r="P3" s="181">
        <f>IF(G3=0,"",O3/G3)</f>
        <v>1.3587587931681981</v>
      </c>
      <c r="Q3" s="213">
        <f>IF(N3=0,"",O3/N3)</f>
        <v>63.338193634844579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6519</v>
      </c>
      <c r="B6" s="740" t="s">
        <v>6520</v>
      </c>
      <c r="C6" s="740" t="s">
        <v>5734</v>
      </c>
      <c r="D6" s="740" t="s">
        <v>6521</v>
      </c>
      <c r="E6" s="740" t="s">
        <v>6522</v>
      </c>
      <c r="F6" s="229"/>
      <c r="G6" s="229"/>
      <c r="H6" s="229"/>
      <c r="I6" s="229"/>
      <c r="J6" s="229"/>
      <c r="K6" s="229"/>
      <c r="L6" s="229"/>
      <c r="M6" s="229"/>
      <c r="N6" s="229">
        <v>0.5</v>
      </c>
      <c r="O6" s="229">
        <v>885.4</v>
      </c>
      <c r="P6" s="745"/>
      <c r="Q6" s="753">
        <v>1770.8</v>
      </c>
    </row>
    <row r="7" spans="1:17" ht="14.4" customHeight="1" x14ac:dyDescent="0.3">
      <c r="A7" s="664" t="s">
        <v>6519</v>
      </c>
      <c r="B7" s="665" t="s">
        <v>6520</v>
      </c>
      <c r="C7" s="665" t="s">
        <v>5734</v>
      </c>
      <c r="D7" s="665" t="s">
        <v>6523</v>
      </c>
      <c r="E7" s="665" t="s">
        <v>6524</v>
      </c>
      <c r="F7" s="668"/>
      <c r="G7" s="668"/>
      <c r="H7" s="668"/>
      <c r="I7" s="668"/>
      <c r="J7" s="668"/>
      <c r="K7" s="668"/>
      <c r="L7" s="668"/>
      <c r="M7" s="668"/>
      <c r="N7" s="668">
        <v>0.05</v>
      </c>
      <c r="O7" s="668">
        <v>45.19</v>
      </c>
      <c r="P7" s="681"/>
      <c r="Q7" s="669">
        <v>903.8</v>
      </c>
    </row>
    <row r="8" spans="1:17" ht="14.4" customHeight="1" x14ac:dyDescent="0.3">
      <c r="A8" s="664" t="s">
        <v>6519</v>
      </c>
      <c r="B8" s="665" t="s">
        <v>6520</v>
      </c>
      <c r="C8" s="665" t="s">
        <v>5826</v>
      </c>
      <c r="D8" s="665" t="s">
        <v>6525</v>
      </c>
      <c r="E8" s="665"/>
      <c r="F8" s="668">
        <v>1600</v>
      </c>
      <c r="G8" s="668">
        <v>8880</v>
      </c>
      <c r="H8" s="668">
        <v>1</v>
      </c>
      <c r="I8" s="668">
        <v>5.55</v>
      </c>
      <c r="J8" s="668">
        <v>1253</v>
      </c>
      <c r="K8" s="668">
        <v>7317.52</v>
      </c>
      <c r="L8" s="668">
        <v>0.82404504504504505</v>
      </c>
      <c r="M8" s="668">
        <v>5.8400000000000007</v>
      </c>
      <c r="N8" s="668">
        <v>1396</v>
      </c>
      <c r="O8" s="668">
        <v>8355.9499999999989</v>
      </c>
      <c r="P8" s="681">
        <v>0.94098536036036029</v>
      </c>
      <c r="Q8" s="669">
        <v>5.9856375358166183</v>
      </c>
    </row>
    <row r="9" spans="1:17" ht="14.4" customHeight="1" x14ac:dyDescent="0.3">
      <c r="A9" s="664" t="s">
        <v>6519</v>
      </c>
      <c r="B9" s="665" t="s">
        <v>6520</v>
      </c>
      <c r="C9" s="665" t="s">
        <v>5826</v>
      </c>
      <c r="D9" s="665" t="s">
        <v>6526</v>
      </c>
      <c r="E9" s="665"/>
      <c r="F9" s="668"/>
      <c r="G9" s="668"/>
      <c r="H9" s="668"/>
      <c r="I9" s="668"/>
      <c r="J9" s="668"/>
      <c r="K9" s="668"/>
      <c r="L9" s="668"/>
      <c r="M9" s="668"/>
      <c r="N9" s="668">
        <v>305</v>
      </c>
      <c r="O9" s="668">
        <v>10068.049999999999</v>
      </c>
      <c r="P9" s="681"/>
      <c r="Q9" s="669">
        <v>33.01</v>
      </c>
    </row>
    <row r="10" spans="1:17" ht="14.4" customHeight="1" x14ac:dyDescent="0.3">
      <c r="A10" s="664" t="s">
        <v>6519</v>
      </c>
      <c r="B10" s="665" t="s">
        <v>6520</v>
      </c>
      <c r="C10" s="665" t="s">
        <v>5826</v>
      </c>
      <c r="D10" s="665" t="s">
        <v>6527</v>
      </c>
      <c r="E10" s="665"/>
      <c r="F10" s="668">
        <v>150</v>
      </c>
      <c r="G10" s="668">
        <v>2901</v>
      </c>
      <c r="H10" s="668">
        <v>1</v>
      </c>
      <c r="I10" s="668">
        <v>19.34</v>
      </c>
      <c r="J10" s="668"/>
      <c r="K10" s="668"/>
      <c r="L10" s="668"/>
      <c r="M10" s="668"/>
      <c r="N10" s="668"/>
      <c r="O10" s="668"/>
      <c r="P10" s="681"/>
      <c r="Q10" s="669"/>
    </row>
    <row r="11" spans="1:17" ht="14.4" customHeight="1" x14ac:dyDescent="0.3">
      <c r="A11" s="664" t="s">
        <v>6519</v>
      </c>
      <c r="B11" s="665" t="s">
        <v>6520</v>
      </c>
      <c r="C11" s="665" t="s">
        <v>5537</v>
      </c>
      <c r="D11" s="665" t="s">
        <v>6528</v>
      </c>
      <c r="E11" s="665" t="s">
        <v>6529</v>
      </c>
      <c r="F11" s="668">
        <v>5</v>
      </c>
      <c r="G11" s="668">
        <v>8776</v>
      </c>
      <c r="H11" s="668">
        <v>1</v>
      </c>
      <c r="I11" s="668">
        <v>1755.2</v>
      </c>
      <c r="J11" s="668">
        <v>4</v>
      </c>
      <c r="K11" s="668">
        <v>7048</v>
      </c>
      <c r="L11" s="668">
        <v>0.80309936189608022</v>
      </c>
      <c r="M11" s="668">
        <v>1762</v>
      </c>
      <c r="N11" s="668">
        <v>4</v>
      </c>
      <c r="O11" s="668">
        <v>7300</v>
      </c>
      <c r="P11" s="681">
        <v>0.83181403828623524</v>
      </c>
      <c r="Q11" s="669">
        <v>1825</v>
      </c>
    </row>
    <row r="12" spans="1:17" ht="14.4" customHeight="1" x14ac:dyDescent="0.3">
      <c r="A12" s="664" t="s">
        <v>6519</v>
      </c>
      <c r="B12" s="665" t="s">
        <v>6520</v>
      </c>
      <c r="C12" s="665" t="s">
        <v>5537</v>
      </c>
      <c r="D12" s="665" t="s">
        <v>6530</v>
      </c>
      <c r="E12" s="665" t="s">
        <v>6531</v>
      </c>
      <c r="F12" s="668">
        <v>5</v>
      </c>
      <c r="G12" s="668">
        <v>2052</v>
      </c>
      <c r="H12" s="668">
        <v>1</v>
      </c>
      <c r="I12" s="668">
        <v>410.4</v>
      </c>
      <c r="J12" s="668">
        <v>4</v>
      </c>
      <c r="K12" s="668">
        <v>1652</v>
      </c>
      <c r="L12" s="668">
        <v>0.80506822612085771</v>
      </c>
      <c r="M12" s="668">
        <v>413</v>
      </c>
      <c r="N12" s="668">
        <v>4</v>
      </c>
      <c r="O12" s="668">
        <v>1716</v>
      </c>
      <c r="P12" s="681">
        <v>0.83625730994152048</v>
      </c>
      <c r="Q12" s="669">
        <v>429</v>
      </c>
    </row>
    <row r="13" spans="1:17" ht="14.4" customHeight="1" x14ac:dyDescent="0.3">
      <c r="A13" s="664" t="s">
        <v>6519</v>
      </c>
      <c r="B13" s="665" t="s">
        <v>6520</v>
      </c>
      <c r="C13" s="665" t="s">
        <v>5537</v>
      </c>
      <c r="D13" s="665" t="s">
        <v>6532</v>
      </c>
      <c r="E13" s="665" t="s">
        <v>6533</v>
      </c>
      <c r="F13" s="668">
        <v>1</v>
      </c>
      <c r="G13" s="668">
        <v>3450</v>
      </c>
      <c r="H13" s="668">
        <v>1</v>
      </c>
      <c r="I13" s="668">
        <v>3450</v>
      </c>
      <c r="J13" s="668"/>
      <c r="K13" s="668"/>
      <c r="L13" s="668"/>
      <c r="M13" s="668"/>
      <c r="N13" s="668"/>
      <c r="O13" s="668"/>
      <c r="P13" s="681"/>
      <c r="Q13" s="669"/>
    </row>
    <row r="14" spans="1:17" ht="14.4" customHeight="1" x14ac:dyDescent="0.3">
      <c r="A14" s="664" t="s">
        <v>6519</v>
      </c>
      <c r="B14" s="665" t="s">
        <v>6520</v>
      </c>
      <c r="C14" s="665" t="s">
        <v>5537</v>
      </c>
      <c r="D14" s="665" t="s">
        <v>6534</v>
      </c>
      <c r="E14" s="665" t="s">
        <v>6535</v>
      </c>
      <c r="F14" s="668"/>
      <c r="G14" s="668"/>
      <c r="H14" s="668"/>
      <c r="I14" s="668"/>
      <c r="J14" s="668"/>
      <c r="K14" s="668"/>
      <c r="L14" s="668"/>
      <c r="M14" s="668"/>
      <c r="N14" s="668">
        <v>1</v>
      </c>
      <c r="O14" s="668">
        <v>14506</v>
      </c>
      <c r="P14" s="681"/>
      <c r="Q14" s="669">
        <v>14506</v>
      </c>
    </row>
    <row r="15" spans="1:17" ht="14.4" customHeight="1" x14ac:dyDescent="0.3">
      <c r="A15" s="664" t="s">
        <v>6536</v>
      </c>
      <c r="B15" s="665" t="s">
        <v>6537</v>
      </c>
      <c r="C15" s="665" t="s">
        <v>5537</v>
      </c>
      <c r="D15" s="665" t="s">
        <v>6538</v>
      </c>
      <c r="E15" s="665" t="s">
        <v>6539</v>
      </c>
      <c r="F15" s="668"/>
      <c r="G15" s="668"/>
      <c r="H15" s="668"/>
      <c r="I15" s="668"/>
      <c r="J15" s="668"/>
      <c r="K15" s="668"/>
      <c r="L15" s="668"/>
      <c r="M15" s="668"/>
      <c r="N15" s="668">
        <v>3</v>
      </c>
      <c r="O15" s="668">
        <v>69</v>
      </c>
      <c r="P15" s="681"/>
      <c r="Q15" s="669">
        <v>23</v>
      </c>
    </row>
    <row r="16" spans="1:17" ht="14.4" customHeight="1" x14ac:dyDescent="0.3">
      <c r="A16" s="664" t="s">
        <v>6536</v>
      </c>
      <c r="B16" s="665" t="s">
        <v>6537</v>
      </c>
      <c r="C16" s="665" t="s">
        <v>5537</v>
      </c>
      <c r="D16" s="665" t="s">
        <v>6540</v>
      </c>
      <c r="E16" s="665" t="s">
        <v>6541</v>
      </c>
      <c r="F16" s="668"/>
      <c r="G16" s="668"/>
      <c r="H16" s="668"/>
      <c r="I16" s="668"/>
      <c r="J16" s="668"/>
      <c r="K16" s="668"/>
      <c r="L16" s="668"/>
      <c r="M16" s="668"/>
      <c r="N16" s="668">
        <v>2</v>
      </c>
      <c r="O16" s="668">
        <v>2566</v>
      </c>
      <c r="P16" s="681"/>
      <c r="Q16" s="669">
        <v>1283</v>
      </c>
    </row>
    <row r="17" spans="1:17" ht="14.4" customHeight="1" x14ac:dyDescent="0.3">
      <c r="A17" s="664" t="s">
        <v>6536</v>
      </c>
      <c r="B17" s="665" t="s">
        <v>6537</v>
      </c>
      <c r="C17" s="665" t="s">
        <v>5537</v>
      </c>
      <c r="D17" s="665" t="s">
        <v>6542</v>
      </c>
      <c r="E17" s="665" t="s">
        <v>6543</v>
      </c>
      <c r="F17" s="668"/>
      <c r="G17" s="668"/>
      <c r="H17" s="668"/>
      <c r="I17" s="668"/>
      <c r="J17" s="668"/>
      <c r="K17" s="668"/>
      <c r="L17" s="668"/>
      <c r="M17" s="668"/>
      <c r="N17" s="668">
        <v>2</v>
      </c>
      <c r="O17" s="668">
        <v>2022</v>
      </c>
      <c r="P17" s="681"/>
      <c r="Q17" s="669">
        <v>1011</v>
      </c>
    </row>
    <row r="18" spans="1:17" ht="14.4" customHeight="1" x14ac:dyDescent="0.3">
      <c r="A18" s="664" t="s">
        <v>6536</v>
      </c>
      <c r="B18" s="665" t="s">
        <v>6537</v>
      </c>
      <c r="C18" s="665" t="s">
        <v>5537</v>
      </c>
      <c r="D18" s="665" t="s">
        <v>6544</v>
      </c>
      <c r="E18" s="665" t="s">
        <v>6545</v>
      </c>
      <c r="F18" s="668"/>
      <c r="G18" s="668"/>
      <c r="H18" s="668"/>
      <c r="I18" s="668"/>
      <c r="J18" s="668"/>
      <c r="K18" s="668"/>
      <c r="L18" s="668"/>
      <c r="M18" s="668"/>
      <c r="N18" s="668">
        <v>1</v>
      </c>
      <c r="O18" s="668">
        <v>2294</v>
      </c>
      <c r="P18" s="681"/>
      <c r="Q18" s="669">
        <v>2294</v>
      </c>
    </row>
    <row r="19" spans="1:17" ht="14.4" customHeight="1" x14ac:dyDescent="0.3">
      <c r="A19" s="664" t="s">
        <v>6536</v>
      </c>
      <c r="B19" s="665" t="s">
        <v>6546</v>
      </c>
      <c r="C19" s="665" t="s">
        <v>5537</v>
      </c>
      <c r="D19" s="665" t="s">
        <v>6547</v>
      </c>
      <c r="E19" s="665" t="s">
        <v>6548</v>
      </c>
      <c r="F19" s="668">
        <v>16</v>
      </c>
      <c r="G19" s="668">
        <v>5602</v>
      </c>
      <c r="H19" s="668">
        <v>1</v>
      </c>
      <c r="I19" s="668">
        <v>350.125</v>
      </c>
      <c r="J19" s="668">
        <v>33</v>
      </c>
      <c r="K19" s="668">
        <v>11583</v>
      </c>
      <c r="L19" s="668">
        <v>2.067654409139593</v>
      </c>
      <c r="M19" s="668">
        <v>351</v>
      </c>
      <c r="N19" s="668">
        <v>10</v>
      </c>
      <c r="O19" s="668">
        <v>3540</v>
      </c>
      <c r="P19" s="681">
        <v>0.63191717243841483</v>
      </c>
      <c r="Q19" s="669">
        <v>354</v>
      </c>
    </row>
    <row r="20" spans="1:17" ht="14.4" customHeight="1" x14ac:dyDescent="0.3">
      <c r="A20" s="664" t="s">
        <v>6536</v>
      </c>
      <c r="B20" s="665" t="s">
        <v>6546</v>
      </c>
      <c r="C20" s="665" t="s">
        <v>5537</v>
      </c>
      <c r="D20" s="665" t="s">
        <v>6549</v>
      </c>
      <c r="E20" s="665" t="s">
        <v>6550</v>
      </c>
      <c r="F20" s="668">
        <v>19</v>
      </c>
      <c r="G20" s="668">
        <v>1235</v>
      </c>
      <c r="H20" s="668">
        <v>1</v>
      </c>
      <c r="I20" s="668">
        <v>65</v>
      </c>
      <c r="J20" s="668">
        <v>23</v>
      </c>
      <c r="K20" s="668">
        <v>1495</v>
      </c>
      <c r="L20" s="668">
        <v>1.2105263157894737</v>
      </c>
      <c r="M20" s="668">
        <v>65</v>
      </c>
      <c r="N20" s="668">
        <v>23</v>
      </c>
      <c r="O20" s="668">
        <v>1495</v>
      </c>
      <c r="P20" s="681">
        <v>1.2105263157894737</v>
      </c>
      <c r="Q20" s="669">
        <v>65</v>
      </c>
    </row>
    <row r="21" spans="1:17" ht="14.4" customHeight="1" x14ac:dyDescent="0.3">
      <c r="A21" s="664" t="s">
        <v>6536</v>
      </c>
      <c r="B21" s="665" t="s">
        <v>6546</v>
      </c>
      <c r="C21" s="665" t="s">
        <v>5537</v>
      </c>
      <c r="D21" s="665" t="s">
        <v>6551</v>
      </c>
      <c r="E21" s="665" t="s">
        <v>6552</v>
      </c>
      <c r="F21" s="668"/>
      <c r="G21" s="668"/>
      <c r="H21" s="668"/>
      <c r="I21" s="668"/>
      <c r="J21" s="668"/>
      <c r="K21" s="668"/>
      <c r="L21" s="668"/>
      <c r="M21" s="668"/>
      <c r="N21" s="668">
        <v>1</v>
      </c>
      <c r="O21" s="668">
        <v>592</v>
      </c>
      <c r="P21" s="681"/>
      <c r="Q21" s="669">
        <v>592</v>
      </c>
    </row>
    <row r="22" spans="1:17" ht="14.4" customHeight="1" x14ac:dyDescent="0.3">
      <c r="A22" s="664" t="s">
        <v>6536</v>
      </c>
      <c r="B22" s="665" t="s">
        <v>6546</v>
      </c>
      <c r="C22" s="665" t="s">
        <v>5537</v>
      </c>
      <c r="D22" s="665" t="s">
        <v>6553</v>
      </c>
      <c r="E22" s="665" t="s">
        <v>6554</v>
      </c>
      <c r="F22" s="668"/>
      <c r="G22" s="668"/>
      <c r="H22" s="668"/>
      <c r="I22" s="668"/>
      <c r="J22" s="668"/>
      <c r="K22" s="668"/>
      <c r="L22" s="668"/>
      <c r="M22" s="668"/>
      <c r="N22" s="668">
        <v>1</v>
      </c>
      <c r="O22" s="668">
        <v>617</v>
      </c>
      <c r="P22" s="681"/>
      <c r="Q22" s="669">
        <v>617</v>
      </c>
    </row>
    <row r="23" spans="1:17" ht="14.4" customHeight="1" x14ac:dyDescent="0.3">
      <c r="A23" s="664" t="s">
        <v>6536</v>
      </c>
      <c r="B23" s="665" t="s">
        <v>6546</v>
      </c>
      <c r="C23" s="665" t="s">
        <v>5537</v>
      </c>
      <c r="D23" s="665" t="s">
        <v>6555</v>
      </c>
      <c r="E23" s="665" t="s">
        <v>6556</v>
      </c>
      <c r="F23" s="668"/>
      <c r="G23" s="668"/>
      <c r="H23" s="668"/>
      <c r="I23" s="668"/>
      <c r="J23" s="668"/>
      <c r="K23" s="668"/>
      <c r="L23" s="668"/>
      <c r="M23" s="668"/>
      <c r="N23" s="668">
        <v>9</v>
      </c>
      <c r="O23" s="668">
        <v>1377</v>
      </c>
      <c r="P23" s="681"/>
      <c r="Q23" s="669">
        <v>153</v>
      </c>
    </row>
    <row r="24" spans="1:17" ht="14.4" customHeight="1" x14ac:dyDescent="0.3">
      <c r="A24" s="664" t="s">
        <v>6536</v>
      </c>
      <c r="B24" s="665" t="s">
        <v>6546</v>
      </c>
      <c r="C24" s="665" t="s">
        <v>5537</v>
      </c>
      <c r="D24" s="665" t="s">
        <v>6557</v>
      </c>
      <c r="E24" s="665" t="s">
        <v>6558</v>
      </c>
      <c r="F24" s="668">
        <v>20</v>
      </c>
      <c r="G24" s="668">
        <v>469</v>
      </c>
      <c r="H24" s="668">
        <v>1</v>
      </c>
      <c r="I24" s="668">
        <v>23.45</v>
      </c>
      <c r="J24" s="668">
        <v>21</v>
      </c>
      <c r="K24" s="668">
        <v>504</v>
      </c>
      <c r="L24" s="668">
        <v>1.0746268656716418</v>
      </c>
      <c r="M24" s="668">
        <v>24</v>
      </c>
      <c r="N24" s="668">
        <v>20</v>
      </c>
      <c r="O24" s="668">
        <v>480</v>
      </c>
      <c r="P24" s="681">
        <v>1.023454157782516</v>
      </c>
      <c r="Q24" s="669">
        <v>24</v>
      </c>
    </row>
    <row r="25" spans="1:17" ht="14.4" customHeight="1" x14ac:dyDescent="0.3">
      <c r="A25" s="664" t="s">
        <v>6536</v>
      </c>
      <c r="B25" s="665" t="s">
        <v>6546</v>
      </c>
      <c r="C25" s="665" t="s">
        <v>5537</v>
      </c>
      <c r="D25" s="665" t="s">
        <v>6559</v>
      </c>
      <c r="E25" s="665" t="s">
        <v>6560</v>
      </c>
      <c r="F25" s="668">
        <v>16</v>
      </c>
      <c r="G25" s="668">
        <v>864</v>
      </c>
      <c r="H25" s="668">
        <v>1</v>
      </c>
      <c r="I25" s="668">
        <v>54</v>
      </c>
      <c r="J25" s="668">
        <v>20</v>
      </c>
      <c r="K25" s="668">
        <v>1080</v>
      </c>
      <c r="L25" s="668">
        <v>1.25</v>
      </c>
      <c r="M25" s="668">
        <v>54</v>
      </c>
      <c r="N25" s="668">
        <v>33</v>
      </c>
      <c r="O25" s="668">
        <v>1815</v>
      </c>
      <c r="P25" s="681">
        <v>2.1006944444444446</v>
      </c>
      <c r="Q25" s="669">
        <v>55</v>
      </c>
    </row>
    <row r="26" spans="1:17" ht="14.4" customHeight="1" x14ac:dyDescent="0.3">
      <c r="A26" s="664" t="s">
        <v>6536</v>
      </c>
      <c r="B26" s="665" t="s">
        <v>6546</v>
      </c>
      <c r="C26" s="665" t="s">
        <v>5537</v>
      </c>
      <c r="D26" s="665" t="s">
        <v>6561</v>
      </c>
      <c r="E26" s="665" t="s">
        <v>6562</v>
      </c>
      <c r="F26" s="668">
        <v>1434</v>
      </c>
      <c r="G26" s="668">
        <v>110418</v>
      </c>
      <c r="H26" s="668">
        <v>1</v>
      </c>
      <c r="I26" s="668">
        <v>77</v>
      </c>
      <c r="J26" s="668">
        <v>1308</v>
      </c>
      <c r="K26" s="668">
        <v>100716</v>
      </c>
      <c r="L26" s="668">
        <v>0.91213389121338917</v>
      </c>
      <c r="M26" s="668">
        <v>77</v>
      </c>
      <c r="N26" s="668">
        <v>1198</v>
      </c>
      <c r="O26" s="668">
        <v>92246</v>
      </c>
      <c r="P26" s="681">
        <v>0.83542538354253837</v>
      </c>
      <c r="Q26" s="669">
        <v>77</v>
      </c>
    </row>
    <row r="27" spans="1:17" ht="14.4" customHeight="1" x14ac:dyDescent="0.3">
      <c r="A27" s="664" t="s">
        <v>6536</v>
      </c>
      <c r="B27" s="665" t="s">
        <v>6546</v>
      </c>
      <c r="C27" s="665" t="s">
        <v>5537</v>
      </c>
      <c r="D27" s="665" t="s">
        <v>6563</v>
      </c>
      <c r="E27" s="665" t="s">
        <v>6564</v>
      </c>
      <c r="F27" s="668">
        <v>21</v>
      </c>
      <c r="G27" s="668">
        <v>472</v>
      </c>
      <c r="H27" s="668">
        <v>1</v>
      </c>
      <c r="I27" s="668">
        <v>22.476190476190474</v>
      </c>
      <c r="J27" s="668">
        <v>31</v>
      </c>
      <c r="K27" s="668">
        <v>713</v>
      </c>
      <c r="L27" s="668">
        <v>1.5105932203389831</v>
      </c>
      <c r="M27" s="668">
        <v>23</v>
      </c>
      <c r="N27" s="668">
        <v>30</v>
      </c>
      <c r="O27" s="668">
        <v>720</v>
      </c>
      <c r="P27" s="681">
        <v>1.5254237288135593</v>
      </c>
      <c r="Q27" s="669">
        <v>24</v>
      </c>
    </row>
    <row r="28" spans="1:17" ht="14.4" customHeight="1" x14ac:dyDescent="0.3">
      <c r="A28" s="664" t="s">
        <v>6536</v>
      </c>
      <c r="B28" s="665" t="s">
        <v>6546</v>
      </c>
      <c r="C28" s="665" t="s">
        <v>5537</v>
      </c>
      <c r="D28" s="665" t="s">
        <v>6565</v>
      </c>
      <c r="E28" s="665" t="s">
        <v>6566</v>
      </c>
      <c r="F28" s="668">
        <v>6</v>
      </c>
      <c r="G28" s="668">
        <v>396</v>
      </c>
      <c r="H28" s="668">
        <v>1</v>
      </c>
      <c r="I28" s="668">
        <v>66</v>
      </c>
      <c r="J28" s="668">
        <v>5</v>
      </c>
      <c r="K28" s="668">
        <v>330</v>
      </c>
      <c r="L28" s="668">
        <v>0.83333333333333337</v>
      </c>
      <c r="M28" s="668">
        <v>66</v>
      </c>
      <c r="N28" s="668">
        <v>13</v>
      </c>
      <c r="O28" s="668">
        <v>858</v>
      </c>
      <c r="P28" s="681">
        <v>2.1666666666666665</v>
      </c>
      <c r="Q28" s="669">
        <v>66</v>
      </c>
    </row>
    <row r="29" spans="1:17" ht="14.4" customHeight="1" x14ac:dyDescent="0.3">
      <c r="A29" s="664" t="s">
        <v>6536</v>
      </c>
      <c r="B29" s="665" t="s">
        <v>6546</v>
      </c>
      <c r="C29" s="665" t="s">
        <v>5537</v>
      </c>
      <c r="D29" s="665" t="s">
        <v>6567</v>
      </c>
      <c r="E29" s="665" t="s">
        <v>6568</v>
      </c>
      <c r="F29" s="668">
        <v>1</v>
      </c>
      <c r="G29" s="668">
        <v>295</v>
      </c>
      <c r="H29" s="668">
        <v>1</v>
      </c>
      <c r="I29" s="668">
        <v>295</v>
      </c>
      <c r="J29" s="668"/>
      <c r="K29" s="668"/>
      <c r="L29" s="668"/>
      <c r="M29" s="668"/>
      <c r="N29" s="668"/>
      <c r="O29" s="668"/>
      <c r="P29" s="681"/>
      <c r="Q29" s="669"/>
    </row>
    <row r="30" spans="1:17" ht="14.4" customHeight="1" x14ac:dyDescent="0.3">
      <c r="A30" s="664" t="s">
        <v>6536</v>
      </c>
      <c r="B30" s="665" t="s">
        <v>6546</v>
      </c>
      <c r="C30" s="665" t="s">
        <v>5537</v>
      </c>
      <c r="D30" s="665" t="s">
        <v>6569</v>
      </c>
      <c r="E30" s="665" t="s">
        <v>6570</v>
      </c>
      <c r="F30" s="668">
        <v>1</v>
      </c>
      <c r="G30" s="668">
        <v>24</v>
      </c>
      <c r="H30" s="668">
        <v>1</v>
      </c>
      <c r="I30" s="668">
        <v>24</v>
      </c>
      <c r="J30" s="668">
        <v>6</v>
      </c>
      <c r="K30" s="668">
        <v>144</v>
      </c>
      <c r="L30" s="668">
        <v>6</v>
      </c>
      <c r="M30" s="668">
        <v>24</v>
      </c>
      <c r="N30" s="668">
        <v>3</v>
      </c>
      <c r="O30" s="668">
        <v>75</v>
      </c>
      <c r="P30" s="681">
        <v>3.125</v>
      </c>
      <c r="Q30" s="669">
        <v>25</v>
      </c>
    </row>
    <row r="31" spans="1:17" ht="14.4" customHeight="1" x14ac:dyDescent="0.3">
      <c r="A31" s="664" t="s">
        <v>6536</v>
      </c>
      <c r="B31" s="665" t="s">
        <v>6546</v>
      </c>
      <c r="C31" s="665" t="s">
        <v>5537</v>
      </c>
      <c r="D31" s="665" t="s">
        <v>6571</v>
      </c>
      <c r="E31" s="665" t="s">
        <v>6572</v>
      </c>
      <c r="F31" s="668"/>
      <c r="G31" s="668"/>
      <c r="H31" s="668"/>
      <c r="I31" s="668"/>
      <c r="J31" s="668"/>
      <c r="K31" s="668"/>
      <c r="L31" s="668"/>
      <c r="M31" s="668"/>
      <c r="N31" s="668">
        <v>1</v>
      </c>
      <c r="O31" s="668">
        <v>742</v>
      </c>
      <c r="P31" s="681"/>
      <c r="Q31" s="669">
        <v>742</v>
      </c>
    </row>
    <row r="32" spans="1:17" ht="14.4" customHeight="1" x14ac:dyDescent="0.3">
      <c r="A32" s="664" t="s">
        <v>6536</v>
      </c>
      <c r="B32" s="665" t="s">
        <v>6546</v>
      </c>
      <c r="C32" s="665" t="s">
        <v>5537</v>
      </c>
      <c r="D32" s="665" t="s">
        <v>6573</v>
      </c>
      <c r="E32" s="665" t="s">
        <v>6574</v>
      </c>
      <c r="F32" s="668">
        <v>8</v>
      </c>
      <c r="G32" s="668">
        <v>1440</v>
      </c>
      <c r="H32" s="668">
        <v>1</v>
      </c>
      <c r="I32" s="668">
        <v>180</v>
      </c>
      <c r="J32" s="668">
        <v>27</v>
      </c>
      <c r="K32" s="668">
        <v>4860</v>
      </c>
      <c r="L32" s="668">
        <v>3.375</v>
      </c>
      <c r="M32" s="668">
        <v>180</v>
      </c>
      <c r="N32" s="668">
        <v>55</v>
      </c>
      <c r="O32" s="668">
        <v>9955</v>
      </c>
      <c r="P32" s="681">
        <v>6.9131944444444446</v>
      </c>
      <c r="Q32" s="669">
        <v>181</v>
      </c>
    </row>
    <row r="33" spans="1:17" ht="14.4" customHeight="1" x14ac:dyDescent="0.3">
      <c r="A33" s="664" t="s">
        <v>6536</v>
      </c>
      <c r="B33" s="665" t="s">
        <v>6546</v>
      </c>
      <c r="C33" s="665" t="s">
        <v>5537</v>
      </c>
      <c r="D33" s="665" t="s">
        <v>6575</v>
      </c>
      <c r="E33" s="665" t="s">
        <v>6576</v>
      </c>
      <c r="F33" s="668">
        <v>12</v>
      </c>
      <c r="G33" s="668">
        <v>3036</v>
      </c>
      <c r="H33" s="668">
        <v>1</v>
      </c>
      <c r="I33" s="668">
        <v>253</v>
      </c>
      <c r="J33" s="668">
        <v>19</v>
      </c>
      <c r="K33" s="668">
        <v>4807</v>
      </c>
      <c r="L33" s="668">
        <v>1.5833333333333333</v>
      </c>
      <c r="M33" s="668">
        <v>253</v>
      </c>
      <c r="N33" s="668">
        <v>28</v>
      </c>
      <c r="O33" s="668">
        <v>7112</v>
      </c>
      <c r="P33" s="681">
        <v>2.3425559947299077</v>
      </c>
      <c r="Q33" s="669">
        <v>254</v>
      </c>
    </row>
    <row r="34" spans="1:17" ht="14.4" customHeight="1" x14ac:dyDescent="0.3">
      <c r="A34" s="664" t="s">
        <v>6536</v>
      </c>
      <c r="B34" s="665" t="s">
        <v>6546</v>
      </c>
      <c r="C34" s="665" t="s">
        <v>5537</v>
      </c>
      <c r="D34" s="665" t="s">
        <v>6577</v>
      </c>
      <c r="E34" s="665" t="s">
        <v>6578</v>
      </c>
      <c r="F34" s="668"/>
      <c r="G34" s="668"/>
      <c r="H34" s="668"/>
      <c r="I34" s="668"/>
      <c r="J34" s="668"/>
      <c r="K34" s="668"/>
      <c r="L34" s="668"/>
      <c r="M34" s="668"/>
      <c r="N34" s="668">
        <v>1</v>
      </c>
      <c r="O34" s="668">
        <v>268</v>
      </c>
      <c r="P34" s="681"/>
      <c r="Q34" s="669">
        <v>268</v>
      </c>
    </row>
    <row r="35" spans="1:17" ht="14.4" customHeight="1" x14ac:dyDescent="0.3">
      <c r="A35" s="664" t="s">
        <v>6536</v>
      </c>
      <c r="B35" s="665" t="s">
        <v>6546</v>
      </c>
      <c r="C35" s="665" t="s">
        <v>5537</v>
      </c>
      <c r="D35" s="665" t="s">
        <v>6579</v>
      </c>
      <c r="E35" s="665" t="s">
        <v>6580</v>
      </c>
      <c r="F35" s="668">
        <v>406</v>
      </c>
      <c r="G35" s="668">
        <v>87696</v>
      </c>
      <c r="H35" s="668">
        <v>1</v>
      </c>
      <c r="I35" s="668">
        <v>216</v>
      </c>
      <c r="J35" s="668">
        <v>413</v>
      </c>
      <c r="K35" s="668">
        <v>89208</v>
      </c>
      <c r="L35" s="668">
        <v>1.0172413793103448</v>
      </c>
      <c r="M35" s="668">
        <v>216</v>
      </c>
      <c r="N35" s="668">
        <v>326</v>
      </c>
      <c r="O35" s="668">
        <v>70742</v>
      </c>
      <c r="P35" s="681">
        <v>0.80667305236270759</v>
      </c>
      <c r="Q35" s="669">
        <v>217</v>
      </c>
    </row>
    <row r="36" spans="1:17" ht="14.4" customHeight="1" x14ac:dyDescent="0.3">
      <c r="A36" s="664" t="s">
        <v>6536</v>
      </c>
      <c r="B36" s="665" t="s">
        <v>6546</v>
      </c>
      <c r="C36" s="665" t="s">
        <v>5537</v>
      </c>
      <c r="D36" s="665" t="s">
        <v>6581</v>
      </c>
      <c r="E36" s="665" t="s">
        <v>6582</v>
      </c>
      <c r="F36" s="668"/>
      <c r="G36" s="668"/>
      <c r="H36" s="668"/>
      <c r="I36" s="668"/>
      <c r="J36" s="668"/>
      <c r="K36" s="668"/>
      <c r="L36" s="668"/>
      <c r="M36" s="668"/>
      <c r="N36" s="668">
        <v>1</v>
      </c>
      <c r="O36" s="668">
        <v>592</v>
      </c>
      <c r="P36" s="681"/>
      <c r="Q36" s="669">
        <v>592</v>
      </c>
    </row>
    <row r="37" spans="1:17" ht="14.4" customHeight="1" x14ac:dyDescent="0.3">
      <c r="A37" s="664" t="s">
        <v>6536</v>
      </c>
      <c r="B37" s="665" t="s">
        <v>6546</v>
      </c>
      <c r="C37" s="665" t="s">
        <v>5537</v>
      </c>
      <c r="D37" s="665" t="s">
        <v>6583</v>
      </c>
      <c r="E37" s="665" t="s">
        <v>6584</v>
      </c>
      <c r="F37" s="668">
        <v>4</v>
      </c>
      <c r="G37" s="668">
        <v>200</v>
      </c>
      <c r="H37" s="668">
        <v>1</v>
      </c>
      <c r="I37" s="668">
        <v>50</v>
      </c>
      <c r="J37" s="668">
        <v>12</v>
      </c>
      <c r="K37" s="668">
        <v>600</v>
      </c>
      <c r="L37" s="668">
        <v>3</v>
      </c>
      <c r="M37" s="668">
        <v>50</v>
      </c>
      <c r="N37" s="668">
        <v>1</v>
      </c>
      <c r="O37" s="668">
        <v>50</v>
      </c>
      <c r="P37" s="681">
        <v>0.25</v>
      </c>
      <c r="Q37" s="669">
        <v>50</v>
      </c>
    </row>
    <row r="38" spans="1:17" ht="14.4" customHeight="1" x14ac:dyDescent="0.3">
      <c r="A38" s="664" t="s">
        <v>6536</v>
      </c>
      <c r="B38" s="665" t="s">
        <v>6546</v>
      </c>
      <c r="C38" s="665" t="s">
        <v>5537</v>
      </c>
      <c r="D38" s="665" t="s">
        <v>6585</v>
      </c>
      <c r="E38" s="665" t="s">
        <v>6586</v>
      </c>
      <c r="F38" s="668"/>
      <c r="G38" s="668"/>
      <c r="H38" s="668"/>
      <c r="I38" s="668"/>
      <c r="J38" s="668"/>
      <c r="K38" s="668"/>
      <c r="L38" s="668"/>
      <c r="M38" s="668"/>
      <c r="N38" s="668">
        <v>1</v>
      </c>
      <c r="O38" s="668">
        <v>547</v>
      </c>
      <c r="P38" s="681"/>
      <c r="Q38" s="669">
        <v>547</v>
      </c>
    </row>
    <row r="39" spans="1:17" ht="14.4" customHeight="1" x14ac:dyDescent="0.3">
      <c r="A39" s="664" t="s">
        <v>6536</v>
      </c>
      <c r="B39" s="665" t="s">
        <v>6546</v>
      </c>
      <c r="C39" s="665" t="s">
        <v>5537</v>
      </c>
      <c r="D39" s="665" t="s">
        <v>6587</v>
      </c>
      <c r="E39" s="665" t="s">
        <v>6588</v>
      </c>
      <c r="F39" s="668"/>
      <c r="G39" s="668"/>
      <c r="H39" s="668"/>
      <c r="I39" s="668"/>
      <c r="J39" s="668"/>
      <c r="K39" s="668"/>
      <c r="L39" s="668"/>
      <c r="M39" s="668"/>
      <c r="N39" s="668">
        <v>1</v>
      </c>
      <c r="O39" s="668">
        <v>736</v>
      </c>
      <c r="P39" s="681"/>
      <c r="Q39" s="669">
        <v>736</v>
      </c>
    </row>
    <row r="40" spans="1:17" ht="14.4" customHeight="1" x14ac:dyDescent="0.3">
      <c r="A40" s="664" t="s">
        <v>6536</v>
      </c>
      <c r="B40" s="665" t="s">
        <v>6546</v>
      </c>
      <c r="C40" s="665" t="s">
        <v>5537</v>
      </c>
      <c r="D40" s="665" t="s">
        <v>6589</v>
      </c>
      <c r="E40" s="665" t="s">
        <v>6590</v>
      </c>
      <c r="F40" s="668"/>
      <c r="G40" s="668"/>
      <c r="H40" s="668"/>
      <c r="I40" s="668"/>
      <c r="J40" s="668"/>
      <c r="K40" s="668"/>
      <c r="L40" s="668"/>
      <c r="M40" s="668"/>
      <c r="N40" s="668">
        <v>1</v>
      </c>
      <c r="O40" s="668">
        <v>346</v>
      </c>
      <c r="P40" s="681"/>
      <c r="Q40" s="669">
        <v>346</v>
      </c>
    </row>
    <row r="41" spans="1:17" ht="14.4" customHeight="1" x14ac:dyDescent="0.3">
      <c r="A41" s="664" t="s">
        <v>6536</v>
      </c>
      <c r="B41" s="665" t="s">
        <v>6546</v>
      </c>
      <c r="C41" s="665" t="s">
        <v>5537</v>
      </c>
      <c r="D41" s="665" t="s">
        <v>6591</v>
      </c>
      <c r="E41" s="665" t="s">
        <v>6592</v>
      </c>
      <c r="F41" s="668"/>
      <c r="G41" s="668"/>
      <c r="H41" s="668"/>
      <c r="I41" s="668"/>
      <c r="J41" s="668"/>
      <c r="K41" s="668"/>
      <c r="L41" s="668"/>
      <c r="M41" s="668"/>
      <c r="N41" s="668">
        <v>1</v>
      </c>
      <c r="O41" s="668">
        <v>232</v>
      </c>
      <c r="P41" s="681"/>
      <c r="Q41" s="669">
        <v>232</v>
      </c>
    </row>
    <row r="42" spans="1:17" ht="14.4" customHeight="1" x14ac:dyDescent="0.3">
      <c r="A42" s="664" t="s">
        <v>6536</v>
      </c>
      <c r="B42" s="665" t="s">
        <v>6546</v>
      </c>
      <c r="C42" s="665" t="s">
        <v>5537</v>
      </c>
      <c r="D42" s="665" t="s">
        <v>6593</v>
      </c>
      <c r="E42" s="665" t="s">
        <v>6594</v>
      </c>
      <c r="F42" s="668"/>
      <c r="G42" s="668"/>
      <c r="H42" s="668"/>
      <c r="I42" s="668"/>
      <c r="J42" s="668"/>
      <c r="K42" s="668"/>
      <c r="L42" s="668"/>
      <c r="M42" s="668"/>
      <c r="N42" s="668">
        <v>9</v>
      </c>
      <c r="O42" s="668">
        <v>2097</v>
      </c>
      <c r="P42" s="681"/>
      <c r="Q42" s="669">
        <v>233</v>
      </c>
    </row>
    <row r="43" spans="1:17" ht="14.4" customHeight="1" x14ac:dyDescent="0.3">
      <c r="A43" s="664" t="s">
        <v>6536</v>
      </c>
      <c r="B43" s="665" t="s">
        <v>6546</v>
      </c>
      <c r="C43" s="665" t="s">
        <v>5537</v>
      </c>
      <c r="D43" s="665" t="s">
        <v>6595</v>
      </c>
      <c r="E43" s="665" t="s">
        <v>6596</v>
      </c>
      <c r="F43" s="668"/>
      <c r="G43" s="668"/>
      <c r="H43" s="668"/>
      <c r="I43" s="668"/>
      <c r="J43" s="668"/>
      <c r="K43" s="668"/>
      <c r="L43" s="668"/>
      <c r="M43" s="668"/>
      <c r="N43" s="668">
        <v>3</v>
      </c>
      <c r="O43" s="668">
        <v>2367</v>
      </c>
      <c r="P43" s="681"/>
      <c r="Q43" s="669">
        <v>789</v>
      </c>
    </row>
    <row r="44" spans="1:17" ht="14.4" customHeight="1" x14ac:dyDescent="0.3">
      <c r="A44" s="664" t="s">
        <v>6536</v>
      </c>
      <c r="B44" s="665" t="s">
        <v>6546</v>
      </c>
      <c r="C44" s="665" t="s">
        <v>5537</v>
      </c>
      <c r="D44" s="665" t="s">
        <v>6597</v>
      </c>
      <c r="E44" s="665" t="s">
        <v>6598</v>
      </c>
      <c r="F44" s="668"/>
      <c r="G44" s="668"/>
      <c r="H44" s="668"/>
      <c r="I44" s="668"/>
      <c r="J44" s="668"/>
      <c r="K44" s="668"/>
      <c r="L44" s="668"/>
      <c r="M44" s="668"/>
      <c r="N44" s="668">
        <v>1</v>
      </c>
      <c r="O44" s="668">
        <v>919</v>
      </c>
      <c r="P44" s="681"/>
      <c r="Q44" s="669">
        <v>919</v>
      </c>
    </row>
    <row r="45" spans="1:17" ht="14.4" customHeight="1" x14ac:dyDescent="0.3">
      <c r="A45" s="664" t="s">
        <v>6536</v>
      </c>
      <c r="B45" s="665" t="s">
        <v>6546</v>
      </c>
      <c r="C45" s="665" t="s">
        <v>5537</v>
      </c>
      <c r="D45" s="665" t="s">
        <v>6599</v>
      </c>
      <c r="E45" s="665" t="s">
        <v>6600</v>
      </c>
      <c r="F45" s="668"/>
      <c r="G45" s="668"/>
      <c r="H45" s="668"/>
      <c r="I45" s="668"/>
      <c r="J45" s="668"/>
      <c r="K45" s="668"/>
      <c r="L45" s="668"/>
      <c r="M45" s="668"/>
      <c r="N45" s="668">
        <v>1</v>
      </c>
      <c r="O45" s="668">
        <v>896</v>
      </c>
      <c r="P45" s="681"/>
      <c r="Q45" s="669">
        <v>896</v>
      </c>
    </row>
    <row r="46" spans="1:17" ht="14.4" customHeight="1" x14ac:dyDescent="0.3">
      <c r="A46" s="664" t="s">
        <v>6601</v>
      </c>
      <c r="B46" s="665" t="s">
        <v>6602</v>
      </c>
      <c r="C46" s="665" t="s">
        <v>5537</v>
      </c>
      <c r="D46" s="665" t="s">
        <v>6603</v>
      </c>
      <c r="E46" s="665" t="s">
        <v>6604</v>
      </c>
      <c r="F46" s="668">
        <v>1008</v>
      </c>
      <c r="G46" s="668">
        <v>27216</v>
      </c>
      <c r="H46" s="668">
        <v>1</v>
      </c>
      <c r="I46" s="668">
        <v>27</v>
      </c>
      <c r="J46" s="668">
        <v>1015</v>
      </c>
      <c r="K46" s="668">
        <v>27405</v>
      </c>
      <c r="L46" s="668">
        <v>1.0069444444444444</v>
      </c>
      <c r="M46" s="668">
        <v>27</v>
      </c>
      <c r="N46" s="668">
        <v>887</v>
      </c>
      <c r="O46" s="668">
        <v>23949</v>
      </c>
      <c r="P46" s="681">
        <v>0.87996031746031744</v>
      </c>
      <c r="Q46" s="669">
        <v>27</v>
      </c>
    </row>
    <row r="47" spans="1:17" ht="14.4" customHeight="1" x14ac:dyDescent="0.3">
      <c r="A47" s="664" t="s">
        <v>6601</v>
      </c>
      <c r="B47" s="665" t="s">
        <v>6602</v>
      </c>
      <c r="C47" s="665" t="s">
        <v>5537</v>
      </c>
      <c r="D47" s="665" t="s">
        <v>6605</v>
      </c>
      <c r="E47" s="665" t="s">
        <v>6606</v>
      </c>
      <c r="F47" s="668">
        <v>12</v>
      </c>
      <c r="G47" s="668">
        <v>648</v>
      </c>
      <c r="H47" s="668">
        <v>1</v>
      </c>
      <c r="I47" s="668">
        <v>54</v>
      </c>
      <c r="J47" s="668">
        <v>11</v>
      </c>
      <c r="K47" s="668">
        <v>594</v>
      </c>
      <c r="L47" s="668">
        <v>0.91666666666666663</v>
      </c>
      <c r="M47" s="668">
        <v>54</v>
      </c>
      <c r="N47" s="668">
        <v>19</v>
      </c>
      <c r="O47" s="668">
        <v>1026</v>
      </c>
      <c r="P47" s="681">
        <v>1.5833333333333333</v>
      </c>
      <c r="Q47" s="669">
        <v>54</v>
      </c>
    </row>
    <row r="48" spans="1:17" ht="14.4" customHeight="1" x14ac:dyDescent="0.3">
      <c r="A48" s="664" t="s">
        <v>6601</v>
      </c>
      <c r="B48" s="665" t="s">
        <v>6602</v>
      </c>
      <c r="C48" s="665" t="s">
        <v>5537</v>
      </c>
      <c r="D48" s="665" t="s">
        <v>6607</v>
      </c>
      <c r="E48" s="665" t="s">
        <v>6608</v>
      </c>
      <c r="F48" s="668">
        <v>974</v>
      </c>
      <c r="G48" s="668">
        <v>23376</v>
      </c>
      <c r="H48" s="668">
        <v>1</v>
      </c>
      <c r="I48" s="668">
        <v>24</v>
      </c>
      <c r="J48" s="668">
        <v>996</v>
      </c>
      <c r="K48" s="668">
        <v>23904</v>
      </c>
      <c r="L48" s="668">
        <v>1.0225872689938398</v>
      </c>
      <c r="M48" s="668">
        <v>24</v>
      </c>
      <c r="N48" s="668">
        <v>867</v>
      </c>
      <c r="O48" s="668">
        <v>20808</v>
      </c>
      <c r="P48" s="681">
        <v>0.89014373716632444</v>
      </c>
      <c r="Q48" s="669">
        <v>24</v>
      </c>
    </row>
    <row r="49" spans="1:17" ht="14.4" customHeight="1" x14ac:dyDescent="0.3">
      <c r="A49" s="664" t="s">
        <v>6601</v>
      </c>
      <c r="B49" s="665" t="s">
        <v>6602</v>
      </c>
      <c r="C49" s="665" t="s">
        <v>5537</v>
      </c>
      <c r="D49" s="665" t="s">
        <v>6609</v>
      </c>
      <c r="E49" s="665" t="s">
        <v>6610</v>
      </c>
      <c r="F49" s="668">
        <v>1984</v>
      </c>
      <c r="G49" s="668">
        <v>53568</v>
      </c>
      <c r="H49" s="668">
        <v>1</v>
      </c>
      <c r="I49" s="668">
        <v>27</v>
      </c>
      <c r="J49" s="668">
        <v>1924</v>
      </c>
      <c r="K49" s="668">
        <v>51948</v>
      </c>
      <c r="L49" s="668">
        <v>0.969758064516129</v>
      </c>
      <c r="M49" s="668">
        <v>27</v>
      </c>
      <c r="N49" s="668">
        <v>1882</v>
      </c>
      <c r="O49" s="668">
        <v>50814</v>
      </c>
      <c r="P49" s="681">
        <v>0.94858870967741937</v>
      </c>
      <c r="Q49" s="669">
        <v>27</v>
      </c>
    </row>
    <row r="50" spans="1:17" ht="14.4" customHeight="1" x14ac:dyDescent="0.3">
      <c r="A50" s="664" t="s">
        <v>6601</v>
      </c>
      <c r="B50" s="665" t="s">
        <v>6602</v>
      </c>
      <c r="C50" s="665" t="s">
        <v>5537</v>
      </c>
      <c r="D50" s="665" t="s">
        <v>6611</v>
      </c>
      <c r="E50" s="665" t="s">
        <v>6612</v>
      </c>
      <c r="F50" s="668">
        <v>144</v>
      </c>
      <c r="G50" s="668">
        <v>3888</v>
      </c>
      <c r="H50" s="668">
        <v>1</v>
      </c>
      <c r="I50" s="668">
        <v>27</v>
      </c>
      <c r="J50" s="668">
        <v>182</v>
      </c>
      <c r="K50" s="668">
        <v>4914</v>
      </c>
      <c r="L50" s="668">
        <v>1.2638888888888888</v>
      </c>
      <c r="M50" s="668">
        <v>27</v>
      </c>
      <c r="N50" s="668">
        <v>90</v>
      </c>
      <c r="O50" s="668">
        <v>2430</v>
      </c>
      <c r="P50" s="681">
        <v>0.625</v>
      </c>
      <c r="Q50" s="669">
        <v>27</v>
      </c>
    </row>
    <row r="51" spans="1:17" ht="14.4" customHeight="1" x14ac:dyDescent="0.3">
      <c r="A51" s="664" t="s">
        <v>6601</v>
      </c>
      <c r="B51" s="665" t="s">
        <v>6602</v>
      </c>
      <c r="C51" s="665" t="s">
        <v>5537</v>
      </c>
      <c r="D51" s="665" t="s">
        <v>6613</v>
      </c>
      <c r="E51" s="665" t="s">
        <v>6614</v>
      </c>
      <c r="F51" s="668">
        <v>415</v>
      </c>
      <c r="G51" s="668">
        <v>9130</v>
      </c>
      <c r="H51" s="668">
        <v>1</v>
      </c>
      <c r="I51" s="668">
        <v>22</v>
      </c>
      <c r="J51" s="668">
        <v>459</v>
      </c>
      <c r="K51" s="668">
        <v>10098</v>
      </c>
      <c r="L51" s="668">
        <v>1.1060240963855421</v>
      </c>
      <c r="M51" s="668">
        <v>22</v>
      </c>
      <c r="N51" s="668">
        <v>7755</v>
      </c>
      <c r="O51" s="668">
        <v>170610</v>
      </c>
      <c r="P51" s="681">
        <v>18.686746987951807</v>
      </c>
      <c r="Q51" s="669">
        <v>22</v>
      </c>
    </row>
    <row r="52" spans="1:17" ht="14.4" customHeight="1" x14ac:dyDescent="0.3">
      <c r="A52" s="664" t="s">
        <v>6601</v>
      </c>
      <c r="B52" s="665" t="s">
        <v>6602</v>
      </c>
      <c r="C52" s="665" t="s">
        <v>5537</v>
      </c>
      <c r="D52" s="665" t="s">
        <v>6615</v>
      </c>
      <c r="E52" s="665" t="s">
        <v>6616</v>
      </c>
      <c r="F52" s="668">
        <v>8</v>
      </c>
      <c r="G52" s="668">
        <v>544</v>
      </c>
      <c r="H52" s="668">
        <v>1</v>
      </c>
      <c r="I52" s="668">
        <v>68</v>
      </c>
      <c r="J52" s="668">
        <v>7</v>
      </c>
      <c r="K52" s="668">
        <v>476</v>
      </c>
      <c r="L52" s="668">
        <v>0.875</v>
      </c>
      <c r="M52" s="668">
        <v>68</v>
      </c>
      <c r="N52" s="668">
        <v>9</v>
      </c>
      <c r="O52" s="668">
        <v>612</v>
      </c>
      <c r="P52" s="681">
        <v>1.125</v>
      </c>
      <c r="Q52" s="669">
        <v>68</v>
      </c>
    </row>
    <row r="53" spans="1:17" ht="14.4" customHeight="1" x14ac:dyDescent="0.3">
      <c r="A53" s="664" t="s">
        <v>6601</v>
      </c>
      <c r="B53" s="665" t="s">
        <v>6602</v>
      </c>
      <c r="C53" s="665" t="s">
        <v>5537</v>
      </c>
      <c r="D53" s="665" t="s">
        <v>6617</v>
      </c>
      <c r="E53" s="665" t="s">
        <v>6618</v>
      </c>
      <c r="F53" s="668">
        <v>1184</v>
      </c>
      <c r="G53" s="668">
        <v>73408</v>
      </c>
      <c r="H53" s="668">
        <v>1</v>
      </c>
      <c r="I53" s="668">
        <v>62</v>
      </c>
      <c r="J53" s="668">
        <v>1105</v>
      </c>
      <c r="K53" s="668">
        <v>68510</v>
      </c>
      <c r="L53" s="668">
        <v>0.93327702702702697</v>
      </c>
      <c r="M53" s="668">
        <v>62</v>
      </c>
      <c r="N53" s="668">
        <v>295</v>
      </c>
      <c r="O53" s="668">
        <v>18290</v>
      </c>
      <c r="P53" s="681">
        <v>0.2491554054054054</v>
      </c>
      <c r="Q53" s="669">
        <v>62</v>
      </c>
    </row>
    <row r="54" spans="1:17" ht="14.4" customHeight="1" x14ac:dyDescent="0.3">
      <c r="A54" s="664" t="s">
        <v>6601</v>
      </c>
      <c r="B54" s="665" t="s">
        <v>6602</v>
      </c>
      <c r="C54" s="665" t="s">
        <v>5537</v>
      </c>
      <c r="D54" s="665" t="s">
        <v>6619</v>
      </c>
      <c r="E54" s="665" t="s">
        <v>6620</v>
      </c>
      <c r="F54" s="668">
        <v>3</v>
      </c>
      <c r="G54" s="668">
        <v>185</v>
      </c>
      <c r="H54" s="668">
        <v>1</v>
      </c>
      <c r="I54" s="668">
        <v>61.666666666666664</v>
      </c>
      <c r="J54" s="668">
        <v>9</v>
      </c>
      <c r="K54" s="668">
        <v>558</v>
      </c>
      <c r="L54" s="668">
        <v>3.0162162162162161</v>
      </c>
      <c r="M54" s="668">
        <v>62</v>
      </c>
      <c r="N54" s="668">
        <v>7317</v>
      </c>
      <c r="O54" s="668">
        <v>453654</v>
      </c>
      <c r="P54" s="681">
        <v>2452.1837837837838</v>
      </c>
      <c r="Q54" s="669">
        <v>62</v>
      </c>
    </row>
    <row r="55" spans="1:17" ht="14.4" customHeight="1" x14ac:dyDescent="0.3">
      <c r="A55" s="664" t="s">
        <v>6601</v>
      </c>
      <c r="B55" s="665" t="s">
        <v>6602</v>
      </c>
      <c r="C55" s="665" t="s">
        <v>5537</v>
      </c>
      <c r="D55" s="665" t="s">
        <v>6621</v>
      </c>
      <c r="E55" s="665" t="s">
        <v>6622</v>
      </c>
      <c r="F55" s="668"/>
      <c r="G55" s="668"/>
      <c r="H55" s="668"/>
      <c r="I55" s="668"/>
      <c r="J55" s="668">
        <v>1</v>
      </c>
      <c r="K55" s="668">
        <v>394</v>
      </c>
      <c r="L55" s="668"/>
      <c r="M55" s="668">
        <v>394</v>
      </c>
      <c r="N55" s="668">
        <v>1</v>
      </c>
      <c r="O55" s="668">
        <v>394</v>
      </c>
      <c r="P55" s="681"/>
      <c r="Q55" s="669">
        <v>394</v>
      </c>
    </row>
    <row r="56" spans="1:17" ht="14.4" customHeight="1" x14ac:dyDescent="0.3">
      <c r="A56" s="664" t="s">
        <v>6601</v>
      </c>
      <c r="B56" s="665" t="s">
        <v>6602</v>
      </c>
      <c r="C56" s="665" t="s">
        <v>5537</v>
      </c>
      <c r="D56" s="665" t="s">
        <v>6623</v>
      </c>
      <c r="E56" s="665" t="s">
        <v>6624</v>
      </c>
      <c r="F56" s="668">
        <v>225</v>
      </c>
      <c r="G56" s="668">
        <v>222075</v>
      </c>
      <c r="H56" s="668">
        <v>1</v>
      </c>
      <c r="I56" s="668">
        <v>987</v>
      </c>
      <c r="J56" s="668">
        <v>156</v>
      </c>
      <c r="K56" s="668">
        <v>153972</v>
      </c>
      <c r="L56" s="668">
        <v>0.69333333333333336</v>
      </c>
      <c r="M56" s="668">
        <v>987</v>
      </c>
      <c r="N56" s="668">
        <v>267</v>
      </c>
      <c r="O56" s="668">
        <v>263796</v>
      </c>
      <c r="P56" s="681">
        <v>1.1878689631881121</v>
      </c>
      <c r="Q56" s="669">
        <v>988</v>
      </c>
    </row>
    <row r="57" spans="1:17" ht="14.4" customHeight="1" x14ac:dyDescent="0.3">
      <c r="A57" s="664" t="s">
        <v>6601</v>
      </c>
      <c r="B57" s="665" t="s">
        <v>6602</v>
      </c>
      <c r="C57" s="665" t="s">
        <v>5537</v>
      </c>
      <c r="D57" s="665" t="s">
        <v>6625</v>
      </c>
      <c r="E57" s="665" t="s">
        <v>6626</v>
      </c>
      <c r="F57" s="668">
        <v>1</v>
      </c>
      <c r="G57" s="668">
        <v>63</v>
      </c>
      <c r="H57" s="668">
        <v>1</v>
      </c>
      <c r="I57" s="668">
        <v>63</v>
      </c>
      <c r="J57" s="668">
        <v>1</v>
      </c>
      <c r="K57" s="668">
        <v>63</v>
      </c>
      <c r="L57" s="668">
        <v>1</v>
      </c>
      <c r="M57" s="668">
        <v>63</v>
      </c>
      <c r="N57" s="668"/>
      <c r="O57" s="668"/>
      <c r="P57" s="681"/>
      <c r="Q57" s="669"/>
    </row>
    <row r="58" spans="1:17" ht="14.4" customHeight="1" x14ac:dyDescent="0.3">
      <c r="A58" s="664" t="s">
        <v>6601</v>
      </c>
      <c r="B58" s="665" t="s">
        <v>6602</v>
      </c>
      <c r="C58" s="665" t="s">
        <v>5537</v>
      </c>
      <c r="D58" s="665" t="s">
        <v>6627</v>
      </c>
      <c r="E58" s="665" t="s">
        <v>6628</v>
      </c>
      <c r="F58" s="668"/>
      <c r="G58" s="668"/>
      <c r="H58" s="668"/>
      <c r="I58" s="668"/>
      <c r="J58" s="668"/>
      <c r="K58" s="668"/>
      <c r="L58" s="668"/>
      <c r="M58" s="668"/>
      <c r="N58" s="668">
        <v>2</v>
      </c>
      <c r="O58" s="668">
        <v>34</v>
      </c>
      <c r="P58" s="681"/>
      <c r="Q58" s="669">
        <v>17</v>
      </c>
    </row>
    <row r="59" spans="1:17" ht="14.4" customHeight="1" x14ac:dyDescent="0.3">
      <c r="A59" s="664" t="s">
        <v>6601</v>
      </c>
      <c r="B59" s="665" t="s">
        <v>6602</v>
      </c>
      <c r="C59" s="665" t="s">
        <v>5537</v>
      </c>
      <c r="D59" s="665" t="s">
        <v>6629</v>
      </c>
      <c r="E59" s="665" t="s">
        <v>6630</v>
      </c>
      <c r="F59" s="668">
        <v>1</v>
      </c>
      <c r="G59" s="668">
        <v>64</v>
      </c>
      <c r="H59" s="668">
        <v>1</v>
      </c>
      <c r="I59" s="668">
        <v>64</v>
      </c>
      <c r="J59" s="668">
        <v>2</v>
      </c>
      <c r="K59" s="668">
        <v>128</v>
      </c>
      <c r="L59" s="668">
        <v>2</v>
      </c>
      <c r="M59" s="668">
        <v>64</v>
      </c>
      <c r="N59" s="668">
        <v>2</v>
      </c>
      <c r="O59" s="668">
        <v>128</v>
      </c>
      <c r="P59" s="681">
        <v>2</v>
      </c>
      <c r="Q59" s="669">
        <v>64</v>
      </c>
    </row>
    <row r="60" spans="1:17" ht="14.4" customHeight="1" x14ac:dyDescent="0.3">
      <c r="A60" s="664" t="s">
        <v>6601</v>
      </c>
      <c r="B60" s="665" t="s">
        <v>6602</v>
      </c>
      <c r="C60" s="665" t="s">
        <v>5537</v>
      </c>
      <c r="D60" s="665" t="s">
        <v>6631</v>
      </c>
      <c r="E60" s="665" t="s">
        <v>6632</v>
      </c>
      <c r="F60" s="668"/>
      <c r="G60" s="668"/>
      <c r="H60" s="668"/>
      <c r="I60" s="668"/>
      <c r="J60" s="668">
        <v>2</v>
      </c>
      <c r="K60" s="668">
        <v>94</v>
      </c>
      <c r="L60" s="668"/>
      <c r="M60" s="668">
        <v>47</v>
      </c>
      <c r="N60" s="668">
        <v>8</v>
      </c>
      <c r="O60" s="668">
        <v>376</v>
      </c>
      <c r="P60" s="681"/>
      <c r="Q60" s="669">
        <v>47</v>
      </c>
    </row>
    <row r="61" spans="1:17" ht="14.4" customHeight="1" x14ac:dyDescent="0.3">
      <c r="A61" s="664" t="s">
        <v>6601</v>
      </c>
      <c r="B61" s="665" t="s">
        <v>6602</v>
      </c>
      <c r="C61" s="665" t="s">
        <v>5537</v>
      </c>
      <c r="D61" s="665" t="s">
        <v>6633</v>
      </c>
      <c r="E61" s="665" t="s">
        <v>6634</v>
      </c>
      <c r="F61" s="668">
        <v>396</v>
      </c>
      <c r="G61" s="668">
        <v>23760</v>
      </c>
      <c r="H61" s="668">
        <v>1</v>
      </c>
      <c r="I61" s="668">
        <v>60</v>
      </c>
      <c r="J61" s="668">
        <v>343</v>
      </c>
      <c r="K61" s="668">
        <v>20580</v>
      </c>
      <c r="L61" s="668">
        <v>0.86616161616161613</v>
      </c>
      <c r="M61" s="668">
        <v>60</v>
      </c>
      <c r="N61" s="668">
        <v>326</v>
      </c>
      <c r="O61" s="668">
        <v>19560</v>
      </c>
      <c r="P61" s="681">
        <v>0.8232323232323232</v>
      </c>
      <c r="Q61" s="669">
        <v>60</v>
      </c>
    </row>
    <row r="62" spans="1:17" ht="14.4" customHeight="1" x14ac:dyDescent="0.3">
      <c r="A62" s="664" t="s">
        <v>6601</v>
      </c>
      <c r="B62" s="665" t="s">
        <v>6602</v>
      </c>
      <c r="C62" s="665" t="s">
        <v>5537</v>
      </c>
      <c r="D62" s="665" t="s">
        <v>6635</v>
      </c>
      <c r="E62" s="665" t="s">
        <v>6636</v>
      </c>
      <c r="F62" s="668">
        <v>3</v>
      </c>
      <c r="G62" s="668">
        <v>57</v>
      </c>
      <c r="H62" s="668">
        <v>1</v>
      </c>
      <c r="I62" s="668">
        <v>19</v>
      </c>
      <c r="J62" s="668"/>
      <c r="K62" s="668"/>
      <c r="L62" s="668"/>
      <c r="M62" s="668"/>
      <c r="N62" s="668"/>
      <c r="O62" s="668"/>
      <c r="P62" s="681"/>
      <c r="Q62" s="669"/>
    </row>
    <row r="63" spans="1:17" ht="14.4" customHeight="1" x14ac:dyDescent="0.3">
      <c r="A63" s="664" t="s">
        <v>6601</v>
      </c>
      <c r="B63" s="665" t="s">
        <v>6602</v>
      </c>
      <c r="C63" s="665" t="s">
        <v>5537</v>
      </c>
      <c r="D63" s="665" t="s">
        <v>6637</v>
      </c>
      <c r="E63" s="665" t="s">
        <v>6638</v>
      </c>
      <c r="F63" s="668"/>
      <c r="G63" s="668"/>
      <c r="H63" s="668"/>
      <c r="I63" s="668"/>
      <c r="J63" s="668"/>
      <c r="K63" s="668"/>
      <c r="L63" s="668"/>
      <c r="M63" s="668"/>
      <c r="N63" s="668">
        <v>1</v>
      </c>
      <c r="O63" s="668">
        <v>1463</v>
      </c>
      <c r="P63" s="681"/>
      <c r="Q63" s="669">
        <v>1463</v>
      </c>
    </row>
    <row r="64" spans="1:17" ht="14.4" customHeight="1" x14ac:dyDescent="0.3">
      <c r="A64" s="664" t="s">
        <v>6601</v>
      </c>
      <c r="B64" s="665" t="s">
        <v>6602</v>
      </c>
      <c r="C64" s="665" t="s">
        <v>5537</v>
      </c>
      <c r="D64" s="665" t="s">
        <v>6639</v>
      </c>
      <c r="E64" s="665" t="s">
        <v>6640</v>
      </c>
      <c r="F64" s="668">
        <v>9</v>
      </c>
      <c r="G64" s="668">
        <v>7665</v>
      </c>
      <c r="H64" s="668">
        <v>1</v>
      </c>
      <c r="I64" s="668">
        <v>851.66666666666663</v>
      </c>
      <c r="J64" s="668">
        <v>16</v>
      </c>
      <c r="K64" s="668">
        <v>13632</v>
      </c>
      <c r="L64" s="668">
        <v>1.7784735812133072</v>
      </c>
      <c r="M64" s="668">
        <v>852</v>
      </c>
      <c r="N64" s="668">
        <v>10</v>
      </c>
      <c r="O64" s="668">
        <v>8530</v>
      </c>
      <c r="P64" s="681">
        <v>1.1128506196999348</v>
      </c>
      <c r="Q64" s="669">
        <v>853</v>
      </c>
    </row>
    <row r="65" spans="1:17" ht="14.4" customHeight="1" x14ac:dyDescent="0.3">
      <c r="A65" s="664" t="s">
        <v>6601</v>
      </c>
      <c r="B65" s="665" t="s">
        <v>6602</v>
      </c>
      <c r="C65" s="665" t="s">
        <v>5537</v>
      </c>
      <c r="D65" s="665" t="s">
        <v>6641</v>
      </c>
      <c r="E65" s="665" t="s">
        <v>6642</v>
      </c>
      <c r="F65" s="668"/>
      <c r="G65" s="668"/>
      <c r="H65" s="668"/>
      <c r="I65" s="668"/>
      <c r="J65" s="668"/>
      <c r="K65" s="668"/>
      <c r="L65" s="668"/>
      <c r="M65" s="668"/>
      <c r="N65" s="668">
        <v>12</v>
      </c>
      <c r="O65" s="668">
        <v>2244</v>
      </c>
      <c r="P65" s="681"/>
      <c r="Q65" s="669">
        <v>187</v>
      </c>
    </row>
    <row r="66" spans="1:17" ht="14.4" customHeight="1" x14ac:dyDescent="0.3">
      <c r="A66" s="664" t="s">
        <v>6601</v>
      </c>
      <c r="B66" s="665" t="s">
        <v>6602</v>
      </c>
      <c r="C66" s="665" t="s">
        <v>5537</v>
      </c>
      <c r="D66" s="665" t="s">
        <v>6643</v>
      </c>
      <c r="E66" s="665" t="s">
        <v>6644</v>
      </c>
      <c r="F66" s="668">
        <v>2</v>
      </c>
      <c r="G66" s="668">
        <v>474</v>
      </c>
      <c r="H66" s="668">
        <v>1</v>
      </c>
      <c r="I66" s="668">
        <v>237</v>
      </c>
      <c r="J66" s="668"/>
      <c r="K66" s="668"/>
      <c r="L66" s="668"/>
      <c r="M66" s="668"/>
      <c r="N66" s="668"/>
      <c r="O66" s="668"/>
      <c r="P66" s="681"/>
      <c r="Q66" s="669"/>
    </row>
    <row r="67" spans="1:17" ht="14.4" customHeight="1" x14ac:dyDescent="0.3">
      <c r="A67" s="664" t="s">
        <v>6601</v>
      </c>
      <c r="B67" s="665" t="s">
        <v>6602</v>
      </c>
      <c r="C67" s="665" t="s">
        <v>5537</v>
      </c>
      <c r="D67" s="665" t="s">
        <v>6645</v>
      </c>
      <c r="E67" s="665" t="s">
        <v>6646</v>
      </c>
      <c r="F67" s="668">
        <v>1</v>
      </c>
      <c r="G67" s="668">
        <v>1210</v>
      </c>
      <c r="H67" s="668">
        <v>1</v>
      </c>
      <c r="I67" s="668">
        <v>1210</v>
      </c>
      <c r="J67" s="668">
        <v>1</v>
      </c>
      <c r="K67" s="668">
        <v>1216</v>
      </c>
      <c r="L67" s="668">
        <v>1.0049586776859505</v>
      </c>
      <c r="M67" s="668">
        <v>1216</v>
      </c>
      <c r="N67" s="668"/>
      <c r="O67" s="668"/>
      <c r="P67" s="681"/>
      <c r="Q67" s="669"/>
    </row>
    <row r="68" spans="1:17" ht="14.4" customHeight="1" x14ac:dyDescent="0.3">
      <c r="A68" s="664" t="s">
        <v>6601</v>
      </c>
      <c r="B68" s="665" t="s">
        <v>6602</v>
      </c>
      <c r="C68" s="665" t="s">
        <v>5537</v>
      </c>
      <c r="D68" s="665" t="s">
        <v>6647</v>
      </c>
      <c r="E68" s="665" t="s">
        <v>6648</v>
      </c>
      <c r="F68" s="668">
        <v>13</v>
      </c>
      <c r="G68" s="668">
        <v>10187</v>
      </c>
      <c r="H68" s="668">
        <v>1</v>
      </c>
      <c r="I68" s="668">
        <v>783.61538461538464</v>
      </c>
      <c r="J68" s="668">
        <v>28</v>
      </c>
      <c r="K68" s="668">
        <v>22008</v>
      </c>
      <c r="L68" s="668">
        <v>2.160400510454501</v>
      </c>
      <c r="M68" s="668">
        <v>786</v>
      </c>
      <c r="N68" s="668">
        <v>28</v>
      </c>
      <c r="O68" s="668">
        <v>22036</v>
      </c>
      <c r="P68" s="681">
        <v>2.1631491116128401</v>
      </c>
      <c r="Q68" s="669">
        <v>787</v>
      </c>
    </row>
    <row r="69" spans="1:17" ht="14.4" customHeight="1" x14ac:dyDescent="0.3">
      <c r="A69" s="664" t="s">
        <v>6601</v>
      </c>
      <c r="B69" s="665" t="s">
        <v>6602</v>
      </c>
      <c r="C69" s="665" t="s">
        <v>5537</v>
      </c>
      <c r="D69" s="665" t="s">
        <v>6649</v>
      </c>
      <c r="E69" s="665" t="s">
        <v>6650</v>
      </c>
      <c r="F69" s="668">
        <v>2</v>
      </c>
      <c r="G69" s="668">
        <v>456</v>
      </c>
      <c r="H69" s="668">
        <v>1</v>
      </c>
      <c r="I69" s="668">
        <v>228</v>
      </c>
      <c r="J69" s="668"/>
      <c r="K69" s="668"/>
      <c r="L69" s="668"/>
      <c r="M69" s="668"/>
      <c r="N69" s="668"/>
      <c r="O69" s="668"/>
      <c r="P69" s="681"/>
      <c r="Q69" s="669"/>
    </row>
    <row r="70" spans="1:17" ht="14.4" customHeight="1" x14ac:dyDescent="0.3">
      <c r="A70" s="664" t="s">
        <v>6601</v>
      </c>
      <c r="B70" s="665" t="s">
        <v>6602</v>
      </c>
      <c r="C70" s="665" t="s">
        <v>5537</v>
      </c>
      <c r="D70" s="665" t="s">
        <v>6651</v>
      </c>
      <c r="E70" s="665" t="s">
        <v>6652</v>
      </c>
      <c r="F70" s="668"/>
      <c r="G70" s="668"/>
      <c r="H70" s="668"/>
      <c r="I70" s="668"/>
      <c r="J70" s="668">
        <v>1</v>
      </c>
      <c r="K70" s="668">
        <v>561</v>
      </c>
      <c r="L70" s="668"/>
      <c r="M70" s="668">
        <v>561</v>
      </c>
      <c r="N70" s="668">
        <v>1</v>
      </c>
      <c r="O70" s="668">
        <v>562</v>
      </c>
      <c r="P70" s="681"/>
      <c r="Q70" s="669">
        <v>562</v>
      </c>
    </row>
    <row r="71" spans="1:17" ht="14.4" customHeight="1" x14ac:dyDescent="0.3">
      <c r="A71" s="664" t="s">
        <v>6601</v>
      </c>
      <c r="B71" s="665" t="s">
        <v>6602</v>
      </c>
      <c r="C71" s="665" t="s">
        <v>5537</v>
      </c>
      <c r="D71" s="665" t="s">
        <v>6653</v>
      </c>
      <c r="E71" s="665" t="s">
        <v>6654</v>
      </c>
      <c r="F71" s="668"/>
      <c r="G71" s="668"/>
      <c r="H71" s="668"/>
      <c r="I71" s="668"/>
      <c r="J71" s="668"/>
      <c r="K71" s="668"/>
      <c r="L71" s="668"/>
      <c r="M71" s="668"/>
      <c r="N71" s="668">
        <v>1</v>
      </c>
      <c r="O71" s="668">
        <v>133</v>
      </c>
      <c r="P71" s="681"/>
      <c r="Q71" s="669">
        <v>133</v>
      </c>
    </row>
    <row r="72" spans="1:17" ht="14.4" customHeight="1" x14ac:dyDescent="0.3">
      <c r="A72" s="664" t="s">
        <v>6601</v>
      </c>
      <c r="B72" s="665" t="s">
        <v>6602</v>
      </c>
      <c r="C72" s="665" t="s">
        <v>5537</v>
      </c>
      <c r="D72" s="665" t="s">
        <v>6655</v>
      </c>
      <c r="E72" s="665" t="s">
        <v>6656</v>
      </c>
      <c r="F72" s="668">
        <v>415</v>
      </c>
      <c r="G72" s="668">
        <v>12285</v>
      </c>
      <c r="H72" s="668">
        <v>1</v>
      </c>
      <c r="I72" s="668">
        <v>29.602409638554217</v>
      </c>
      <c r="J72" s="668">
        <v>459</v>
      </c>
      <c r="K72" s="668">
        <v>13770</v>
      </c>
      <c r="L72" s="668">
        <v>1.1208791208791209</v>
      </c>
      <c r="M72" s="668">
        <v>30</v>
      </c>
      <c r="N72" s="668">
        <v>7756</v>
      </c>
      <c r="O72" s="668">
        <v>232680</v>
      </c>
      <c r="P72" s="681">
        <v>18.94017094017094</v>
      </c>
      <c r="Q72" s="669">
        <v>30</v>
      </c>
    </row>
    <row r="73" spans="1:17" ht="14.4" customHeight="1" x14ac:dyDescent="0.3">
      <c r="A73" s="664" t="s">
        <v>6601</v>
      </c>
      <c r="B73" s="665" t="s">
        <v>6602</v>
      </c>
      <c r="C73" s="665" t="s">
        <v>5537</v>
      </c>
      <c r="D73" s="665" t="s">
        <v>6657</v>
      </c>
      <c r="E73" s="665" t="s">
        <v>6658</v>
      </c>
      <c r="F73" s="668">
        <v>396</v>
      </c>
      <c r="G73" s="668">
        <v>19800</v>
      </c>
      <c r="H73" s="668">
        <v>1</v>
      </c>
      <c r="I73" s="668">
        <v>50</v>
      </c>
      <c r="J73" s="668">
        <v>345</v>
      </c>
      <c r="K73" s="668">
        <v>17250</v>
      </c>
      <c r="L73" s="668">
        <v>0.87121212121212122</v>
      </c>
      <c r="M73" s="668">
        <v>50</v>
      </c>
      <c r="N73" s="668">
        <v>326</v>
      </c>
      <c r="O73" s="668">
        <v>16300</v>
      </c>
      <c r="P73" s="681">
        <v>0.8232323232323232</v>
      </c>
      <c r="Q73" s="669">
        <v>50</v>
      </c>
    </row>
    <row r="74" spans="1:17" ht="14.4" customHeight="1" x14ac:dyDescent="0.3">
      <c r="A74" s="664" t="s">
        <v>6601</v>
      </c>
      <c r="B74" s="665" t="s">
        <v>6602</v>
      </c>
      <c r="C74" s="665" t="s">
        <v>5537</v>
      </c>
      <c r="D74" s="665" t="s">
        <v>6659</v>
      </c>
      <c r="E74" s="665" t="s">
        <v>6660</v>
      </c>
      <c r="F74" s="668">
        <v>861</v>
      </c>
      <c r="G74" s="668">
        <v>10332</v>
      </c>
      <c r="H74" s="668">
        <v>1</v>
      </c>
      <c r="I74" s="668">
        <v>12</v>
      </c>
      <c r="J74" s="668">
        <v>779</v>
      </c>
      <c r="K74" s="668">
        <v>9348</v>
      </c>
      <c r="L74" s="668">
        <v>0.90476190476190477</v>
      </c>
      <c r="M74" s="668">
        <v>12</v>
      </c>
      <c r="N74" s="668">
        <v>786</v>
      </c>
      <c r="O74" s="668">
        <v>9432</v>
      </c>
      <c r="P74" s="681">
        <v>0.91289198606271782</v>
      </c>
      <c r="Q74" s="669">
        <v>12</v>
      </c>
    </row>
    <row r="75" spans="1:17" ht="14.4" customHeight="1" x14ac:dyDescent="0.3">
      <c r="A75" s="664" t="s">
        <v>6601</v>
      </c>
      <c r="B75" s="665" t="s">
        <v>6602</v>
      </c>
      <c r="C75" s="665" t="s">
        <v>5537</v>
      </c>
      <c r="D75" s="665" t="s">
        <v>6661</v>
      </c>
      <c r="E75" s="665" t="s">
        <v>6662</v>
      </c>
      <c r="F75" s="668">
        <v>13</v>
      </c>
      <c r="G75" s="668">
        <v>2362</v>
      </c>
      <c r="H75" s="668">
        <v>1</v>
      </c>
      <c r="I75" s="668">
        <v>181.69230769230768</v>
      </c>
      <c r="J75" s="668">
        <v>15</v>
      </c>
      <c r="K75" s="668">
        <v>2730</v>
      </c>
      <c r="L75" s="668">
        <v>1.1558001693480102</v>
      </c>
      <c r="M75" s="668">
        <v>182</v>
      </c>
      <c r="N75" s="668">
        <v>8</v>
      </c>
      <c r="O75" s="668">
        <v>1464</v>
      </c>
      <c r="P75" s="681">
        <v>0.61981371718882305</v>
      </c>
      <c r="Q75" s="669">
        <v>183</v>
      </c>
    </row>
    <row r="76" spans="1:17" ht="14.4" customHeight="1" x14ac:dyDescent="0.3">
      <c r="A76" s="664" t="s">
        <v>6601</v>
      </c>
      <c r="B76" s="665" t="s">
        <v>6602</v>
      </c>
      <c r="C76" s="665" t="s">
        <v>5537</v>
      </c>
      <c r="D76" s="665" t="s">
        <v>6663</v>
      </c>
      <c r="E76" s="665" t="s">
        <v>6664</v>
      </c>
      <c r="F76" s="668"/>
      <c r="G76" s="668"/>
      <c r="H76" s="668"/>
      <c r="I76" s="668"/>
      <c r="J76" s="668">
        <v>1</v>
      </c>
      <c r="K76" s="668">
        <v>72</v>
      </c>
      <c r="L76" s="668"/>
      <c r="M76" s="668">
        <v>72</v>
      </c>
      <c r="N76" s="668"/>
      <c r="O76" s="668"/>
      <c r="P76" s="681"/>
      <c r="Q76" s="669"/>
    </row>
    <row r="77" spans="1:17" ht="14.4" customHeight="1" x14ac:dyDescent="0.3">
      <c r="A77" s="664" t="s">
        <v>6601</v>
      </c>
      <c r="B77" s="665" t="s">
        <v>6602</v>
      </c>
      <c r="C77" s="665" t="s">
        <v>5537</v>
      </c>
      <c r="D77" s="665" t="s">
        <v>6665</v>
      </c>
      <c r="E77" s="665" t="s">
        <v>6666</v>
      </c>
      <c r="F77" s="668">
        <v>12</v>
      </c>
      <c r="G77" s="668">
        <v>2193</v>
      </c>
      <c r="H77" s="668">
        <v>1</v>
      </c>
      <c r="I77" s="668">
        <v>182.75</v>
      </c>
      <c r="J77" s="668">
        <v>12</v>
      </c>
      <c r="K77" s="668">
        <v>2196</v>
      </c>
      <c r="L77" s="668">
        <v>1.0013679890560876</v>
      </c>
      <c r="M77" s="668">
        <v>183</v>
      </c>
      <c r="N77" s="668">
        <v>6</v>
      </c>
      <c r="O77" s="668">
        <v>1104</v>
      </c>
      <c r="P77" s="681">
        <v>0.50341997264021887</v>
      </c>
      <c r="Q77" s="669">
        <v>184</v>
      </c>
    </row>
    <row r="78" spans="1:17" ht="14.4" customHeight="1" x14ac:dyDescent="0.3">
      <c r="A78" s="664" t="s">
        <v>6601</v>
      </c>
      <c r="B78" s="665" t="s">
        <v>6602</v>
      </c>
      <c r="C78" s="665" t="s">
        <v>5537</v>
      </c>
      <c r="D78" s="665" t="s">
        <v>6540</v>
      </c>
      <c r="E78" s="665" t="s">
        <v>6541</v>
      </c>
      <c r="F78" s="668"/>
      <c r="G78" s="668"/>
      <c r="H78" s="668"/>
      <c r="I78" s="668"/>
      <c r="J78" s="668"/>
      <c r="K78" s="668"/>
      <c r="L78" s="668"/>
      <c r="M78" s="668"/>
      <c r="N78" s="668">
        <v>1</v>
      </c>
      <c r="O78" s="668">
        <v>1283</v>
      </c>
      <c r="P78" s="681"/>
      <c r="Q78" s="669">
        <v>1283</v>
      </c>
    </row>
    <row r="79" spans="1:17" ht="14.4" customHeight="1" x14ac:dyDescent="0.3">
      <c r="A79" s="664" t="s">
        <v>6601</v>
      </c>
      <c r="B79" s="665" t="s">
        <v>6602</v>
      </c>
      <c r="C79" s="665" t="s">
        <v>5537</v>
      </c>
      <c r="D79" s="665" t="s">
        <v>6667</v>
      </c>
      <c r="E79" s="665" t="s">
        <v>6668</v>
      </c>
      <c r="F79" s="668">
        <v>2713</v>
      </c>
      <c r="G79" s="668">
        <v>400394</v>
      </c>
      <c r="H79" s="668">
        <v>1</v>
      </c>
      <c r="I79" s="668">
        <v>147.5834869148544</v>
      </c>
      <c r="J79" s="668">
        <v>2545</v>
      </c>
      <c r="K79" s="668">
        <v>376660</v>
      </c>
      <c r="L79" s="668">
        <v>0.9407233874633486</v>
      </c>
      <c r="M79" s="668">
        <v>148</v>
      </c>
      <c r="N79" s="668">
        <v>2570</v>
      </c>
      <c r="O79" s="668">
        <v>382930</v>
      </c>
      <c r="P79" s="681">
        <v>0.95638296278166002</v>
      </c>
      <c r="Q79" s="669">
        <v>149</v>
      </c>
    </row>
    <row r="80" spans="1:17" ht="14.4" customHeight="1" x14ac:dyDescent="0.3">
      <c r="A80" s="664" t="s">
        <v>6601</v>
      </c>
      <c r="B80" s="665" t="s">
        <v>6602</v>
      </c>
      <c r="C80" s="665" t="s">
        <v>5537</v>
      </c>
      <c r="D80" s="665" t="s">
        <v>6669</v>
      </c>
      <c r="E80" s="665" t="s">
        <v>6670</v>
      </c>
      <c r="F80" s="668">
        <v>418</v>
      </c>
      <c r="G80" s="668">
        <v>12374</v>
      </c>
      <c r="H80" s="668">
        <v>1</v>
      </c>
      <c r="I80" s="668">
        <v>29.602870813397129</v>
      </c>
      <c r="J80" s="668">
        <v>462</v>
      </c>
      <c r="K80" s="668">
        <v>13860</v>
      </c>
      <c r="L80" s="668">
        <v>1.1200905123646354</v>
      </c>
      <c r="M80" s="668">
        <v>30</v>
      </c>
      <c r="N80" s="668">
        <v>7757</v>
      </c>
      <c r="O80" s="668">
        <v>232710</v>
      </c>
      <c r="P80" s="681">
        <v>18.806368191369</v>
      </c>
      <c r="Q80" s="669">
        <v>30</v>
      </c>
    </row>
    <row r="81" spans="1:17" ht="14.4" customHeight="1" x14ac:dyDescent="0.3">
      <c r="A81" s="664" t="s">
        <v>6601</v>
      </c>
      <c r="B81" s="665" t="s">
        <v>6602</v>
      </c>
      <c r="C81" s="665" t="s">
        <v>5537</v>
      </c>
      <c r="D81" s="665" t="s">
        <v>6671</v>
      </c>
      <c r="E81" s="665" t="s">
        <v>6672</v>
      </c>
      <c r="F81" s="668">
        <v>163</v>
      </c>
      <c r="G81" s="668">
        <v>5053</v>
      </c>
      <c r="H81" s="668">
        <v>1</v>
      </c>
      <c r="I81" s="668">
        <v>31</v>
      </c>
      <c r="J81" s="668">
        <v>220</v>
      </c>
      <c r="K81" s="668">
        <v>6820</v>
      </c>
      <c r="L81" s="668">
        <v>1.3496932515337423</v>
      </c>
      <c r="M81" s="668">
        <v>31</v>
      </c>
      <c r="N81" s="668">
        <v>100</v>
      </c>
      <c r="O81" s="668">
        <v>3100</v>
      </c>
      <c r="P81" s="681">
        <v>0.61349693251533743</v>
      </c>
      <c r="Q81" s="669">
        <v>31</v>
      </c>
    </row>
    <row r="82" spans="1:17" ht="14.4" customHeight="1" x14ac:dyDescent="0.3">
      <c r="A82" s="664" t="s">
        <v>6601</v>
      </c>
      <c r="B82" s="665" t="s">
        <v>6602</v>
      </c>
      <c r="C82" s="665" t="s">
        <v>5537</v>
      </c>
      <c r="D82" s="665" t="s">
        <v>6673</v>
      </c>
      <c r="E82" s="665" t="s">
        <v>6674</v>
      </c>
      <c r="F82" s="668">
        <v>1005</v>
      </c>
      <c r="G82" s="668">
        <v>27135</v>
      </c>
      <c r="H82" s="668">
        <v>1</v>
      </c>
      <c r="I82" s="668">
        <v>27</v>
      </c>
      <c r="J82" s="668">
        <v>1015</v>
      </c>
      <c r="K82" s="668">
        <v>27405</v>
      </c>
      <c r="L82" s="668">
        <v>1.0099502487562189</v>
      </c>
      <c r="M82" s="668">
        <v>27</v>
      </c>
      <c r="N82" s="668">
        <v>887</v>
      </c>
      <c r="O82" s="668">
        <v>23949</v>
      </c>
      <c r="P82" s="681">
        <v>0.88258706467661696</v>
      </c>
      <c r="Q82" s="669">
        <v>27</v>
      </c>
    </row>
    <row r="83" spans="1:17" ht="14.4" customHeight="1" x14ac:dyDescent="0.3">
      <c r="A83" s="664" t="s">
        <v>6601</v>
      </c>
      <c r="B83" s="665" t="s">
        <v>6602</v>
      </c>
      <c r="C83" s="665" t="s">
        <v>5537</v>
      </c>
      <c r="D83" s="665" t="s">
        <v>6675</v>
      </c>
      <c r="E83" s="665" t="s">
        <v>6676</v>
      </c>
      <c r="F83" s="668"/>
      <c r="G83" s="668"/>
      <c r="H83" s="668"/>
      <c r="I83" s="668"/>
      <c r="J83" s="668">
        <v>1</v>
      </c>
      <c r="K83" s="668">
        <v>255</v>
      </c>
      <c r="L83" s="668"/>
      <c r="M83" s="668">
        <v>255</v>
      </c>
      <c r="N83" s="668">
        <v>1</v>
      </c>
      <c r="O83" s="668">
        <v>256</v>
      </c>
      <c r="P83" s="681"/>
      <c r="Q83" s="669">
        <v>256</v>
      </c>
    </row>
    <row r="84" spans="1:17" ht="14.4" customHeight="1" x14ac:dyDescent="0.3">
      <c r="A84" s="664" t="s">
        <v>6601</v>
      </c>
      <c r="B84" s="665" t="s">
        <v>6602</v>
      </c>
      <c r="C84" s="665" t="s">
        <v>5537</v>
      </c>
      <c r="D84" s="665" t="s">
        <v>6677</v>
      </c>
      <c r="E84" s="665" t="s">
        <v>6678</v>
      </c>
      <c r="F84" s="668"/>
      <c r="G84" s="668"/>
      <c r="H84" s="668"/>
      <c r="I84" s="668"/>
      <c r="J84" s="668"/>
      <c r="K84" s="668"/>
      <c r="L84" s="668"/>
      <c r="M84" s="668"/>
      <c r="N84" s="668">
        <v>3</v>
      </c>
      <c r="O84" s="668">
        <v>66</v>
      </c>
      <c r="P84" s="681"/>
      <c r="Q84" s="669">
        <v>22</v>
      </c>
    </row>
    <row r="85" spans="1:17" ht="14.4" customHeight="1" x14ac:dyDescent="0.3">
      <c r="A85" s="664" t="s">
        <v>6601</v>
      </c>
      <c r="B85" s="665" t="s">
        <v>6602</v>
      </c>
      <c r="C85" s="665" t="s">
        <v>5537</v>
      </c>
      <c r="D85" s="665" t="s">
        <v>6679</v>
      </c>
      <c r="E85" s="665" t="s">
        <v>6680</v>
      </c>
      <c r="F85" s="668">
        <v>1982</v>
      </c>
      <c r="G85" s="668">
        <v>49550</v>
      </c>
      <c r="H85" s="668">
        <v>1</v>
      </c>
      <c r="I85" s="668">
        <v>25</v>
      </c>
      <c r="J85" s="668">
        <v>1923</v>
      </c>
      <c r="K85" s="668">
        <v>48075</v>
      </c>
      <c r="L85" s="668">
        <v>0.97023208879919276</v>
      </c>
      <c r="M85" s="668">
        <v>25</v>
      </c>
      <c r="N85" s="668">
        <v>1881</v>
      </c>
      <c r="O85" s="668">
        <v>47025</v>
      </c>
      <c r="P85" s="681">
        <v>0.94904137235116048</v>
      </c>
      <c r="Q85" s="669">
        <v>25</v>
      </c>
    </row>
    <row r="86" spans="1:17" ht="14.4" customHeight="1" x14ac:dyDescent="0.3">
      <c r="A86" s="664" t="s">
        <v>6601</v>
      </c>
      <c r="B86" s="665" t="s">
        <v>6602</v>
      </c>
      <c r="C86" s="665" t="s">
        <v>5537</v>
      </c>
      <c r="D86" s="665" t="s">
        <v>6681</v>
      </c>
      <c r="E86" s="665" t="s">
        <v>6682</v>
      </c>
      <c r="F86" s="668">
        <v>4</v>
      </c>
      <c r="G86" s="668">
        <v>132</v>
      </c>
      <c r="H86" s="668">
        <v>1</v>
      </c>
      <c r="I86" s="668">
        <v>33</v>
      </c>
      <c r="J86" s="668">
        <v>3</v>
      </c>
      <c r="K86" s="668">
        <v>99</v>
      </c>
      <c r="L86" s="668">
        <v>0.75</v>
      </c>
      <c r="M86" s="668">
        <v>33</v>
      </c>
      <c r="N86" s="668">
        <v>2</v>
      </c>
      <c r="O86" s="668">
        <v>66</v>
      </c>
      <c r="P86" s="681">
        <v>0.5</v>
      </c>
      <c r="Q86" s="669">
        <v>33</v>
      </c>
    </row>
    <row r="87" spans="1:17" ht="14.4" customHeight="1" x14ac:dyDescent="0.3">
      <c r="A87" s="664" t="s">
        <v>6601</v>
      </c>
      <c r="B87" s="665" t="s">
        <v>6602</v>
      </c>
      <c r="C87" s="665" t="s">
        <v>5537</v>
      </c>
      <c r="D87" s="665" t="s">
        <v>6683</v>
      </c>
      <c r="E87" s="665" t="s">
        <v>6684</v>
      </c>
      <c r="F87" s="668">
        <v>2</v>
      </c>
      <c r="G87" s="668">
        <v>60</v>
      </c>
      <c r="H87" s="668">
        <v>1</v>
      </c>
      <c r="I87" s="668">
        <v>30</v>
      </c>
      <c r="J87" s="668">
        <v>4</v>
      </c>
      <c r="K87" s="668">
        <v>120</v>
      </c>
      <c r="L87" s="668">
        <v>2</v>
      </c>
      <c r="M87" s="668">
        <v>30</v>
      </c>
      <c r="N87" s="668">
        <v>6</v>
      </c>
      <c r="O87" s="668">
        <v>180</v>
      </c>
      <c r="P87" s="681">
        <v>3</v>
      </c>
      <c r="Q87" s="669">
        <v>30</v>
      </c>
    </row>
    <row r="88" spans="1:17" ht="14.4" customHeight="1" x14ac:dyDescent="0.3">
      <c r="A88" s="664" t="s">
        <v>6601</v>
      </c>
      <c r="B88" s="665" t="s">
        <v>6602</v>
      </c>
      <c r="C88" s="665" t="s">
        <v>5537</v>
      </c>
      <c r="D88" s="665" t="s">
        <v>6685</v>
      </c>
      <c r="E88" s="665" t="s">
        <v>6686</v>
      </c>
      <c r="F88" s="668">
        <v>13</v>
      </c>
      <c r="G88" s="668">
        <v>2652</v>
      </c>
      <c r="H88" s="668">
        <v>1</v>
      </c>
      <c r="I88" s="668">
        <v>204</v>
      </c>
      <c r="J88" s="668">
        <v>3</v>
      </c>
      <c r="K88" s="668">
        <v>612</v>
      </c>
      <c r="L88" s="668">
        <v>0.23076923076923078</v>
      </c>
      <c r="M88" s="668">
        <v>204</v>
      </c>
      <c r="N88" s="668">
        <v>18</v>
      </c>
      <c r="O88" s="668">
        <v>3690</v>
      </c>
      <c r="P88" s="681">
        <v>1.3914027149321266</v>
      </c>
      <c r="Q88" s="669">
        <v>205</v>
      </c>
    </row>
    <row r="89" spans="1:17" ht="14.4" customHeight="1" x14ac:dyDescent="0.3">
      <c r="A89" s="664" t="s">
        <v>6601</v>
      </c>
      <c r="B89" s="665" t="s">
        <v>6602</v>
      </c>
      <c r="C89" s="665" t="s">
        <v>5537</v>
      </c>
      <c r="D89" s="665" t="s">
        <v>6687</v>
      </c>
      <c r="E89" s="665" t="s">
        <v>6688</v>
      </c>
      <c r="F89" s="668">
        <v>32</v>
      </c>
      <c r="G89" s="668">
        <v>832</v>
      </c>
      <c r="H89" s="668">
        <v>1</v>
      </c>
      <c r="I89" s="668">
        <v>26</v>
      </c>
      <c r="J89" s="668">
        <v>37</v>
      </c>
      <c r="K89" s="668">
        <v>962</v>
      </c>
      <c r="L89" s="668">
        <v>1.15625</v>
      </c>
      <c r="M89" s="668">
        <v>26</v>
      </c>
      <c r="N89" s="668">
        <v>24</v>
      </c>
      <c r="O89" s="668">
        <v>624</v>
      </c>
      <c r="P89" s="681">
        <v>0.75</v>
      </c>
      <c r="Q89" s="669">
        <v>26</v>
      </c>
    </row>
    <row r="90" spans="1:17" ht="14.4" customHeight="1" x14ac:dyDescent="0.3">
      <c r="A90" s="664" t="s">
        <v>6601</v>
      </c>
      <c r="B90" s="665" t="s">
        <v>6602</v>
      </c>
      <c r="C90" s="665" t="s">
        <v>5537</v>
      </c>
      <c r="D90" s="665" t="s">
        <v>6689</v>
      </c>
      <c r="E90" s="665" t="s">
        <v>6690</v>
      </c>
      <c r="F90" s="668">
        <v>15</v>
      </c>
      <c r="G90" s="668">
        <v>1260</v>
      </c>
      <c r="H90" s="668">
        <v>1</v>
      </c>
      <c r="I90" s="668">
        <v>84</v>
      </c>
      <c r="J90" s="668">
        <v>10</v>
      </c>
      <c r="K90" s="668">
        <v>840</v>
      </c>
      <c r="L90" s="668">
        <v>0.66666666666666663</v>
      </c>
      <c r="M90" s="668">
        <v>84</v>
      </c>
      <c r="N90" s="668">
        <v>18</v>
      </c>
      <c r="O90" s="668">
        <v>1512</v>
      </c>
      <c r="P90" s="681">
        <v>1.2</v>
      </c>
      <c r="Q90" s="669">
        <v>84</v>
      </c>
    </row>
    <row r="91" spans="1:17" ht="14.4" customHeight="1" x14ac:dyDescent="0.3">
      <c r="A91" s="664" t="s">
        <v>6601</v>
      </c>
      <c r="B91" s="665" t="s">
        <v>6602</v>
      </c>
      <c r="C91" s="665" t="s">
        <v>5537</v>
      </c>
      <c r="D91" s="665" t="s">
        <v>6691</v>
      </c>
      <c r="E91" s="665" t="s">
        <v>6692</v>
      </c>
      <c r="F91" s="668">
        <v>20</v>
      </c>
      <c r="G91" s="668">
        <v>3494</v>
      </c>
      <c r="H91" s="668">
        <v>1</v>
      </c>
      <c r="I91" s="668">
        <v>174.7</v>
      </c>
      <c r="J91" s="668">
        <v>18</v>
      </c>
      <c r="K91" s="668">
        <v>3150</v>
      </c>
      <c r="L91" s="668">
        <v>0.90154550658271326</v>
      </c>
      <c r="M91" s="668">
        <v>175</v>
      </c>
      <c r="N91" s="668">
        <v>11</v>
      </c>
      <c r="O91" s="668">
        <v>1936</v>
      </c>
      <c r="P91" s="681">
        <v>0.55409273039496276</v>
      </c>
      <c r="Q91" s="669">
        <v>176</v>
      </c>
    </row>
    <row r="92" spans="1:17" ht="14.4" customHeight="1" x14ac:dyDescent="0.3">
      <c r="A92" s="664" t="s">
        <v>6601</v>
      </c>
      <c r="B92" s="665" t="s">
        <v>6602</v>
      </c>
      <c r="C92" s="665" t="s">
        <v>5537</v>
      </c>
      <c r="D92" s="665" t="s">
        <v>6693</v>
      </c>
      <c r="E92" s="665" t="s">
        <v>6694</v>
      </c>
      <c r="F92" s="668">
        <v>1</v>
      </c>
      <c r="G92" s="668">
        <v>250</v>
      </c>
      <c r="H92" s="668">
        <v>1</v>
      </c>
      <c r="I92" s="668">
        <v>250</v>
      </c>
      <c r="J92" s="668"/>
      <c r="K92" s="668"/>
      <c r="L92" s="668"/>
      <c r="M92" s="668"/>
      <c r="N92" s="668"/>
      <c r="O92" s="668"/>
      <c r="P92" s="681"/>
      <c r="Q92" s="669"/>
    </row>
    <row r="93" spans="1:17" ht="14.4" customHeight="1" x14ac:dyDescent="0.3">
      <c r="A93" s="664" t="s">
        <v>6601</v>
      </c>
      <c r="B93" s="665" t="s">
        <v>6602</v>
      </c>
      <c r="C93" s="665" t="s">
        <v>5537</v>
      </c>
      <c r="D93" s="665" t="s">
        <v>6695</v>
      </c>
      <c r="E93" s="665" t="s">
        <v>6696</v>
      </c>
      <c r="F93" s="668">
        <v>472</v>
      </c>
      <c r="G93" s="668">
        <v>7080</v>
      </c>
      <c r="H93" s="668">
        <v>1</v>
      </c>
      <c r="I93" s="668">
        <v>15</v>
      </c>
      <c r="J93" s="668">
        <v>512</v>
      </c>
      <c r="K93" s="668">
        <v>7680</v>
      </c>
      <c r="L93" s="668">
        <v>1.0847457627118644</v>
      </c>
      <c r="M93" s="668">
        <v>15</v>
      </c>
      <c r="N93" s="668">
        <v>323</v>
      </c>
      <c r="O93" s="668">
        <v>4845</v>
      </c>
      <c r="P93" s="681">
        <v>0.68432203389830504</v>
      </c>
      <c r="Q93" s="669">
        <v>15</v>
      </c>
    </row>
    <row r="94" spans="1:17" ht="14.4" customHeight="1" x14ac:dyDescent="0.3">
      <c r="A94" s="664" t="s">
        <v>6601</v>
      </c>
      <c r="B94" s="665" t="s">
        <v>6602</v>
      </c>
      <c r="C94" s="665" t="s">
        <v>5537</v>
      </c>
      <c r="D94" s="665" t="s">
        <v>6697</v>
      </c>
      <c r="E94" s="665" t="s">
        <v>6698</v>
      </c>
      <c r="F94" s="668">
        <v>658</v>
      </c>
      <c r="G94" s="668">
        <v>15134</v>
      </c>
      <c r="H94" s="668">
        <v>1</v>
      </c>
      <c r="I94" s="668">
        <v>23</v>
      </c>
      <c r="J94" s="668">
        <v>678</v>
      </c>
      <c r="K94" s="668">
        <v>15594</v>
      </c>
      <c r="L94" s="668">
        <v>1.0303951367781155</v>
      </c>
      <c r="M94" s="668">
        <v>23</v>
      </c>
      <c r="N94" s="668">
        <v>567</v>
      </c>
      <c r="O94" s="668">
        <v>13041</v>
      </c>
      <c r="P94" s="681">
        <v>0.86170212765957444</v>
      </c>
      <c r="Q94" s="669">
        <v>23</v>
      </c>
    </row>
    <row r="95" spans="1:17" ht="14.4" customHeight="1" x14ac:dyDescent="0.3">
      <c r="A95" s="664" t="s">
        <v>6601</v>
      </c>
      <c r="B95" s="665" t="s">
        <v>6602</v>
      </c>
      <c r="C95" s="665" t="s">
        <v>5537</v>
      </c>
      <c r="D95" s="665" t="s">
        <v>6699</v>
      </c>
      <c r="E95" s="665" t="s">
        <v>6700</v>
      </c>
      <c r="F95" s="668">
        <v>1</v>
      </c>
      <c r="G95" s="668">
        <v>249</v>
      </c>
      <c r="H95" s="668">
        <v>1</v>
      </c>
      <c r="I95" s="668">
        <v>249</v>
      </c>
      <c r="J95" s="668"/>
      <c r="K95" s="668"/>
      <c r="L95" s="668"/>
      <c r="M95" s="668"/>
      <c r="N95" s="668"/>
      <c r="O95" s="668"/>
      <c r="P95" s="681"/>
      <c r="Q95" s="669"/>
    </row>
    <row r="96" spans="1:17" ht="14.4" customHeight="1" x14ac:dyDescent="0.3">
      <c r="A96" s="664" t="s">
        <v>6601</v>
      </c>
      <c r="B96" s="665" t="s">
        <v>6602</v>
      </c>
      <c r="C96" s="665" t="s">
        <v>5537</v>
      </c>
      <c r="D96" s="665" t="s">
        <v>6701</v>
      </c>
      <c r="E96" s="665" t="s">
        <v>6702</v>
      </c>
      <c r="F96" s="668"/>
      <c r="G96" s="668"/>
      <c r="H96" s="668"/>
      <c r="I96" s="668"/>
      <c r="J96" s="668">
        <v>1</v>
      </c>
      <c r="K96" s="668">
        <v>37</v>
      </c>
      <c r="L96" s="668"/>
      <c r="M96" s="668">
        <v>37</v>
      </c>
      <c r="N96" s="668">
        <v>5</v>
      </c>
      <c r="O96" s="668">
        <v>185</v>
      </c>
      <c r="P96" s="681"/>
      <c r="Q96" s="669">
        <v>37</v>
      </c>
    </row>
    <row r="97" spans="1:17" ht="14.4" customHeight="1" x14ac:dyDescent="0.3">
      <c r="A97" s="664" t="s">
        <v>6601</v>
      </c>
      <c r="B97" s="665" t="s">
        <v>6602</v>
      </c>
      <c r="C97" s="665" t="s">
        <v>5537</v>
      </c>
      <c r="D97" s="665" t="s">
        <v>6703</v>
      </c>
      <c r="E97" s="665" t="s">
        <v>6704</v>
      </c>
      <c r="F97" s="668">
        <v>329</v>
      </c>
      <c r="G97" s="668">
        <v>7567</v>
      </c>
      <c r="H97" s="668">
        <v>1</v>
      </c>
      <c r="I97" s="668">
        <v>23</v>
      </c>
      <c r="J97" s="668">
        <v>376</v>
      </c>
      <c r="K97" s="668">
        <v>8648</v>
      </c>
      <c r="L97" s="668">
        <v>1.1428571428571428</v>
      </c>
      <c r="M97" s="668">
        <v>23</v>
      </c>
      <c r="N97" s="668">
        <v>7705</v>
      </c>
      <c r="O97" s="668">
        <v>177215</v>
      </c>
      <c r="P97" s="681">
        <v>23.419452887537993</v>
      </c>
      <c r="Q97" s="669">
        <v>23</v>
      </c>
    </row>
    <row r="98" spans="1:17" ht="14.4" customHeight="1" x14ac:dyDescent="0.3">
      <c r="A98" s="664" t="s">
        <v>6601</v>
      </c>
      <c r="B98" s="665" t="s">
        <v>6602</v>
      </c>
      <c r="C98" s="665" t="s">
        <v>5537</v>
      </c>
      <c r="D98" s="665" t="s">
        <v>6705</v>
      </c>
      <c r="E98" s="665" t="s">
        <v>6706</v>
      </c>
      <c r="F98" s="668">
        <v>402</v>
      </c>
      <c r="G98" s="668">
        <v>11658</v>
      </c>
      <c r="H98" s="668">
        <v>1</v>
      </c>
      <c r="I98" s="668">
        <v>29</v>
      </c>
      <c r="J98" s="668">
        <v>429</v>
      </c>
      <c r="K98" s="668">
        <v>12441</v>
      </c>
      <c r="L98" s="668">
        <v>1.0671641791044777</v>
      </c>
      <c r="M98" s="668">
        <v>29</v>
      </c>
      <c r="N98" s="668">
        <v>419</v>
      </c>
      <c r="O98" s="668">
        <v>12151</v>
      </c>
      <c r="P98" s="681">
        <v>1.0422885572139304</v>
      </c>
      <c r="Q98" s="669">
        <v>29</v>
      </c>
    </row>
    <row r="99" spans="1:17" ht="14.4" customHeight="1" x14ac:dyDescent="0.3">
      <c r="A99" s="664" t="s">
        <v>6601</v>
      </c>
      <c r="B99" s="665" t="s">
        <v>6602</v>
      </c>
      <c r="C99" s="665" t="s">
        <v>5537</v>
      </c>
      <c r="D99" s="665" t="s">
        <v>6707</v>
      </c>
      <c r="E99" s="665" t="s">
        <v>6708</v>
      </c>
      <c r="F99" s="668">
        <v>1</v>
      </c>
      <c r="G99" s="668">
        <v>177</v>
      </c>
      <c r="H99" s="668">
        <v>1</v>
      </c>
      <c r="I99" s="668">
        <v>177</v>
      </c>
      <c r="J99" s="668"/>
      <c r="K99" s="668"/>
      <c r="L99" s="668"/>
      <c r="M99" s="668"/>
      <c r="N99" s="668"/>
      <c r="O99" s="668"/>
      <c r="P99" s="681"/>
      <c r="Q99" s="669"/>
    </row>
    <row r="100" spans="1:17" ht="14.4" customHeight="1" x14ac:dyDescent="0.3">
      <c r="A100" s="664" t="s">
        <v>6601</v>
      </c>
      <c r="B100" s="665" t="s">
        <v>6602</v>
      </c>
      <c r="C100" s="665" t="s">
        <v>5537</v>
      </c>
      <c r="D100" s="665" t="s">
        <v>6709</v>
      </c>
      <c r="E100" s="665" t="s">
        <v>6710</v>
      </c>
      <c r="F100" s="668">
        <v>2</v>
      </c>
      <c r="G100" s="668">
        <v>30</v>
      </c>
      <c r="H100" s="668">
        <v>1</v>
      </c>
      <c r="I100" s="668">
        <v>15</v>
      </c>
      <c r="J100" s="668">
        <v>2</v>
      </c>
      <c r="K100" s="668">
        <v>30</v>
      </c>
      <c r="L100" s="668">
        <v>1</v>
      </c>
      <c r="M100" s="668">
        <v>15</v>
      </c>
      <c r="N100" s="668">
        <v>1</v>
      </c>
      <c r="O100" s="668">
        <v>15</v>
      </c>
      <c r="P100" s="681">
        <v>0.5</v>
      </c>
      <c r="Q100" s="669">
        <v>15</v>
      </c>
    </row>
    <row r="101" spans="1:17" ht="14.4" customHeight="1" x14ac:dyDescent="0.3">
      <c r="A101" s="664" t="s">
        <v>6601</v>
      </c>
      <c r="B101" s="665" t="s">
        <v>6602</v>
      </c>
      <c r="C101" s="665" t="s">
        <v>5537</v>
      </c>
      <c r="D101" s="665" t="s">
        <v>6711</v>
      </c>
      <c r="E101" s="665" t="s">
        <v>6712</v>
      </c>
      <c r="F101" s="668">
        <v>1093</v>
      </c>
      <c r="G101" s="668">
        <v>20767</v>
      </c>
      <c r="H101" s="668">
        <v>1</v>
      </c>
      <c r="I101" s="668">
        <v>19</v>
      </c>
      <c r="J101" s="668">
        <v>957</v>
      </c>
      <c r="K101" s="668">
        <v>18183</v>
      </c>
      <c r="L101" s="668">
        <v>0.87557182067703565</v>
      </c>
      <c r="M101" s="668">
        <v>19</v>
      </c>
      <c r="N101" s="668">
        <v>1038</v>
      </c>
      <c r="O101" s="668">
        <v>19722</v>
      </c>
      <c r="P101" s="681">
        <v>0.94967978042085999</v>
      </c>
      <c r="Q101" s="669">
        <v>19</v>
      </c>
    </row>
    <row r="102" spans="1:17" ht="14.4" customHeight="1" x14ac:dyDescent="0.3">
      <c r="A102" s="664" t="s">
        <v>6601</v>
      </c>
      <c r="B102" s="665" t="s">
        <v>6602</v>
      </c>
      <c r="C102" s="665" t="s">
        <v>5537</v>
      </c>
      <c r="D102" s="665" t="s">
        <v>6713</v>
      </c>
      <c r="E102" s="665" t="s">
        <v>6714</v>
      </c>
      <c r="F102" s="668">
        <v>3431</v>
      </c>
      <c r="G102" s="668">
        <v>68620</v>
      </c>
      <c r="H102" s="668">
        <v>1</v>
      </c>
      <c r="I102" s="668">
        <v>20</v>
      </c>
      <c r="J102" s="668">
        <v>3237</v>
      </c>
      <c r="K102" s="668">
        <v>64740</v>
      </c>
      <c r="L102" s="668">
        <v>0.94345671815797139</v>
      </c>
      <c r="M102" s="668">
        <v>20</v>
      </c>
      <c r="N102" s="668">
        <v>3271</v>
      </c>
      <c r="O102" s="668">
        <v>65420</v>
      </c>
      <c r="P102" s="681">
        <v>0.95336636549111042</v>
      </c>
      <c r="Q102" s="669">
        <v>20</v>
      </c>
    </row>
    <row r="103" spans="1:17" ht="14.4" customHeight="1" x14ac:dyDescent="0.3">
      <c r="A103" s="664" t="s">
        <v>6601</v>
      </c>
      <c r="B103" s="665" t="s">
        <v>6602</v>
      </c>
      <c r="C103" s="665" t="s">
        <v>5537</v>
      </c>
      <c r="D103" s="665" t="s">
        <v>6715</v>
      </c>
      <c r="E103" s="665" t="s">
        <v>6716</v>
      </c>
      <c r="F103" s="668"/>
      <c r="G103" s="668"/>
      <c r="H103" s="668"/>
      <c r="I103" s="668"/>
      <c r="J103" s="668">
        <v>1</v>
      </c>
      <c r="K103" s="668">
        <v>84</v>
      </c>
      <c r="L103" s="668"/>
      <c r="M103" s="668">
        <v>84</v>
      </c>
      <c r="N103" s="668">
        <v>9</v>
      </c>
      <c r="O103" s="668">
        <v>756</v>
      </c>
      <c r="P103" s="681"/>
      <c r="Q103" s="669">
        <v>84</v>
      </c>
    </row>
    <row r="104" spans="1:17" ht="14.4" customHeight="1" x14ac:dyDescent="0.3">
      <c r="A104" s="664" t="s">
        <v>6601</v>
      </c>
      <c r="B104" s="665" t="s">
        <v>6602</v>
      </c>
      <c r="C104" s="665" t="s">
        <v>5537</v>
      </c>
      <c r="D104" s="665" t="s">
        <v>6717</v>
      </c>
      <c r="E104" s="665" t="s">
        <v>6718</v>
      </c>
      <c r="F104" s="668">
        <v>2</v>
      </c>
      <c r="G104" s="668">
        <v>156</v>
      </c>
      <c r="H104" s="668">
        <v>1</v>
      </c>
      <c r="I104" s="668">
        <v>78</v>
      </c>
      <c r="J104" s="668"/>
      <c r="K104" s="668"/>
      <c r="L104" s="668"/>
      <c r="M104" s="668"/>
      <c r="N104" s="668"/>
      <c r="O104" s="668"/>
      <c r="P104" s="681"/>
      <c r="Q104" s="669"/>
    </row>
    <row r="105" spans="1:17" ht="14.4" customHeight="1" x14ac:dyDescent="0.3">
      <c r="A105" s="664" t="s">
        <v>6601</v>
      </c>
      <c r="B105" s="665" t="s">
        <v>6602</v>
      </c>
      <c r="C105" s="665" t="s">
        <v>5537</v>
      </c>
      <c r="D105" s="665" t="s">
        <v>6719</v>
      </c>
      <c r="E105" s="665" t="s">
        <v>6720</v>
      </c>
      <c r="F105" s="668"/>
      <c r="G105" s="668"/>
      <c r="H105" s="668"/>
      <c r="I105" s="668"/>
      <c r="J105" s="668"/>
      <c r="K105" s="668"/>
      <c r="L105" s="668"/>
      <c r="M105" s="668"/>
      <c r="N105" s="668">
        <v>3</v>
      </c>
      <c r="O105" s="668">
        <v>63</v>
      </c>
      <c r="P105" s="681"/>
      <c r="Q105" s="669">
        <v>21</v>
      </c>
    </row>
    <row r="106" spans="1:17" ht="14.4" customHeight="1" x14ac:dyDescent="0.3">
      <c r="A106" s="664" t="s">
        <v>6601</v>
      </c>
      <c r="B106" s="665" t="s">
        <v>6602</v>
      </c>
      <c r="C106" s="665" t="s">
        <v>5537</v>
      </c>
      <c r="D106" s="665" t="s">
        <v>6721</v>
      </c>
      <c r="E106" s="665" t="s">
        <v>6722</v>
      </c>
      <c r="F106" s="668">
        <v>198</v>
      </c>
      <c r="G106" s="668">
        <v>4356</v>
      </c>
      <c r="H106" s="668">
        <v>1</v>
      </c>
      <c r="I106" s="668">
        <v>22</v>
      </c>
      <c r="J106" s="668">
        <v>255</v>
      </c>
      <c r="K106" s="668">
        <v>5610</v>
      </c>
      <c r="L106" s="668">
        <v>1.2878787878787878</v>
      </c>
      <c r="M106" s="668">
        <v>22</v>
      </c>
      <c r="N106" s="668">
        <v>117</v>
      </c>
      <c r="O106" s="668">
        <v>2574</v>
      </c>
      <c r="P106" s="681">
        <v>0.59090909090909094</v>
      </c>
      <c r="Q106" s="669">
        <v>22</v>
      </c>
    </row>
    <row r="107" spans="1:17" ht="14.4" customHeight="1" x14ac:dyDescent="0.3">
      <c r="A107" s="664" t="s">
        <v>6601</v>
      </c>
      <c r="B107" s="665" t="s">
        <v>6602</v>
      </c>
      <c r="C107" s="665" t="s">
        <v>5537</v>
      </c>
      <c r="D107" s="665" t="s">
        <v>6723</v>
      </c>
      <c r="E107" s="665" t="s">
        <v>6724</v>
      </c>
      <c r="F107" s="668">
        <v>1</v>
      </c>
      <c r="G107" s="668">
        <v>569</v>
      </c>
      <c r="H107" s="668">
        <v>1</v>
      </c>
      <c r="I107" s="668">
        <v>569</v>
      </c>
      <c r="J107" s="668"/>
      <c r="K107" s="668"/>
      <c r="L107" s="668"/>
      <c r="M107" s="668"/>
      <c r="N107" s="668"/>
      <c r="O107" s="668"/>
      <c r="P107" s="681"/>
      <c r="Q107" s="669"/>
    </row>
    <row r="108" spans="1:17" ht="14.4" customHeight="1" x14ac:dyDescent="0.3">
      <c r="A108" s="664" t="s">
        <v>6601</v>
      </c>
      <c r="B108" s="665" t="s">
        <v>6602</v>
      </c>
      <c r="C108" s="665" t="s">
        <v>5537</v>
      </c>
      <c r="D108" s="665" t="s">
        <v>6725</v>
      </c>
      <c r="E108" s="665" t="s">
        <v>6726</v>
      </c>
      <c r="F108" s="668">
        <v>4</v>
      </c>
      <c r="G108" s="668">
        <v>682</v>
      </c>
      <c r="H108" s="668">
        <v>1</v>
      </c>
      <c r="I108" s="668">
        <v>170.5</v>
      </c>
      <c r="J108" s="668"/>
      <c r="K108" s="668"/>
      <c r="L108" s="668"/>
      <c r="M108" s="668"/>
      <c r="N108" s="668"/>
      <c r="O108" s="668"/>
      <c r="P108" s="681"/>
      <c r="Q108" s="669"/>
    </row>
    <row r="109" spans="1:17" ht="14.4" customHeight="1" x14ac:dyDescent="0.3">
      <c r="A109" s="664" t="s">
        <v>6601</v>
      </c>
      <c r="B109" s="665" t="s">
        <v>6602</v>
      </c>
      <c r="C109" s="665" t="s">
        <v>5537</v>
      </c>
      <c r="D109" s="665" t="s">
        <v>6727</v>
      </c>
      <c r="E109" s="665" t="s">
        <v>6728</v>
      </c>
      <c r="F109" s="668"/>
      <c r="G109" s="668"/>
      <c r="H109" s="668"/>
      <c r="I109" s="668"/>
      <c r="J109" s="668"/>
      <c r="K109" s="668"/>
      <c r="L109" s="668"/>
      <c r="M109" s="668"/>
      <c r="N109" s="668">
        <v>1</v>
      </c>
      <c r="O109" s="668">
        <v>579</v>
      </c>
      <c r="P109" s="681"/>
      <c r="Q109" s="669">
        <v>579</v>
      </c>
    </row>
    <row r="110" spans="1:17" ht="14.4" customHeight="1" x14ac:dyDescent="0.3">
      <c r="A110" s="664" t="s">
        <v>6601</v>
      </c>
      <c r="B110" s="665" t="s">
        <v>6602</v>
      </c>
      <c r="C110" s="665" t="s">
        <v>5537</v>
      </c>
      <c r="D110" s="665" t="s">
        <v>6542</v>
      </c>
      <c r="E110" s="665" t="s">
        <v>6543</v>
      </c>
      <c r="F110" s="668"/>
      <c r="G110" s="668"/>
      <c r="H110" s="668"/>
      <c r="I110" s="668"/>
      <c r="J110" s="668"/>
      <c r="K110" s="668"/>
      <c r="L110" s="668"/>
      <c r="M110" s="668"/>
      <c r="N110" s="668">
        <v>1</v>
      </c>
      <c r="O110" s="668">
        <v>1011</v>
      </c>
      <c r="P110" s="681"/>
      <c r="Q110" s="669">
        <v>1011</v>
      </c>
    </row>
    <row r="111" spans="1:17" ht="14.4" customHeight="1" x14ac:dyDescent="0.3">
      <c r="A111" s="664" t="s">
        <v>6601</v>
      </c>
      <c r="B111" s="665" t="s">
        <v>6602</v>
      </c>
      <c r="C111" s="665" t="s">
        <v>5537</v>
      </c>
      <c r="D111" s="665" t="s">
        <v>6729</v>
      </c>
      <c r="E111" s="665" t="s">
        <v>6730</v>
      </c>
      <c r="F111" s="668"/>
      <c r="G111" s="668"/>
      <c r="H111" s="668"/>
      <c r="I111" s="668"/>
      <c r="J111" s="668">
        <v>1</v>
      </c>
      <c r="K111" s="668">
        <v>167</v>
      </c>
      <c r="L111" s="668"/>
      <c r="M111" s="668">
        <v>167</v>
      </c>
      <c r="N111" s="668"/>
      <c r="O111" s="668"/>
      <c r="P111" s="681"/>
      <c r="Q111" s="669"/>
    </row>
    <row r="112" spans="1:17" ht="14.4" customHeight="1" x14ac:dyDescent="0.3">
      <c r="A112" s="664" t="s">
        <v>6601</v>
      </c>
      <c r="B112" s="665" t="s">
        <v>6602</v>
      </c>
      <c r="C112" s="665" t="s">
        <v>5537</v>
      </c>
      <c r="D112" s="665" t="s">
        <v>6731</v>
      </c>
      <c r="E112" s="665" t="s">
        <v>6732</v>
      </c>
      <c r="F112" s="668"/>
      <c r="G112" s="668"/>
      <c r="H112" s="668"/>
      <c r="I112" s="668"/>
      <c r="J112" s="668"/>
      <c r="K112" s="668"/>
      <c r="L112" s="668"/>
      <c r="M112" s="668"/>
      <c r="N112" s="668">
        <v>3</v>
      </c>
      <c r="O112" s="668">
        <v>381</v>
      </c>
      <c r="P112" s="681"/>
      <c r="Q112" s="669">
        <v>127</v>
      </c>
    </row>
    <row r="113" spans="1:17" ht="14.4" customHeight="1" x14ac:dyDescent="0.3">
      <c r="A113" s="664" t="s">
        <v>6601</v>
      </c>
      <c r="B113" s="665" t="s">
        <v>6602</v>
      </c>
      <c r="C113" s="665" t="s">
        <v>5537</v>
      </c>
      <c r="D113" s="665" t="s">
        <v>6733</v>
      </c>
      <c r="E113" s="665" t="s">
        <v>6734</v>
      </c>
      <c r="F113" s="668"/>
      <c r="G113" s="668"/>
      <c r="H113" s="668"/>
      <c r="I113" s="668"/>
      <c r="J113" s="668"/>
      <c r="K113" s="668"/>
      <c r="L113" s="668"/>
      <c r="M113" s="668"/>
      <c r="N113" s="668">
        <v>1</v>
      </c>
      <c r="O113" s="668">
        <v>310</v>
      </c>
      <c r="P113" s="681"/>
      <c r="Q113" s="669">
        <v>310</v>
      </c>
    </row>
    <row r="114" spans="1:17" ht="14.4" customHeight="1" x14ac:dyDescent="0.3">
      <c r="A114" s="664" t="s">
        <v>6601</v>
      </c>
      <c r="B114" s="665" t="s">
        <v>6602</v>
      </c>
      <c r="C114" s="665" t="s">
        <v>5537</v>
      </c>
      <c r="D114" s="665" t="s">
        <v>6735</v>
      </c>
      <c r="E114" s="665" t="s">
        <v>6736</v>
      </c>
      <c r="F114" s="668">
        <v>7</v>
      </c>
      <c r="G114" s="668">
        <v>161</v>
      </c>
      <c r="H114" s="668">
        <v>1</v>
      </c>
      <c r="I114" s="668">
        <v>23</v>
      </c>
      <c r="J114" s="668">
        <v>6</v>
      </c>
      <c r="K114" s="668">
        <v>138</v>
      </c>
      <c r="L114" s="668">
        <v>0.8571428571428571</v>
      </c>
      <c r="M114" s="668">
        <v>23</v>
      </c>
      <c r="N114" s="668">
        <v>9</v>
      </c>
      <c r="O114" s="668">
        <v>207</v>
      </c>
      <c r="P114" s="681">
        <v>1.2857142857142858</v>
      </c>
      <c r="Q114" s="669">
        <v>23</v>
      </c>
    </row>
    <row r="115" spans="1:17" ht="14.4" customHeight="1" x14ac:dyDescent="0.3">
      <c r="A115" s="664" t="s">
        <v>6601</v>
      </c>
      <c r="B115" s="665" t="s">
        <v>6602</v>
      </c>
      <c r="C115" s="665" t="s">
        <v>5537</v>
      </c>
      <c r="D115" s="665" t="s">
        <v>6737</v>
      </c>
      <c r="E115" s="665" t="s">
        <v>6738</v>
      </c>
      <c r="F115" s="668">
        <v>3</v>
      </c>
      <c r="G115" s="668">
        <v>51</v>
      </c>
      <c r="H115" s="668">
        <v>1</v>
      </c>
      <c r="I115" s="668">
        <v>17</v>
      </c>
      <c r="J115" s="668"/>
      <c r="K115" s="668"/>
      <c r="L115" s="668"/>
      <c r="M115" s="668"/>
      <c r="N115" s="668">
        <v>2</v>
      </c>
      <c r="O115" s="668">
        <v>34</v>
      </c>
      <c r="P115" s="681">
        <v>0.66666666666666663</v>
      </c>
      <c r="Q115" s="669">
        <v>17</v>
      </c>
    </row>
    <row r="116" spans="1:17" ht="14.4" customHeight="1" x14ac:dyDescent="0.3">
      <c r="A116" s="664" t="s">
        <v>6601</v>
      </c>
      <c r="B116" s="665" t="s">
        <v>6602</v>
      </c>
      <c r="C116" s="665" t="s">
        <v>5537</v>
      </c>
      <c r="D116" s="665" t="s">
        <v>6739</v>
      </c>
      <c r="E116" s="665" t="s">
        <v>6740</v>
      </c>
      <c r="F116" s="668"/>
      <c r="G116" s="668"/>
      <c r="H116" s="668"/>
      <c r="I116" s="668"/>
      <c r="J116" s="668"/>
      <c r="K116" s="668"/>
      <c r="L116" s="668"/>
      <c r="M116" s="668"/>
      <c r="N116" s="668">
        <v>1</v>
      </c>
      <c r="O116" s="668">
        <v>133</v>
      </c>
      <c r="P116" s="681"/>
      <c r="Q116" s="669">
        <v>133</v>
      </c>
    </row>
    <row r="117" spans="1:17" ht="14.4" customHeight="1" x14ac:dyDescent="0.3">
      <c r="A117" s="664" t="s">
        <v>6601</v>
      </c>
      <c r="B117" s="665" t="s">
        <v>6602</v>
      </c>
      <c r="C117" s="665" t="s">
        <v>5537</v>
      </c>
      <c r="D117" s="665" t="s">
        <v>6741</v>
      </c>
      <c r="E117" s="665" t="s">
        <v>6742</v>
      </c>
      <c r="F117" s="668">
        <v>187</v>
      </c>
      <c r="G117" s="668">
        <v>54516</v>
      </c>
      <c r="H117" s="668">
        <v>1</v>
      </c>
      <c r="I117" s="668">
        <v>291.52941176470586</v>
      </c>
      <c r="J117" s="668">
        <v>167</v>
      </c>
      <c r="K117" s="668">
        <v>48931</v>
      </c>
      <c r="L117" s="668">
        <v>0.89755301195979165</v>
      </c>
      <c r="M117" s="668">
        <v>293</v>
      </c>
      <c r="N117" s="668">
        <v>200</v>
      </c>
      <c r="O117" s="668">
        <v>58800</v>
      </c>
      <c r="P117" s="681">
        <v>1.078582434514638</v>
      </c>
      <c r="Q117" s="669">
        <v>294</v>
      </c>
    </row>
    <row r="118" spans="1:17" ht="14.4" customHeight="1" x14ac:dyDescent="0.3">
      <c r="A118" s="664" t="s">
        <v>6601</v>
      </c>
      <c r="B118" s="665" t="s">
        <v>6602</v>
      </c>
      <c r="C118" s="665" t="s">
        <v>5537</v>
      </c>
      <c r="D118" s="665" t="s">
        <v>6743</v>
      </c>
      <c r="E118" s="665" t="s">
        <v>6744</v>
      </c>
      <c r="F118" s="668">
        <v>1184</v>
      </c>
      <c r="G118" s="668">
        <v>53280</v>
      </c>
      <c r="H118" s="668">
        <v>1</v>
      </c>
      <c r="I118" s="668">
        <v>45</v>
      </c>
      <c r="J118" s="668">
        <v>1099</v>
      </c>
      <c r="K118" s="668">
        <v>49455</v>
      </c>
      <c r="L118" s="668">
        <v>0.92820945945945943</v>
      </c>
      <c r="M118" s="668">
        <v>45</v>
      </c>
      <c r="N118" s="668">
        <v>1103</v>
      </c>
      <c r="O118" s="668">
        <v>49635</v>
      </c>
      <c r="P118" s="681">
        <v>0.93158783783783783</v>
      </c>
      <c r="Q118" s="669">
        <v>45</v>
      </c>
    </row>
    <row r="119" spans="1:17" ht="14.4" customHeight="1" x14ac:dyDescent="0.3">
      <c r="A119" s="664" t="s">
        <v>6601</v>
      </c>
      <c r="B119" s="665" t="s">
        <v>6602</v>
      </c>
      <c r="C119" s="665" t="s">
        <v>5537</v>
      </c>
      <c r="D119" s="665" t="s">
        <v>6745</v>
      </c>
      <c r="E119" s="665" t="s">
        <v>6746</v>
      </c>
      <c r="F119" s="668">
        <v>2</v>
      </c>
      <c r="G119" s="668">
        <v>2180</v>
      </c>
      <c r="H119" s="668">
        <v>1</v>
      </c>
      <c r="I119" s="668">
        <v>1090</v>
      </c>
      <c r="J119" s="668"/>
      <c r="K119" s="668"/>
      <c r="L119" s="668"/>
      <c r="M119" s="668"/>
      <c r="N119" s="668"/>
      <c r="O119" s="668"/>
      <c r="P119" s="681"/>
      <c r="Q119" s="669"/>
    </row>
    <row r="120" spans="1:17" ht="14.4" customHeight="1" x14ac:dyDescent="0.3">
      <c r="A120" s="664" t="s">
        <v>6601</v>
      </c>
      <c r="B120" s="665" t="s">
        <v>6602</v>
      </c>
      <c r="C120" s="665" t="s">
        <v>5537</v>
      </c>
      <c r="D120" s="665" t="s">
        <v>6747</v>
      </c>
      <c r="E120" s="665" t="s">
        <v>6748</v>
      </c>
      <c r="F120" s="668">
        <v>1</v>
      </c>
      <c r="G120" s="668">
        <v>24</v>
      </c>
      <c r="H120" s="668">
        <v>1</v>
      </c>
      <c r="I120" s="668">
        <v>24</v>
      </c>
      <c r="J120" s="668"/>
      <c r="K120" s="668"/>
      <c r="L120" s="668"/>
      <c r="M120" s="668"/>
      <c r="N120" s="668"/>
      <c r="O120" s="668"/>
      <c r="P120" s="681"/>
      <c r="Q120" s="669"/>
    </row>
    <row r="121" spans="1:17" ht="14.4" customHeight="1" x14ac:dyDescent="0.3">
      <c r="A121" s="664" t="s">
        <v>6601</v>
      </c>
      <c r="B121" s="665" t="s">
        <v>6602</v>
      </c>
      <c r="C121" s="665" t="s">
        <v>5537</v>
      </c>
      <c r="D121" s="665" t="s">
        <v>6749</v>
      </c>
      <c r="E121" s="665" t="s">
        <v>6750</v>
      </c>
      <c r="F121" s="668">
        <v>1</v>
      </c>
      <c r="G121" s="668">
        <v>101</v>
      </c>
      <c r="H121" s="668">
        <v>1</v>
      </c>
      <c r="I121" s="668">
        <v>101</v>
      </c>
      <c r="J121" s="668"/>
      <c r="K121" s="668"/>
      <c r="L121" s="668"/>
      <c r="M121" s="668"/>
      <c r="N121" s="668"/>
      <c r="O121" s="668"/>
      <c r="P121" s="681"/>
      <c r="Q121" s="669"/>
    </row>
    <row r="122" spans="1:17" ht="14.4" customHeight="1" x14ac:dyDescent="0.3">
      <c r="A122" s="664" t="s">
        <v>6601</v>
      </c>
      <c r="B122" s="665" t="s">
        <v>6602</v>
      </c>
      <c r="C122" s="665" t="s">
        <v>5537</v>
      </c>
      <c r="D122" s="665" t="s">
        <v>6751</v>
      </c>
      <c r="E122" s="665" t="s">
        <v>6752</v>
      </c>
      <c r="F122" s="668"/>
      <c r="G122" s="668"/>
      <c r="H122" s="668"/>
      <c r="I122" s="668"/>
      <c r="J122" s="668">
        <v>2</v>
      </c>
      <c r="K122" s="668">
        <v>62</v>
      </c>
      <c r="L122" s="668"/>
      <c r="M122" s="668">
        <v>31</v>
      </c>
      <c r="N122" s="668">
        <v>1</v>
      </c>
      <c r="O122" s="668">
        <v>31</v>
      </c>
      <c r="P122" s="681"/>
      <c r="Q122" s="669">
        <v>31</v>
      </c>
    </row>
    <row r="123" spans="1:17" ht="14.4" customHeight="1" x14ac:dyDescent="0.3">
      <c r="A123" s="664" t="s">
        <v>6601</v>
      </c>
      <c r="B123" s="665" t="s">
        <v>6602</v>
      </c>
      <c r="C123" s="665" t="s">
        <v>5537</v>
      </c>
      <c r="D123" s="665" t="s">
        <v>6753</v>
      </c>
      <c r="E123" s="665" t="s">
        <v>6754</v>
      </c>
      <c r="F123" s="668">
        <v>3</v>
      </c>
      <c r="G123" s="668">
        <v>78</v>
      </c>
      <c r="H123" s="668">
        <v>1</v>
      </c>
      <c r="I123" s="668">
        <v>26</v>
      </c>
      <c r="J123" s="668">
        <v>1</v>
      </c>
      <c r="K123" s="668">
        <v>26</v>
      </c>
      <c r="L123" s="668">
        <v>0.33333333333333331</v>
      </c>
      <c r="M123" s="668">
        <v>26</v>
      </c>
      <c r="N123" s="668">
        <v>2</v>
      </c>
      <c r="O123" s="668">
        <v>52</v>
      </c>
      <c r="P123" s="681">
        <v>0.66666666666666663</v>
      </c>
      <c r="Q123" s="669">
        <v>26</v>
      </c>
    </row>
    <row r="124" spans="1:17" ht="14.4" customHeight="1" x14ac:dyDescent="0.3">
      <c r="A124" s="664" t="s">
        <v>6601</v>
      </c>
      <c r="B124" s="665" t="s">
        <v>6602</v>
      </c>
      <c r="C124" s="665" t="s">
        <v>5537</v>
      </c>
      <c r="D124" s="665" t="s">
        <v>6755</v>
      </c>
      <c r="E124" s="665" t="s">
        <v>6756</v>
      </c>
      <c r="F124" s="668">
        <v>1</v>
      </c>
      <c r="G124" s="668">
        <v>562</v>
      </c>
      <c r="H124" s="668">
        <v>1</v>
      </c>
      <c r="I124" s="668">
        <v>562</v>
      </c>
      <c r="J124" s="668"/>
      <c r="K124" s="668"/>
      <c r="L124" s="668"/>
      <c r="M124" s="668"/>
      <c r="N124" s="668"/>
      <c r="O124" s="668"/>
      <c r="P124" s="681"/>
      <c r="Q124" s="669"/>
    </row>
    <row r="125" spans="1:17" ht="14.4" customHeight="1" x14ac:dyDescent="0.3">
      <c r="A125" s="664" t="s">
        <v>6601</v>
      </c>
      <c r="B125" s="665" t="s">
        <v>6602</v>
      </c>
      <c r="C125" s="665" t="s">
        <v>5537</v>
      </c>
      <c r="D125" s="665" t="s">
        <v>6757</v>
      </c>
      <c r="E125" s="665" t="s">
        <v>6758</v>
      </c>
      <c r="F125" s="668">
        <v>5</v>
      </c>
      <c r="G125" s="668">
        <v>1759</v>
      </c>
      <c r="H125" s="668">
        <v>1</v>
      </c>
      <c r="I125" s="668">
        <v>351.8</v>
      </c>
      <c r="J125" s="668"/>
      <c r="K125" s="668"/>
      <c r="L125" s="668"/>
      <c r="M125" s="668"/>
      <c r="N125" s="668"/>
      <c r="O125" s="668"/>
      <c r="P125" s="681"/>
      <c r="Q125" s="669"/>
    </row>
    <row r="126" spans="1:17" ht="14.4" customHeight="1" x14ac:dyDescent="0.3">
      <c r="A126" s="664" t="s">
        <v>6601</v>
      </c>
      <c r="B126" s="665" t="s">
        <v>6602</v>
      </c>
      <c r="C126" s="665" t="s">
        <v>5537</v>
      </c>
      <c r="D126" s="665" t="s">
        <v>6759</v>
      </c>
      <c r="E126" s="665" t="s">
        <v>6760</v>
      </c>
      <c r="F126" s="668"/>
      <c r="G126" s="668"/>
      <c r="H126" s="668"/>
      <c r="I126" s="668"/>
      <c r="J126" s="668"/>
      <c r="K126" s="668"/>
      <c r="L126" s="668"/>
      <c r="M126" s="668"/>
      <c r="N126" s="668">
        <v>2</v>
      </c>
      <c r="O126" s="668">
        <v>380</v>
      </c>
      <c r="P126" s="681"/>
      <c r="Q126" s="669">
        <v>190</v>
      </c>
    </row>
    <row r="127" spans="1:17" ht="14.4" customHeight="1" x14ac:dyDescent="0.3">
      <c r="A127" s="664" t="s">
        <v>6601</v>
      </c>
      <c r="B127" s="665" t="s">
        <v>6602</v>
      </c>
      <c r="C127" s="665" t="s">
        <v>5537</v>
      </c>
      <c r="D127" s="665" t="s">
        <v>6761</v>
      </c>
      <c r="E127" s="665" t="s">
        <v>6762</v>
      </c>
      <c r="F127" s="668"/>
      <c r="G127" s="668"/>
      <c r="H127" s="668"/>
      <c r="I127" s="668"/>
      <c r="J127" s="668"/>
      <c r="K127" s="668"/>
      <c r="L127" s="668"/>
      <c r="M127" s="668"/>
      <c r="N127" s="668">
        <v>815</v>
      </c>
      <c r="O127" s="668">
        <v>108395</v>
      </c>
      <c r="P127" s="681"/>
      <c r="Q127" s="669">
        <v>133</v>
      </c>
    </row>
    <row r="128" spans="1:17" ht="14.4" customHeight="1" x14ac:dyDescent="0.3">
      <c r="A128" s="664" t="s">
        <v>6601</v>
      </c>
      <c r="B128" s="665" t="s">
        <v>6602</v>
      </c>
      <c r="C128" s="665" t="s">
        <v>5537</v>
      </c>
      <c r="D128" s="665" t="s">
        <v>6763</v>
      </c>
      <c r="E128" s="665" t="s">
        <v>6764</v>
      </c>
      <c r="F128" s="668"/>
      <c r="G128" s="668"/>
      <c r="H128" s="668"/>
      <c r="I128" s="668"/>
      <c r="J128" s="668"/>
      <c r="K128" s="668"/>
      <c r="L128" s="668"/>
      <c r="M128" s="668"/>
      <c r="N128" s="668">
        <v>391</v>
      </c>
      <c r="O128" s="668">
        <v>14467</v>
      </c>
      <c r="P128" s="681"/>
      <c r="Q128" s="669">
        <v>37</v>
      </c>
    </row>
    <row r="129" spans="1:17" ht="14.4" customHeight="1" x14ac:dyDescent="0.3">
      <c r="A129" s="664" t="s">
        <v>6601</v>
      </c>
      <c r="B129" s="665" t="s">
        <v>6602</v>
      </c>
      <c r="C129" s="665" t="s">
        <v>5537</v>
      </c>
      <c r="D129" s="665" t="s">
        <v>6765</v>
      </c>
      <c r="E129" s="665" t="s">
        <v>6766</v>
      </c>
      <c r="F129" s="668"/>
      <c r="G129" s="668"/>
      <c r="H129" s="668"/>
      <c r="I129" s="668"/>
      <c r="J129" s="668"/>
      <c r="K129" s="668"/>
      <c r="L129" s="668"/>
      <c r="M129" s="668"/>
      <c r="N129" s="668">
        <v>4</v>
      </c>
      <c r="O129" s="668">
        <v>372</v>
      </c>
      <c r="P129" s="681"/>
      <c r="Q129" s="669">
        <v>93</v>
      </c>
    </row>
    <row r="130" spans="1:17" ht="14.4" customHeight="1" x14ac:dyDescent="0.3">
      <c r="A130" s="664" t="s">
        <v>6767</v>
      </c>
      <c r="B130" s="665" t="s">
        <v>6768</v>
      </c>
      <c r="C130" s="665" t="s">
        <v>5734</v>
      </c>
      <c r="D130" s="665" t="s">
        <v>6769</v>
      </c>
      <c r="E130" s="665" t="s">
        <v>6770</v>
      </c>
      <c r="F130" s="668"/>
      <c r="G130" s="668"/>
      <c r="H130" s="668"/>
      <c r="I130" s="668"/>
      <c r="J130" s="668">
        <v>1.67</v>
      </c>
      <c r="K130" s="668">
        <v>4267.3599999999997</v>
      </c>
      <c r="L130" s="668"/>
      <c r="M130" s="668">
        <v>2555.3053892215567</v>
      </c>
      <c r="N130" s="668"/>
      <c r="O130" s="668"/>
      <c r="P130" s="681"/>
      <c r="Q130" s="669"/>
    </row>
    <row r="131" spans="1:17" ht="14.4" customHeight="1" x14ac:dyDescent="0.3">
      <c r="A131" s="664" t="s">
        <v>6767</v>
      </c>
      <c r="B131" s="665" t="s">
        <v>6768</v>
      </c>
      <c r="C131" s="665" t="s">
        <v>5734</v>
      </c>
      <c r="D131" s="665" t="s">
        <v>6771</v>
      </c>
      <c r="E131" s="665" t="s">
        <v>6770</v>
      </c>
      <c r="F131" s="668">
        <v>0.2</v>
      </c>
      <c r="G131" s="668">
        <v>1335.72</v>
      </c>
      <c r="H131" s="668">
        <v>1</v>
      </c>
      <c r="I131" s="668">
        <v>6678.5999999999995</v>
      </c>
      <c r="J131" s="668"/>
      <c r="K131" s="668"/>
      <c r="L131" s="668"/>
      <c r="M131" s="668"/>
      <c r="N131" s="668"/>
      <c r="O131" s="668"/>
      <c r="P131" s="681"/>
      <c r="Q131" s="669"/>
    </row>
    <row r="132" spans="1:17" ht="14.4" customHeight="1" x14ac:dyDescent="0.3">
      <c r="A132" s="664" t="s">
        <v>6767</v>
      </c>
      <c r="B132" s="665" t="s">
        <v>6768</v>
      </c>
      <c r="C132" s="665" t="s">
        <v>5734</v>
      </c>
      <c r="D132" s="665" t="s">
        <v>6772</v>
      </c>
      <c r="E132" s="665" t="s">
        <v>5752</v>
      </c>
      <c r="F132" s="668"/>
      <c r="G132" s="668"/>
      <c r="H132" s="668"/>
      <c r="I132" s="668"/>
      <c r="J132" s="668">
        <v>0.06</v>
      </c>
      <c r="K132" s="668">
        <v>296.63</v>
      </c>
      <c r="L132" s="668"/>
      <c r="M132" s="668">
        <v>4943.833333333333</v>
      </c>
      <c r="N132" s="668"/>
      <c r="O132" s="668"/>
      <c r="P132" s="681"/>
      <c r="Q132" s="669"/>
    </row>
    <row r="133" spans="1:17" ht="14.4" customHeight="1" x14ac:dyDescent="0.3">
      <c r="A133" s="664" t="s">
        <v>6767</v>
      </c>
      <c r="B133" s="665" t="s">
        <v>6768</v>
      </c>
      <c r="C133" s="665" t="s">
        <v>5734</v>
      </c>
      <c r="D133" s="665" t="s">
        <v>6773</v>
      </c>
      <c r="E133" s="665" t="s">
        <v>6774</v>
      </c>
      <c r="F133" s="668">
        <v>11.5</v>
      </c>
      <c r="G133" s="668">
        <v>11373.79</v>
      </c>
      <c r="H133" s="668">
        <v>1</v>
      </c>
      <c r="I133" s="668">
        <v>989.02521739130441</v>
      </c>
      <c r="J133" s="668">
        <v>2.7</v>
      </c>
      <c r="K133" s="668">
        <v>2568.61</v>
      </c>
      <c r="L133" s="668">
        <v>0.22583589111457131</v>
      </c>
      <c r="M133" s="668">
        <v>951.33703703703702</v>
      </c>
      <c r="N133" s="668">
        <v>7.25</v>
      </c>
      <c r="O133" s="668">
        <v>7172.65</v>
      </c>
      <c r="P133" s="681">
        <v>0.63062971973282422</v>
      </c>
      <c r="Q133" s="669">
        <v>989.33103448275858</v>
      </c>
    </row>
    <row r="134" spans="1:17" ht="14.4" customHeight="1" x14ac:dyDescent="0.3">
      <c r="A134" s="664" t="s">
        <v>6767</v>
      </c>
      <c r="B134" s="665" t="s">
        <v>6768</v>
      </c>
      <c r="C134" s="665" t="s">
        <v>5734</v>
      </c>
      <c r="D134" s="665" t="s">
        <v>6775</v>
      </c>
      <c r="E134" s="665" t="s">
        <v>5752</v>
      </c>
      <c r="F134" s="668">
        <v>0.35</v>
      </c>
      <c r="G134" s="668">
        <v>3618.08</v>
      </c>
      <c r="H134" s="668">
        <v>1</v>
      </c>
      <c r="I134" s="668">
        <v>10337.371428571429</v>
      </c>
      <c r="J134" s="668">
        <v>1.78</v>
      </c>
      <c r="K134" s="668">
        <v>17600.47</v>
      </c>
      <c r="L134" s="668">
        <v>4.8645884004776017</v>
      </c>
      <c r="M134" s="668">
        <v>9887.9044943820227</v>
      </c>
      <c r="N134" s="668">
        <v>0.18</v>
      </c>
      <c r="O134" s="668">
        <v>1779.8200000000002</v>
      </c>
      <c r="P134" s="681">
        <v>0.49192389333569192</v>
      </c>
      <c r="Q134" s="669">
        <v>9887.8888888888905</v>
      </c>
    </row>
    <row r="135" spans="1:17" ht="14.4" customHeight="1" x14ac:dyDescent="0.3">
      <c r="A135" s="664" t="s">
        <v>6767</v>
      </c>
      <c r="B135" s="665" t="s">
        <v>6768</v>
      </c>
      <c r="C135" s="665" t="s">
        <v>5734</v>
      </c>
      <c r="D135" s="665" t="s">
        <v>6776</v>
      </c>
      <c r="E135" s="665" t="s">
        <v>6522</v>
      </c>
      <c r="F135" s="668">
        <v>0.86</v>
      </c>
      <c r="G135" s="668">
        <v>9392.5300000000007</v>
      </c>
      <c r="H135" s="668">
        <v>1</v>
      </c>
      <c r="I135" s="668">
        <v>10921.546511627908</v>
      </c>
      <c r="J135" s="668">
        <v>0.19</v>
      </c>
      <c r="K135" s="668">
        <v>1682.26</v>
      </c>
      <c r="L135" s="668">
        <v>0.17910616202450244</v>
      </c>
      <c r="M135" s="668">
        <v>8854</v>
      </c>
      <c r="N135" s="668"/>
      <c r="O135" s="668"/>
      <c r="P135" s="681"/>
      <c r="Q135" s="669"/>
    </row>
    <row r="136" spans="1:17" ht="14.4" customHeight="1" x14ac:dyDescent="0.3">
      <c r="A136" s="664" t="s">
        <v>6767</v>
      </c>
      <c r="B136" s="665" t="s">
        <v>6768</v>
      </c>
      <c r="C136" s="665" t="s">
        <v>5734</v>
      </c>
      <c r="D136" s="665" t="s">
        <v>6777</v>
      </c>
      <c r="E136" s="665" t="s">
        <v>6778</v>
      </c>
      <c r="F136" s="668">
        <v>0.1</v>
      </c>
      <c r="G136" s="668">
        <v>195.61</v>
      </c>
      <c r="H136" s="668">
        <v>1</v>
      </c>
      <c r="I136" s="668">
        <v>1956.1000000000001</v>
      </c>
      <c r="J136" s="668"/>
      <c r="K136" s="668"/>
      <c r="L136" s="668"/>
      <c r="M136" s="668"/>
      <c r="N136" s="668"/>
      <c r="O136" s="668"/>
      <c r="P136" s="681"/>
      <c r="Q136" s="669"/>
    </row>
    <row r="137" spans="1:17" ht="14.4" customHeight="1" x14ac:dyDescent="0.3">
      <c r="A137" s="664" t="s">
        <v>6767</v>
      </c>
      <c r="B137" s="665" t="s">
        <v>6768</v>
      </c>
      <c r="C137" s="665" t="s">
        <v>5734</v>
      </c>
      <c r="D137" s="665" t="s">
        <v>6521</v>
      </c>
      <c r="E137" s="665" t="s">
        <v>6522</v>
      </c>
      <c r="F137" s="668">
        <v>1.4500000000000002</v>
      </c>
      <c r="G137" s="668">
        <v>3167.25</v>
      </c>
      <c r="H137" s="668">
        <v>1</v>
      </c>
      <c r="I137" s="668">
        <v>2184.3103448275861</v>
      </c>
      <c r="J137" s="668">
        <v>3.45</v>
      </c>
      <c r="K137" s="668">
        <v>6109.2699999999995</v>
      </c>
      <c r="L137" s="668">
        <v>1.9288878364511799</v>
      </c>
      <c r="M137" s="668">
        <v>1770.8028985507244</v>
      </c>
      <c r="N137" s="668">
        <v>3.95</v>
      </c>
      <c r="O137" s="668">
        <v>7023.6</v>
      </c>
      <c r="P137" s="681">
        <v>2.2175704475491358</v>
      </c>
      <c r="Q137" s="669">
        <v>1778.126582278481</v>
      </c>
    </row>
    <row r="138" spans="1:17" ht="14.4" customHeight="1" x14ac:dyDescent="0.3">
      <c r="A138" s="664" t="s">
        <v>6767</v>
      </c>
      <c r="B138" s="665" t="s">
        <v>6768</v>
      </c>
      <c r="C138" s="665" t="s">
        <v>5734</v>
      </c>
      <c r="D138" s="665" t="s">
        <v>6779</v>
      </c>
      <c r="E138" s="665" t="s">
        <v>6780</v>
      </c>
      <c r="F138" s="668">
        <v>0.15</v>
      </c>
      <c r="G138" s="668">
        <v>56.9</v>
      </c>
      <c r="H138" s="668">
        <v>1</v>
      </c>
      <c r="I138" s="668">
        <v>379.33333333333331</v>
      </c>
      <c r="J138" s="668"/>
      <c r="K138" s="668"/>
      <c r="L138" s="668"/>
      <c r="M138" s="668"/>
      <c r="N138" s="668"/>
      <c r="O138" s="668"/>
      <c r="P138" s="681"/>
      <c r="Q138" s="669"/>
    </row>
    <row r="139" spans="1:17" ht="14.4" customHeight="1" x14ac:dyDescent="0.3">
      <c r="A139" s="664" t="s">
        <v>6767</v>
      </c>
      <c r="B139" s="665" t="s">
        <v>6768</v>
      </c>
      <c r="C139" s="665" t="s">
        <v>5734</v>
      </c>
      <c r="D139" s="665" t="s">
        <v>6781</v>
      </c>
      <c r="E139" s="665" t="s">
        <v>6522</v>
      </c>
      <c r="F139" s="668"/>
      <c r="G139" s="668"/>
      <c r="H139" s="668"/>
      <c r="I139" s="668"/>
      <c r="J139" s="668">
        <v>0.14000000000000001</v>
      </c>
      <c r="K139" s="668">
        <v>4568.67</v>
      </c>
      <c r="L139" s="668"/>
      <c r="M139" s="668">
        <v>32633.357142857141</v>
      </c>
      <c r="N139" s="668">
        <v>0.1</v>
      </c>
      <c r="O139" s="668">
        <v>3169.3900000000003</v>
      </c>
      <c r="P139" s="681"/>
      <c r="Q139" s="669">
        <v>31693.9</v>
      </c>
    </row>
    <row r="140" spans="1:17" ht="14.4" customHeight="1" x14ac:dyDescent="0.3">
      <c r="A140" s="664" t="s">
        <v>6767</v>
      </c>
      <c r="B140" s="665" t="s">
        <v>6768</v>
      </c>
      <c r="C140" s="665" t="s">
        <v>5629</v>
      </c>
      <c r="D140" s="665" t="s">
        <v>6782</v>
      </c>
      <c r="E140" s="665" t="s">
        <v>6783</v>
      </c>
      <c r="F140" s="668"/>
      <c r="G140" s="668"/>
      <c r="H140" s="668"/>
      <c r="I140" s="668"/>
      <c r="J140" s="668">
        <v>1</v>
      </c>
      <c r="K140" s="668">
        <v>1447.28</v>
      </c>
      <c r="L140" s="668"/>
      <c r="M140" s="668">
        <v>1447.28</v>
      </c>
      <c r="N140" s="668"/>
      <c r="O140" s="668"/>
      <c r="P140" s="681"/>
      <c r="Q140" s="669"/>
    </row>
    <row r="141" spans="1:17" ht="14.4" customHeight="1" x14ac:dyDescent="0.3">
      <c r="A141" s="664" t="s">
        <v>6767</v>
      </c>
      <c r="B141" s="665" t="s">
        <v>6768</v>
      </c>
      <c r="C141" s="665" t="s">
        <v>5629</v>
      </c>
      <c r="D141" s="665" t="s">
        <v>6784</v>
      </c>
      <c r="E141" s="665" t="s">
        <v>6785</v>
      </c>
      <c r="F141" s="668">
        <v>1</v>
      </c>
      <c r="G141" s="668">
        <v>972.32</v>
      </c>
      <c r="H141" s="668">
        <v>1</v>
      </c>
      <c r="I141" s="668">
        <v>972.32</v>
      </c>
      <c r="J141" s="668">
        <v>1</v>
      </c>
      <c r="K141" s="668">
        <v>972.32</v>
      </c>
      <c r="L141" s="668">
        <v>1</v>
      </c>
      <c r="M141" s="668">
        <v>972.32</v>
      </c>
      <c r="N141" s="668"/>
      <c r="O141" s="668"/>
      <c r="P141" s="681"/>
      <c r="Q141" s="669"/>
    </row>
    <row r="142" spans="1:17" ht="14.4" customHeight="1" x14ac:dyDescent="0.3">
      <c r="A142" s="664" t="s">
        <v>6767</v>
      </c>
      <c r="B142" s="665" t="s">
        <v>6768</v>
      </c>
      <c r="C142" s="665" t="s">
        <v>5629</v>
      </c>
      <c r="D142" s="665" t="s">
        <v>6786</v>
      </c>
      <c r="E142" s="665" t="s">
        <v>6785</v>
      </c>
      <c r="F142" s="668">
        <v>2</v>
      </c>
      <c r="G142" s="668">
        <v>3414.62</v>
      </c>
      <c r="H142" s="668">
        <v>1</v>
      </c>
      <c r="I142" s="668">
        <v>1707.31</v>
      </c>
      <c r="J142" s="668">
        <v>6</v>
      </c>
      <c r="K142" s="668">
        <v>10243.859999999999</v>
      </c>
      <c r="L142" s="668">
        <v>2.9999999999999996</v>
      </c>
      <c r="M142" s="668">
        <v>1707.3099999999997</v>
      </c>
      <c r="N142" s="668">
        <v>2</v>
      </c>
      <c r="O142" s="668">
        <v>3414.62</v>
      </c>
      <c r="P142" s="681">
        <v>1</v>
      </c>
      <c r="Q142" s="669">
        <v>1707.31</v>
      </c>
    </row>
    <row r="143" spans="1:17" ht="14.4" customHeight="1" x14ac:dyDescent="0.3">
      <c r="A143" s="664" t="s">
        <v>6767</v>
      </c>
      <c r="B143" s="665" t="s">
        <v>6768</v>
      </c>
      <c r="C143" s="665" t="s">
        <v>5629</v>
      </c>
      <c r="D143" s="665" t="s">
        <v>6787</v>
      </c>
      <c r="E143" s="665" t="s">
        <v>6785</v>
      </c>
      <c r="F143" s="668"/>
      <c r="G143" s="668"/>
      <c r="H143" s="668"/>
      <c r="I143" s="668"/>
      <c r="J143" s="668">
        <v>1</v>
      </c>
      <c r="K143" s="668">
        <v>2066.3000000000002</v>
      </c>
      <c r="L143" s="668"/>
      <c r="M143" s="668">
        <v>2066.3000000000002</v>
      </c>
      <c r="N143" s="668">
        <v>1</v>
      </c>
      <c r="O143" s="668">
        <v>2066.3000000000002</v>
      </c>
      <c r="P143" s="681"/>
      <c r="Q143" s="669">
        <v>2066.3000000000002</v>
      </c>
    </row>
    <row r="144" spans="1:17" ht="14.4" customHeight="1" x14ac:dyDescent="0.3">
      <c r="A144" s="664" t="s">
        <v>6767</v>
      </c>
      <c r="B144" s="665" t="s">
        <v>6768</v>
      </c>
      <c r="C144" s="665" t="s">
        <v>5629</v>
      </c>
      <c r="D144" s="665" t="s">
        <v>6788</v>
      </c>
      <c r="E144" s="665" t="s">
        <v>6789</v>
      </c>
      <c r="F144" s="668">
        <v>1</v>
      </c>
      <c r="G144" s="668">
        <v>1027.76</v>
      </c>
      <c r="H144" s="668">
        <v>1</v>
      </c>
      <c r="I144" s="668">
        <v>1027.76</v>
      </c>
      <c r="J144" s="668">
        <v>6</v>
      </c>
      <c r="K144" s="668">
        <v>6166.5599999999995</v>
      </c>
      <c r="L144" s="668">
        <v>6</v>
      </c>
      <c r="M144" s="668">
        <v>1027.76</v>
      </c>
      <c r="N144" s="668">
        <v>2</v>
      </c>
      <c r="O144" s="668">
        <v>2055.52</v>
      </c>
      <c r="P144" s="681">
        <v>2</v>
      </c>
      <c r="Q144" s="669">
        <v>1027.76</v>
      </c>
    </row>
    <row r="145" spans="1:17" ht="14.4" customHeight="1" x14ac:dyDescent="0.3">
      <c r="A145" s="664" t="s">
        <v>6767</v>
      </c>
      <c r="B145" s="665" t="s">
        <v>6768</v>
      </c>
      <c r="C145" s="665" t="s">
        <v>5629</v>
      </c>
      <c r="D145" s="665" t="s">
        <v>6790</v>
      </c>
      <c r="E145" s="665" t="s">
        <v>6789</v>
      </c>
      <c r="F145" s="668"/>
      <c r="G145" s="668"/>
      <c r="H145" s="668"/>
      <c r="I145" s="668"/>
      <c r="J145" s="668">
        <v>2</v>
      </c>
      <c r="K145" s="668">
        <v>4283.7</v>
      </c>
      <c r="L145" s="668"/>
      <c r="M145" s="668">
        <v>2141.85</v>
      </c>
      <c r="N145" s="668"/>
      <c r="O145" s="668"/>
      <c r="P145" s="681"/>
      <c r="Q145" s="669"/>
    </row>
    <row r="146" spans="1:17" ht="14.4" customHeight="1" x14ac:dyDescent="0.3">
      <c r="A146" s="664" t="s">
        <v>6767</v>
      </c>
      <c r="B146" s="665" t="s">
        <v>6768</v>
      </c>
      <c r="C146" s="665" t="s">
        <v>5629</v>
      </c>
      <c r="D146" s="665" t="s">
        <v>6791</v>
      </c>
      <c r="E146" s="665" t="s">
        <v>6792</v>
      </c>
      <c r="F146" s="668"/>
      <c r="G146" s="668"/>
      <c r="H146" s="668"/>
      <c r="I146" s="668"/>
      <c r="J146" s="668"/>
      <c r="K146" s="668"/>
      <c r="L146" s="668"/>
      <c r="M146" s="668"/>
      <c r="N146" s="668">
        <v>1</v>
      </c>
      <c r="O146" s="668">
        <v>8536.5499999999993</v>
      </c>
      <c r="P146" s="681"/>
      <c r="Q146" s="669">
        <v>8536.5499999999993</v>
      </c>
    </row>
    <row r="147" spans="1:17" ht="14.4" customHeight="1" x14ac:dyDescent="0.3">
      <c r="A147" s="664" t="s">
        <v>6767</v>
      </c>
      <c r="B147" s="665" t="s">
        <v>6768</v>
      </c>
      <c r="C147" s="665" t="s">
        <v>5629</v>
      </c>
      <c r="D147" s="665" t="s">
        <v>6793</v>
      </c>
      <c r="E147" s="665" t="s">
        <v>6794</v>
      </c>
      <c r="F147" s="668"/>
      <c r="G147" s="668"/>
      <c r="H147" s="668"/>
      <c r="I147" s="668"/>
      <c r="J147" s="668">
        <v>3</v>
      </c>
      <c r="K147" s="668">
        <v>166191.6</v>
      </c>
      <c r="L147" s="668"/>
      <c r="M147" s="668">
        <v>55397.200000000004</v>
      </c>
      <c r="N147" s="668"/>
      <c r="O147" s="668"/>
      <c r="P147" s="681"/>
      <c r="Q147" s="669"/>
    </row>
    <row r="148" spans="1:17" ht="14.4" customHeight="1" x14ac:dyDescent="0.3">
      <c r="A148" s="664" t="s">
        <v>6767</v>
      </c>
      <c r="B148" s="665" t="s">
        <v>6768</v>
      </c>
      <c r="C148" s="665" t="s">
        <v>5629</v>
      </c>
      <c r="D148" s="665" t="s">
        <v>6795</v>
      </c>
      <c r="E148" s="665" t="s">
        <v>6796</v>
      </c>
      <c r="F148" s="668"/>
      <c r="G148" s="668"/>
      <c r="H148" s="668"/>
      <c r="I148" s="668"/>
      <c r="J148" s="668">
        <v>1</v>
      </c>
      <c r="K148" s="668">
        <v>2236.5</v>
      </c>
      <c r="L148" s="668"/>
      <c r="M148" s="668">
        <v>2236.5</v>
      </c>
      <c r="N148" s="668">
        <v>1</v>
      </c>
      <c r="O148" s="668">
        <v>2236.5</v>
      </c>
      <c r="P148" s="681"/>
      <c r="Q148" s="669">
        <v>2236.5</v>
      </c>
    </row>
    <row r="149" spans="1:17" ht="14.4" customHeight="1" x14ac:dyDescent="0.3">
      <c r="A149" s="664" t="s">
        <v>6767</v>
      </c>
      <c r="B149" s="665" t="s">
        <v>6768</v>
      </c>
      <c r="C149" s="665" t="s">
        <v>5629</v>
      </c>
      <c r="D149" s="665" t="s">
        <v>6797</v>
      </c>
      <c r="E149" s="665" t="s">
        <v>6798</v>
      </c>
      <c r="F149" s="668">
        <v>1</v>
      </c>
      <c r="G149" s="668">
        <v>166546.75</v>
      </c>
      <c r="H149" s="668">
        <v>1</v>
      </c>
      <c r="I149" s="668">
        <v>166546.75</v>
      </c>
      <c r="J149" s="668">
        <v>2</v>
      </c>
      <c r="K149" s="668">
        <v>333093.5</v>
      </c>
      <c r="L149" s="668">
        <v>2</v>
      </c>
      <c r="M149" s="668">
        <v>166546.75</v>
      </c>
      <c r="N149" s="668"/>
      <c r="O149" s="668"/>
      <c r="P149" s="681"/>
      <c r="Q149" s="669"/>
    </row>
    <row r="150" spans="1:17" ht="14.4" customHeight="1" x14ac:dyDescent="0.3">
      <c r="A150" s="664" t="s">
        <v>6767</v>
      </c>
      <c r="B150" s="665" t="s">
        <v>6768</v>
      </c>
      <c r="C150" s="665" t="s">
        <v>5629</v>
      </c>
      <c r="D150" s="665" t="s">
        <v>6799</v>
      </c>
      <c r="E150" s="665" t="s">
        <v>6800</v>
      </c>
      <c r="F150" s="668"/>
      <c r="G150" s="668"/>
      <c r="H150" s="668"/>
      <c r="I150" s="668"/>
      <c r="J150" s="668">
        <v>7</v>
      </c>
      <c r="K150" s="668">
        <v>48235.46</v>
      </c>
      <c r="L150" s="668"/>
      <c r="M150" s="668">
        <v>6890.78</v>
      </c>
      <c r="N150" s="668">
        <v>1</v>
      </c>
      <c r="O150" s="668">
        <v>6890.78</v>
      </c>
      <c r="P150" s="681"/>
      <c r="Q150" s="669">
        <v>6890.78</v>
      </c>
    </row>
    <row r="151" spans="1:17" ht="14.4" customHeight="1" x14ac:dyDescent="0.3">
      <c r="A151" s="664" t="s">
        <v>6767</v>
      </c>
      <c r="B151" s="665" t="s">
        <v>6768</v>
      </c>
      <c r="C151" s="665" t="s">
        <v>5629</v>
      </c>
      <c r="D151" s="665" t="s">
        <v>6801</v>
      </c>
      <c r="E151" s="665" t="s">
        <v>6802</v>
      </c>
      <c r="F151" s="668"/>
      <c r="G151" s="668"/>
      <c r="H151" s="668"/>
      <c r="I151" s="668"/>
      <c r="J151" s="668"/>
      <c r="K151" s="668"/>
      <c r="L151" s="668"/>
      <c r="M151" s="668"/>
      <c r="N151" s="668">
        <v>1</v>
      </c>
      <c r="O151" s="668">
        <v>1123.73</v>
      </c>
      <c r="P151" s="681"/>
      <c r="Q151" s="669">
        <v>1123.73</v>
      </c>
    </row>
    <row r="152" spans="1:17" ht="14.4" customHeight="1" x14ac:dyDescent="0.3">
      <c r="A152" s="664" t="s">
        <v>6767</v>
      </c>
      <c r="B152" s="665" t="s">
        <v>6768</v>
      </c>
      <c r="C152" s="665" t="s">
        <v>5629</v>
      </c>
      <c r="D152" s="665" t="s">
        <v>6803</v>
      </c>
      <c r="E152" s="665" t="s">
        <v>6804</v>
      </c>
      <c r="F152" s="668">
        <v>1</v>
      </c>
      <c r="G152" s="668">
        <v>1002.8</v>
      </c>
      <c r="H152" s="668">
        <v>1</v>
      </c>
      <c r="I152" s="668">
        <v>1002.8</v>
      </c>
      <c r="J152" s="668">
        <v>1</v>
      </c>
      <c r="K152" s="668">
        <v>1002.8</v>
      </c>
      <c r="L152" s="668">
        <v>1</v>
      </c>
      <c r="M152" s="668">
        <v>1002.8</v>
      </c>
      <c r="N152" s="668"/>
      <c r="O152" s="668"/>
      <c r="P152" s="681"/>
      <c r="Q152" s="669"/>
    </row>
    <row r="153" spans="1:17" ht="14.4" customHeight="1" x14ac:dyDescent="0.3">
      <c r="A153" s="664" t="s">
        <v>6767</v>
      </c>
      <c r="B153" s="665" t="s">
        <v>6768</v>
      </c>
      <c r="C153" s="665" t="s">
        <v>5629</v>
      </c>
      <c r="D153" s="665" t="s">
        <v>6805</v>
      </c>
      <c r="E153" s="665" t="s">
        <v>6806</v>
      </c>
      <c r="F153" s="668"/>
      <c r="G153" s="668"/>
      <c r="H153" s="668"/>
      <c r="I153" s="668"/>
      <c r="J153" s="668">
        <v>3</v>
      </c>
      <c r="K153" s="668">
        <v>2391</v>
      </c>
      <c r="L153" s="668"/>
      <c r="M153" s="668">
        <v>797</v>
      </c>
      <c r="N153" s="668"/>
      <c r="O153" s="668"/>
      <c r="P153" s="681"/>
      <c r="Q153" s="669"/>
    </row>
    <row r="154" spans="1:17" ht="14.4" customHeight="1" x14ac:dyDescent="0.3">
      <c r="A154" s="664" t="s">
        <v>6767</v>
      </c>
      <c r="B154" s="665" t="s">
        <v>6768</v>
      </c>
      <c r="C154" s="665" t="s">
        <v>5629</v>
      </c>
      <c r="D154" s="665" t="s">
        <v>6807</v>
      </c>
      <c r="E154" s="665" t="s">
        <v>6808</v>
      </c>
      <c r="F154" s="668"/>
      <c r="G154" s="668"/>
      <c r="H154" s="668"/>
      <c r="I154" s="668"/>
      <c r="J154" s="668">
        <v>1</v>
      </c>
      <c r="K154" s="668">
        <v>10072.94</v>
      </c>
      <c r="L154" s="668"/>
      <c r="M154" s="668">
        <v>10072.94</v>
      </c>
      <c r="N154" s="668"/>
      <c r="O154" s="668"/>
      <c r="P154" s="681"/>
      <c r="Q154" s="669"/>
    </row>
    <row r="155" spans="1:17" ht="14.4" customHeight="1" x14ac:dyDescent="0.3">
      <c r="A155" s="664" t="s">
        <v>6767</v>
      </c>
      <c r="B155" s="665" t="s">
        <v>6768</v>
      </c>
      <c r="C155" s="665" t="s">
        <v>5629</v>
      </c>
      <c r="D155" s="665" t="s">
        <v>6809</v>
      </c>
      <c r="E155" s="665" t="s">
        <v>6810</v>
      </c>
      <c r="F155" s="668"/>
      <c r="G155" s="668"/>
      <c r="H155" s="668"/>
      <c r="I155" s="668"/>
      <c r="J155" s="668">
        <v>1</v>
      </c>
      <c r="K155" s="668">
        <v>2974.36</v>
      </c>
      <c r="L155" s="668"/>
      <c r="M155" s="668">
        <v>2974.36</v>
      </c>
      <c r="N155" s="668"/>
      <c r="O155" s="668"/>
      <c r="P155" s="681"/>
      <c r="Q155" s="669"/>
    </row>
    <row r="156" spans="1:17" ht="14.4" customHeight="1" x14ac:dyDescent="0.3">
      <c r="A156" s="664" t="s">
        <v>6767</v>
      </c>
      <c r="B156" s="665" t="s">
        <v>6768</v>
      </c>
      <c r="C156" s="665" t="s">
        <v>5629</v>
      </c>
      <c r="D156" s="665" t="s">
        <v>6811</v>
      </c>
      <c r="E156" s="665" t="s">
        <v>6812</v>
      </c>
      <c r="F156" s="668">
        <v>1</v>
      </c>
      <c r="G156" s="668">
        <v>5259.23</v>
      </c>
      <c r="H156" s="668">
        <v>1</v>
      </c>
      <c r="I156" s="668">
        <v>5259.23</v>
      </c>
      <c r="J156" s="668">
        <v>5</v>
      </c>
      <c r="K156" s="668">
        <v>26296.149999999998</v>
      </c>
      <c r="L156" s="668">
        <v>5</v>
      </c>
      <c r="M156" s="668">
        <v>5259.23</v>
      </c>
      <c r="N156" s="668">
        <v>2</v>
      </c>
      <c r="O156" s="668">
        <v>10518.46</v>
      </c>
      <c r="P156" s="681">
        <v>2</v>
      </c>
      <c r="Q156" s="669">
        <v>5259.23</v>
      </c>
    </row>
    <row r="157" spans="1:17" ht="14.4" customHeight="1" x14ac:dyDescent="0.3">
      <c r="A157" s="664" t="s">
        <v>6767</v>
      </c>
      <c r="B157" s="665" t="s">
        <v>6768</v>
      </c>
      <c r="C157" s="665" t="s">
        <v>5629</v>
      </c>
      <c r="D157" s="665" t="s">
        <v>6813</v>
      </c>
      <c r="E157" s="665" t="s">
        <v>6814</v>
      </c>
      <c r="F157" s="668">
        <v>1</v>
      </c>
      <c r="G157" s="668">
        <v>1497.44</v>
      </c>
      <c r="H157" s="668">
        <v>1</v>
      </c>
      <c r="I157" s="668">
        <v>1497.44</v>
      </c>
      <c r="J157" s="668"/>
      <c r="K157" s="668"/>
      <c r="L157" s="668"/>
      <c r="M157" s="668"/>
      <c r="N157" s="668"/>
      <c r="O157" s="668"/>
      <c r="P157" s="681"/>
      <c r="Q157" s="669"/>
    </row>
    <row r="158" spans="1:17" ht="14.4" customHeight="1" x14ac:dyDescent="0.3">
      <c r="A158" s="664" t="s">
        <v>6767</v>
      </c>
      <c r="B158" s="665" t="s">
        <v>6768</v>
      </c>
      <c r="C158" s="665" t="s">
        <v>5629</v>
      </c>
      <c r="D158" s="665" t="s">
        <v>6815</v>
      </c>
      <c r="E158" s="665" t="s">
        <v>6816</v>
      </c>
      <c r="F158" s="668">
        <v>1</v>
      </c>
      <c r="G158" s="668">
        <v>831.16</v>
      </c>
      <c r="H158" s="668">
        <v>1</v>
      </c>
      <c r="I158" s="668">
        <v>831.16</v>
      </c>
      <c r="J158" s="668">
        <v>2</v>
      </c>
      <c r="K158" s="668">
        <v>1662.32</v>
      </c>
      <c r="L158" s="668">
        <v>2</v>
      </c>
      <c r="M158" s="668">
        <v>831.16</v>
      </c>
      <c r="N158" s="668">
        <v>2</v>
      </c>
      <c r="O158" s="668">
        <v>1662.32</v>
      </c>
      <c r="P158" s="681">
        <v>2</v>
      </c>
      <c r="Q158" s="669">
        <v>831.16</v>
      </c>
    </row>
    <row r="159" spans="1:17" ht="14.4" customHeight="1" x14ac:dyDescent="0.3">
      <c r="A159" s="664" t="s">
        <v>6767</v>
      </c>
      <c r="B159" s="665" t="s">
        <v>6768</v>
      </c>
      <c r="C159" s="665" t="s">
        <v>5629</v>
      </c>
      <c r="D159" s="665" t="s">
        <v>6817</v>
      </c>
      <c r="E159" s="665" t="s">
        <v>6816</v>
      </c>
      <c r="F159" s="668">
        <v>1</v>
      </c>
      <c r="G159" s="668">
        <v>888.06</v>
      </c>
      <c r="H159" s="668">
        <v>1</v>
      </c>
      <c r="I159" s="668">
        <v>888.06</v>
      </c>
      <c r="J159" s="668">
        <v>2</v>
      </c>
      <c r="K159" s="668">
        <v>1776.12</v>
      </c>
      <c r="L159" s="668">
        <v>2</v>
      </c>
      <c r="M159" s="668">
        <v>888.06</v>
      </c>
      <c r="N159" s="668"/>
      <c r="O159" s="668"/>
      <c r="P159" s="681"/>
      <c r="Q159" s="669"/>
    </row>
    <row r="160" spans="1:17" ht="14.4" customHeight="1" x14ac:dyDescent="0.3">
      <c r="A160" s="664" t="s">
        <v>6767</v>
      </c>
      <c r="B160" s="665" t="s">
        <v>6768</v>
      </c>
      <c r="C160" s="665" t="s">
        <v>5629</v>
      </c>
      <c r="D160" s="665" t="s">
        <v>6818</v>
      </c>
      <c r="E160" s="665" t="s">
        <v>6819</v>
      </c>
      <c r="F160" s="668">
        <v>2</v>
      </c>
      <c r="G160" s="668">
        <v>1776.12</v>
      </c>
      <c r="H160" s="668">
        <v>1</v>
      </c>
      <c r="I160" s="668">
        <v>888.06</v>
      </c>
      <c r="J160" s="668">
        <v>3</v>
      </c>
      <c r="K160" s="668">
        <v>2664.18</v>
      </c>
      <c r="L160" s="668">
        <v>1.5</v>
      </c>
      <c r="M160" s="668">
        <v>888.06</v>
      </c>
      <c r="N160" s="668"/>
      <c r="O160" s="668"/>
      <c r="P160" s="681"/>
      <c r="Q160" s="669"/>
    </row>
    <row r="161" spans="1:17" ht="14.4" customHeight="1" x14ac:dyDescent="0.3">
      <c r="A161" s="664" t="s">
        <v>6767</v>
      </c>
      <c r="B161" s="665" t="s">
        <v>6768</v>
      </c>
      <c r="C161" s="665" t="s">
        <v>5629</v>
      </c>
      <c r="D161" s="665" t="s">
        <v>6820</v>
      </c>
      <c r="E161" s="665" t="s">
        <v>6821</v>
      </c>
      <c r="F161" s="668">
        <v>1</v>
      </c>
      <c r="G161" s="668">
        <v>1312.14</v>
      </c>
      <c r="H161" s="668">
        <v>1</v>
      </c>
      <c r="I161" s="668">
        <v>1312.14</v>
      </c>
      <c r="J161" s="668">
        <v>4</v>
      </c>
      <c r="K161" s="668">
        <v>5248.56</v>
      </c>
      <c r="L161" s="668">
        <v>4</v>
      </c>
      <c r="M161" s="668">
        <v>1312.14</v>
      </c>
      <c r="N161" s="668"/>
      <c r="O161" s="668"/>
      <c r="P161" s="681"/>
      <c r="Q161" s="669"/>
    </row>
    <row r="162" spans="1:17" ht="14.4" customHeight="1" x14ac:dyDescent="0.3">
      <c r="A162" s="664" t="s">
        <v>6767</v>
      </c>
      <c r="B162" s="665" t="s">
        <v>6768</v>
      </c>
      <c r="C162" s="665" t="s">
        <v>5629</v>
      </c>
      <c r="D162" s="665" t="s">
        <v>6822</v>
      </c>
      <c r="E162" s="665" t="s">
        <v>6823</v>
      </c>
      <c r="F162" s="668">
        <v>2</v>
      </c>
      <c r="G162" s="668">
        <v>7289.16</v>
      </c>
      <c r="H162" s="668">
        <v>1</v>
      </c>
      <c r="I162" s="668">
        <v>3644.58</v>
      </c>
      <c r="J162" s="668"/>
      <c r="K162" s="668"/>
      <c r="L162" s="668"/>
      <c r="M162" s="668"/>
      <c r="N162" s="668"/>
      <c r="O162" s="668"/>
      <c r="P162" s="681"/>
      <c r="Q162" s="669"/>
    </row>
    <row r="163" spans="1:17" ht="14.4" customHeight="1" x14ac:dyDescent="0.3">
      <c r="A163" s="664" t="s">
        <v>6767</v>
      </c>
      <c r="B163" s="665" t="s">
        <v>6768</v>
      </c>
      <c r="C163" s="665" t="s">
        <v>5629</v>
      </c>
      <c r="D163" s="665" t="s">
        <v>6824</v>
      </c>
      <c r="E163" s="665" t="s">
        <v>6825</v>
      </c>
      <c r="F163" s="668"/>
      <c r="G163" s="668"/>
      <c r="H163" s="668"/>
      <c r="I163" s="668"/>
      <c r="J163" s="668">
        <v>3</v>
      </c>
      <c r="K163" s="668">
        <v>3438.99</v>
      </c>
      <c r="L163" s="668"/>
      <c r="M163" s="668">
        <v>1146.33</v>
      </c>
      <c r="N163" s="668">
        <v>2</v>
      </c>
      <c r="O163" s="668">
        <v>2292.66</v>
      </c>
      <c r="P163" s="681"/>
      <c r="Q163" s="669">
        <v>1146.33</v>
      </c>
    </row>
    <row r="164" spans="1:17" ht="14.4" customHeight="1" x14ac:dyDescent="0.3">
      <c r="A164" s="664" t="s">
        <v>6767</v>
      </c>
      <c r="B164" s="665" t="s">
        <v>6768</v>
      </c>
      <c r="C164" s="665" t="s">
        <v>5629</v>
      </c>
      <c r="D164" s="665" t="s">
        <v>6826</v>
      </c>
      <c r="E164" s="665" t="s">
        <v>6827</v>
      </c>
      <c r="F164" s="668">
        <v>2</v>
      </c>
      <c r="G164" s="668">
        <v>718.2</v>
      </c>
      <c r="H164" s="668">
        <v>1</v>
      </c>
      <c r="I164" s="668">
        <v>359.1</v>
      </c>
      <c r="J164" s="668">
        <v>6</v>
      </c>
      <c r="K164" s="668">
        <v>2154.6000000000004</v>
      </c>
      <c r="L164" s="668">
        <v>3.0000000000000004</v>
      </c>
      <c r="M164" s="668">
        <v>359.10000000000008</v>
      </c>
      <c r="N164" s="668">
        <v>1</v>
      </c>
      <c r="O164" s="668">
        <v>359.1</v>
      </c>
      <c r="P164" s="681">
        <v>0.5</v>
      </c>
      <c r="Q164" s="669">
        <v>359.1</v>
      </c>
    </row>
    <row r="165" spans="1:17" ht="14.4" customHeight="1" x14ac:dyDescent="0.3">
      <c r="A165" s="664" t="s">
        <v>6767</v>
      </c>
      <c r="B165" s="665" t="s">
        <v>6768</v>
      </c>
      <c r="C165" s="665" t="s">
        <v>5629</v>
      </c>
      <c r="D165" s="665" t="s">
        <v>6828</v>
      </c>
      <c r="E165" s="665" t="s">
        <v>6829</v>
      </c>
      <c r="F165" s="668">
        <v>1</v>
      </c>
      <c r="G165" s="668">
        <v>16831.689999999999</v>
      </c>
      <c r="H165" s="668">
        <v>1</v>
      </c>
      <c r="I165" s="668">
        <v>16831.689999999999</v>
      </c>
      <c r="J165" s="668"/>
      <c r="K165" s="668"/>
      <c r="L165" s="668"/>
      <c r="M165" s="668"/>
      <c r="N165" s="668"/>
      <c r="O165" s="668"/>
      <c r="P165" s="681"/>
      <c r="Q165" s="669"/>
    </row>
    <row r="166" spans="1:17" ht="14.4" customHeight="1" x14ac:dyDescent="0.3">
      <c r="A166" s="664" t="s">
        <v>6767</v>
      </c>
      <c r="B166" s="665" t="s">
        <v>6768</v>
      </c>
      <c r="C166" s="665" t="s">
        <v>5629</v>
      </c>
      <c r="D166" s="665" t="s">
        <v>6830</v>
      </c>
      <c r="E166" s="665" t="s">
        <v>6831</v>
      </c>
      <c r="F166" s="668"/>
      <c r="G166" s="668"/>
      <c r="H166" s="668"/>
      <c r="I166" s="668"/>
      <c r="J166" s="668">
        <v>1</v>
      </c>
      <c r="K166" s="668">
        <v>32179.09</v>
      </c>
      <c r="L166" s="668"/>
      <c r="M166" s="668">
        <v>32179.09</v>
      </c>
      <c r="N166" s="668"/>
      <c r="O166" s="668"/>
      <c r="P166" s="681"/>
      <c r="Q166" s="669"/>
    </row>
    <row r="167" spans="1:17" ht="14.4" customHeight="1" x14ac:dyDescent="0.3">
      <c r="A167" s="664" t="s">
        <v>6767</v>
      </c>
      <c r="B167" s="665" t="s">
        <v>6768</v>
      </c>
      <c r="C167" s="665" t="s">
        <v>5629</v>
      </c>
      <c r="D167" s="665" t="s">
        <v>6832</v>
      </c>
      <c r="E167" s="665" t="s">
        <v>6833</v>
      </c>
      <c r="F167" s="668">
        <v>1</v>
      </c>
      <c r="G167" s="668">
        <v>6587.13</v>
      </c>
      <c r="H167" s="668">
        <v>1</v>
      </c>
      <c r="I167" s="668">
        <v>6587.13</v>
      </c>
      <c r="J167" s="668">
        <v>3</v>
      </c>
      <c r="K167" s="668">
        <v>19761.39</v>
      </c>
      <c r="L167" s="668">
        <v>3</v>
      </c>
      <c r="M167" s="668">
        <v>6587.13</v>
      </c>
      <c r="N167" s="668">
        <v>1</v>
      </c>
      <c r="O167" s="668">
        <v>6587.13</v>
      </c>
      <c r="P167" s="681">
        <v>1</v>
      </c>
      <c r="Q167" s="669">
        <v>6587.13</v>
      </c>
    </row>
    <row r="168" spans="1:17" ht="14.4" customHeight="1" x14ac:dyDescent="0.3">
      <c r="A168" s="664" t="s">
        <v>6767</v>
      </c>
      <c r="B168" s="665" t="s">
        <v>6768</v>
      </c>
      <c r="C168" s="665" t="s">
        <v>5629</v>
      </c>
      <c r="D168" s="665" t="s">
        <v>6834</v>
      </c>
      <c r="E168" s="665" t="s">
        <v>6835</v>
      </c>
      <c r="F168" s="668"/>
      <c r="G168" s="668"/>
      <c r="H168" s="668"/>
      <c r="I168" s="668"/>
      <c r="J168" s="668">
        <v>2</v>
      </c>
      <c r="K168" s="668">
        <v>63259.64</v>
      </c>
      <c r="L168" s="668"/>
      <c r="M168" s="668">
        <v>31629.82</v>
      </c>
      <c r="N168" s="668"/>
      <c r="O168" s="668"/>
      <c r="P168" s="681"/>
      <c r="Q168" s="669"/>
    </row>
    <row r="169" spans="1:17" ht="14.4" customHeight="1" x14ac:dyDescent="0.3">
      <c r="A169" s="664" t="s">
        <v>6767</v>
      </c>
      <c r="B169" s="665" t="s">
        <v>6768</v>
      </c>
      <c r="C169" s="665" t="s">
        <v>5629</v>
      </c>
      <c r="D169" s="665" t="s">
        <v>6836</v>
      </c>
      <c r="E169" s="665" t="s">
        <v>6837</v>
      </c>
      <c r="F169" s="668">
        <v>1</v>
      </c>
      <c r="G169" s="668">
        <v>26449.24</v>
      </c>
      <c r="H169" s="668">
        <v>1</v>
      </c>
      <c r="I169" s="668">
        <v>26449.24</v>
      </c>
      <c r="J169" s="668"/>
      <c r="K169" s="668"/>
      <c r="L169" s="668"/>
      <c r="M169" s="668"/>
      <c r="N169" s="668">
        <v>1</v>
      </c>
      <c r="O169" s="668">
        <v>26449.24</v>
      </c>
      <c r="P169" s="681">
        <v>1</v>
      </c>
      <c r="Q169" s="669">
        <v>26449.24</v>
      </c>
    </row>
    <row r="170" spans="1:17" ht="14.4" customHeight="1" x14ac:dyDescent="0.3">
      <c r="A170" s="664" t="s">
        <v>6767</v>
      </c>
      <c r="B170" s="665" t="s">
        <v>6768</v>
      </c>
      <c r="C170" s="665" t="s">
        <v>5629</v>
      </c>
      <c r="D170" s="665" t="s">
        <v>6838</v>
      </c>
      <c r="E170" s="665" t="s">
        <v>6839</v>
      </c>
      <c r="F170" s="668"/>
      <c r="G170" s="668"/>
      <c r="H170" s="668"/>
      <c r="I170" s="668"/>
      <c r="J170" s="668">
        <v>2</v>
      </c>
      <c r="K170" s="668">
        <v>148822</v>
      </c>
      <c r="L170" s="668"/>
      <c r="M170" s="668">
        <v>74411</v>
      </c>
      <c r="N170" s="668"/>
      <c r="O170" s="668"/>
      <c r="P170" s="681"/>
      <c r="Q170" s="669"/>
    </row>
    <row r="171" spans="1:17" ht="14.4" customHeight="1" x14ac:dyDescent="0.3">
      <c r="A171" s="664" t="s">
        <v>6767</v>
      </c>
      <c r="B171" s="665" t="s">
        <v>6768</v>
      </c>
      <c r="C171" s="665" t="s">
        <v>5629</v>
      </c>
      <c r="D171" s="665" t="s">
        <v>6840</v>
      </c>
      <c r="E171" s="665" t="s">
        <v>6841</v>
      </c>
      <c r="F171" s="668"/>
      <c r="G171" s="668"/>
      <c r="H171" s="668"/>
      <c r="I171" s="668"/>
      <c r="J171" s="668">
        <v>2</v>
      </c>
      <c r="K171" s="668">
        <v>8720</v>
      </c>
      <c r="L171" s="668"/>
      <c r="M171" s="668">
        <v>4360</v>
      </c>
      <c r="N171" s="668">
        <v>3</v>
      </c>
      <c r="O171" s="668">
        <v>13080</v>
      </c>
      <c r="P171" s="681"/>
      <c r="Q171" s="669">
        <v>4360</v>
      </c>
    </row>
    <row r="172" spans="1:17" ht="14.4" customHeight="1" x14ac:dyDescent="0.3">
      <c r="A172" s="664" t="s">
        <v>6767</v>
      </c>
      <c r="B172" s="665" t="s">
        <v>6768</v>
      </c>
      <c r="C172" s="665" t="s">
        <v>5629</v>
      </c>
      <c r="D172" s="665" t="s">
        <v>6842</v>
      </c>
      <c r="E172" s="665" t="s">
        <v>6843</v>
      </c>
      <c r="F172" s="668"/>
      <c r="G172" s="668"/>
      <c r="H172" s="668"/>
      <c r="I172" s="668"/>
      <c r="J172" s="668">
        <v>1</v>
      </c>
      <c r="K172" s="668">
        <v>166546.75</v>
      </c>
      <c r="L172" s="668"/>
      <c r="M172" s="668">
        <v>166546.75</v>
      </c>
      <c r="N172" s="668"/>
      <c r="O172" s="668"/>
      <c r="P172" s="681"/>
      <c r="Q172" s="669"/>
    </row>
    <row r="173" spans="1:17" ht="14.4" customHeight="1" x14ac:dyDescent="0.3">
      <c r="A173" s="664" t="s">
        <v>6767</v>
      </c>
      <c r="B173" s="665" t="s">
        <v>6768</v>
      </c>
      <c r="C173" s="665" t="s">
        <v>5629</v>
      </c>
      <c r="D173" s="665" t="s">
        <v>6844</v>
      </c>
      <c r="E173" s="665" t="s">
        <v>6845</v>
      </c>
      <c r="F173" s="668"/>
      <c r="G173" s="668"/>
      <c r="H173" s="668"/>
      <c r="I173" s="668"/>
      <c r="J173" s="668">
        <v>1</v>
      </c>
      <c r="K173" s="668">
        <v>11608.31</v>
      </c>
      <c r="L173" s="668"/>
      <c r="M173" s="668">
        <v>11608.31</v>
      </c>
      <c r="N173" s="668"/>
      <c r="O173" s="668"/>
      <c r="P173" s="681"/>
      <c r="Q173" s="669"/>
    </row>
    <row r="174" spans="1:17" ht="14.4" customHeight="1" x14ac:dyDescent="0.3">
      <c r="A174" s="664" t="s">
        <v>6767</v>
      </c>
      <c r="B174" s="665" t="s">
        <v>6768</v>
      </c>
      <c r="C174" s="665" t="s">
        <v>5629</v>
      </c>
      <c r="D174" s="665" t="s">
        <v>6846</v>
      </c>
      <c r="E174" s="665" t="s">
        <v>6847</v>
      </c>
      <c r="F174" s="668">
        <v>1</v>
      </c>
      <c r="G174" s="668">
        <v>380.86</v>
      </c>
      <c r="H174" s="668">
        <v>1</v>
      </c>
      <c r="I174" s="668">
        <v>380.86</v>
      </c>
      <c r="J174" s="668"/>
      <c r="K174" s="668"/>
      <c r="L174" s="668"/>
      <c r="M174" s="668"/>
      <c r="N174" s="668"/>
      <c r="O174" s="668"/>
      <c r="P174" s="681"/>
      <c r="Q174" s="669"/>
    </row>
    <row r="175" spans="1:17" ht="14.4" customHeight="1" x14ac:dyDescent="0.3">
      <c r="A175" s="664" t="s">
        <v>6767</v>
      </c>
      <c r="B175" s="665" t="s">
        <v>6768</v>
      </c>
      <c r="C175" s="665" t="s">
        <v>5629</v>
      </c>
      <c r="D175" s="665" t="s">
        <v>6848</v>
      </c>
      <c r="E175" s="665" t="s">
        <v>6849</v>
      </c>
      <c r="F175" s="668"/>
      <c r="G175" s="668"/>
      <c r="H175" s="668"/>
      <c r="I175" s="668"/>
      <c r="J175" s="668">
        <v>2</v>
      </c>
      <c r="K175" s="668">
        <v>443249.62</v>
      </c>
      <c r="L175" s="668"/>
      <c r="M175" s="668">
        <v>221624.81</v>
      </c>
      <c r="N175" s="668"/>
      <c r="O175" s="668"/>
      <c r="P175" s="681"/>
      <c r="Q175" s="669"/>
    </row>
    <row r="176" spans="1:17" ht="14.4" customHeight="1" x14ac:dyDescent="0.3">
      <c r="A176" s="664" t="s">
        <v>6767</v>
      </c>
      <c r="B176" s="665" t="s">
        <v>6768</v>
      </c>
      <c r="C176" s="665" t="s">
        <v>5629</v>
      </c>
      <c r="D176" s="665" t="s">
        <v>6850</v>
      </c>
      <c r="E176" s="665" t="s">
        <v>6851</v>
      </c>
      <c r="F176" s="668"/>
      <c r="G176" s="668"/>
      <c r="H176" s="668"/>
      <c r="I176" s="668"/>
      <c r="J176" s="668"/>
      <c r="K176" s="668"/>
      <c r="L176" s="668"/>
      <c r="M176" s="668"/>
      <c r="N176" s="668">
        <v>1</v>
      </c>
      <c r="O176" s="668">
        <v>30135</v>
      </c>
      <c r="P176" s="681"/>
      <c r="Q176" s="669">
        <v>30135</v>
      </c>
    </row>
    <row r="177" spans="1:17" ht="14.4" customHeight="1" x14ac:dyDescent="0.3">
      <c r="A177" s="664" t="s">
        <v>6767</v>
      </c>
      <c r="B177" s="665" t="s">
        <v>6768</v>
      </c>
      <c r="C177" s="665" t="s">
        <v>5629</v>
      </c>
      <c r="D177" s="665" t="s">
        <v>6852</v>
      </c>
      <c r="E177" s="665" t="s">
        <v>6785</v>
      </c>
      <c r="F177" s="668"/>
      <c r="G177" s="668"/>
      <c r="H177" s="668"/>
      <c r="I177" s="668"/>
      <c r="J177" s="668">
        <v>1</v>
      </c>
      <c r="K177" s="668">
        <v>3567.58</v>
      </c>
      <c r="L177" s="668"/>
      <c r="M177" s="668">
        <v>3567.58</v>
      </c>
      <c r="N177" s="668"/>
      <c r="O177" s="668"/>
      <c r="P177" s="681"/>
      <c r="Q177" s="669"/>
    </row>
    <row r="178" spans="1:17" ht="14.4" customHeight="1" x14ac:dyDescent="0.3">
      <c r="A178" s="664" t="s">
        <v>6767</v>
      </c>
      <c r="B178" s="665" t="s">
        <v>6768</v>
      </c>
      <c r="C178" s="665" t="s">
        <v>5537</v>
      </c>
      <c r="D178" s="665" t="s">
        <v>6853</v>
      </c>
      <c r="E178" s="665" t="s">
        <v>6854</v>
      </c>
      <c r="F178" s="668">
        <v>3</v>
      </c>
      <c r="G178" s="668">
        <v>616</v>
      </c>
      <c r="H178" s="668">
        <v>1</v>
      </c>
      <c r="I178" s="668">
        <v>205.33333333333334</v>
      </c>
      <c r="J178" s="668">
        <v>10</v>
      </c>
      <c r="K178" s="668">
        <v>2070</v>
      </c>
      <c r="L178" s="668">
        <v>3.3603896103896105</v>
      </c>
      <c r="M178" s="668">
        <v>207</v>
      </c>
      <c r="N178" s="668">
        <v>3</v>
      </c>
      <c r="O178" s="668">
        <v>639</v>
      </c>
      <c r="P178" s="681">
        <v>1.0373376623376624</v>
      </c>
      <c r="Q178" s="669">
        <v>213</v>
      </c>
    </row>
    <row r="179" spans="1:17" ht="14.4" customHeight="1" x14ac:dyDescent="0.3">
      <c r="A179" s="664" t="s">
        <v>6767</v>
      </c>
      <c r="B179" s="665" t="s">
        <v>6768</v>
      </c>
      <c r="C179" s="665" t="s">
        <v>5537</v>
      </c>
      <c r="D179" s="665" t="s">
        <v>6855</v>
      </c>
      <c r="E179" s="665" t="s">
        <v>6856</v>
      </c>
      <c r="F179" s="668">
        <v>4</v>
      </c>
      <c r="G179" s="668">
        <v>600</v>
      </c>
      <c r="H179" s="668">
        <v>1</v>
      </c>
      <c r="I179" s="668">
        <v>150</v>
      </c>
      <c r="J179" s="668"/>
      <c r="K179" s="668"/>
      <c r="L179" s="668"/>
      <c r="M179" s="668"/>
      <c r="N179" s="668"/>
      <c r="O179" s="668"/>
      <c r="P179" s="681"/>
      <c r="Q179" s="669"/>
    </row>
    <row r="180" spans="1:17" ht="14.4" customHeight="1" x14ac:dyDescent="0.3">
      <c r="A180" s="664" t="s">
        <v>6767</v>
      </c>
      <c r="B180" s="665" t="s">
        <v>6768</v>
      </c>
      <c r="C180" s="665" t="s">
        <v>5537</v>
      </c>
      <c r="D180" s="665" t="s">
        <v>6857</v>
      </c>
      <c r="E180" s="665" t="s">
        <v>6858</v>
      </c>
      <c r="F180" s="668">
        <v>1</v>
      </c>
      <c r="G180" s="668">
        <v>125</v>
      </c>
      <c r="H180" s="668">
        <v>1</v>
      </c>
      <c r="I180" s="668">
        <v>125</v>
      </c>
      <c r="J180" s="668">
        <v>2</v>
      </c>
      <c r="K180" s="668">
        <v>250</v>
      </c>
      <c r="L180" s="668">
        <v>2</v>
      </c>
      <c r="M180" s="668">
        <v>125</v>
      </c>
      <c r="N180" s="668"/>
      <c r="O180" s="668"/>
      <c r="P180" s="681"/>
      <c r="Q180" s="669"/>
    </row>
    <row r="181" spans="1:17" ht="14.4" customHeight="1" x14ac:dyDescent="0.3">
      <c r="A181" s="664" t="s">
        <v>6767</v>
      </c>
      <c r="B181" s="665" t="s">
        <v>6768</v>
      </c>
      <c r="C181" s="665" t="s">
        <v>5537</v>
      </c>
      <c r="D181" s="665" t="s">
        <v>6859</v>
      </c>
      <c r="E181" s="665" t="s">
        <v>6860</v>
      </c>
      <c r="F181" s="668">
        <v>4</v>
      </c>
      <c r="G181" s="668">
        <v>872</v>
      </c>
      <c r="H181" s="668">
        <v>1</v>
      </c>
      <c r="I181" s="668">
        <v>218</v>
      </c>
      <c r="J181" s="668">
        <v>4</v>
      </c>
      <c r="K181" s="668">
        <v>876</v>
      </c>
      <c r="L181" s="668">
        <v>1.0045871559633028</v>
      </c>
      <c r="M181" s="668">
        <v>219</v>
      </c>
      <c r="N181" s="668">
        <v>3</v>
      </c>
      <c r="O181" s="668">
        <v>669</v>
      </c>
      <c r="P181" s="681">
        <v>0.76720183486238536</v>
      </c>
      <c r="Q181" s="669">
        <v>223</v>
      </c>
    </row>
    <row r="182" spans="1:17" ht="14.4" customHeight="1" x14ac:dyDescent="0.3">
      <c r="A182" s="664" t="s">
        <v>6767</v>
      </c>
      <c r="B182" s="665" t="s">
        <v>6768</v>
      </c>
      <c r="C182" s="665" t="s">
        <v>5537</v>
      </c>
      <c r="D182" s="665" t="s">
        <v>6861</v>
      </c>
      <c r="E182" s="665" t="s">
        <v>6862</v>
      </c>
      <c r="F182" s="668"/>
      <c r="G182" s="668"/>
      <c r="H182" s="668"/>
      <c r="I182" s="668"/>
      <c r="J182" s="668"/>
      <c r="K182" s="668"/>
      <c r="L182" s="668"/>
      <c r="M182" s="668"/>
      <c r="N182" s="668">
        <v>1</v>
      </c>
      <c r="O182" s="668">
        <v>223</v>
      </c>
      <c r="P182" s="681"/>
      <c r="Q182" s="669">
        <v>223</v>
      </c>
    </row>
    <row r="183" spans="1:17" ht="14.4" customHeight="1" x14ac:dyDescent="0.3">
      <c r="A183" s="664" t="s">
        <v>6767</v>
      </c>
      <c r="B183" s="665" t="s">
        <v>6768</v>
      </c>
      <c r="C183" s="665" t="s">
        <v>5537</v>
      </c>
      <c r="D183" s="665" t="s">
        <v>6863</v>
      </c>
      <c r="E183" s="665" t="s">
        <v>6864</v>
      </c>
      <c r="F183" s="668">
        <v>3</v>
      </c>
      <c r="G183" s="668">
        <v>659</v>
      </c>
      <c r="H183" s="668">
        <v>1</v>
      </c>
      <c r="I183" s="668">
        <v>219.66666666666666</v>
      </c>
      <c r="J183" s="668">
        <v>2</v>
      </c>
      <c r="K183" s="668">
        <v>442</v>
      </c>
      <c r="L183" s="668">
        <v>0.67071320182094085</v>
      </c>
      <c r="M183" s="668">
        <v>221</v>
      </c>
      <c r="N183" s="668">
        <v>2</v>
      </c>
      <c r="O183" s="668">
        <v>450</v>
      </c>
      <c r="P183" s="681">
        <v>0.6828528072837633</v>
      </c>
      <c r="Q183" s="669">
        <v>225</v>
      </c>
    </row>
    <row r="184" spans="1:17" ht="14.4" customHeight="1" x14ac:dyDescent="0.3">
      <c r="A184" s="664" t="s">
        <v>6767</v>
      </c>
      <c r="B184" s="665" t="s">
        <v>6768</v>
      </c>
      <c r="C184" s="665" t="s">
        <v>5537</v>
      </c>
      <c r="D184" s="665" t="s">
        <v>6865</v>
      </c>
      <c r="E184" s="665" t="s">
        <v>6866</v>
      </c>
      <c r="F184" s="668">
        <v>1</v>
      </c>
      <c r="G184" s="668">
        <v>257</v>
      </c>
      <c r="H184" s="668">
        <v>1</v>
      </c>
      <c r="I184" s="668">
        <v>257</v>
      </c>
      <c r="J184" s="668"/>
      <c r="K184" s="668"/>
      <c r="L184" s="668"/>
      <c r="M184" s="668"/>
      <c r="N184" s="668"/>
      <c r="O184" s="668"/>
      <c r="P184" s="681"/>
      <c r="Q184" s="669"/>
    </row>
    <row r="185" spans="1:17" ht="14.4" customHeight="1" x14ac:dyDescent="0.3">
      <c r="A185" s="664" t="s">
        <v>6767</v>
      </c>
      <c r="B185" s="665" t="s">
        <v>6768</v>
      </c>
      <c r="C185" s="665" t="s">
        <v>5537</v>
      </c>
      <c r="D185" s="665" t="s">
        <v>6867</v>
      </c>
      <c r="E185" s="665" t="s">
        <v>6868</v>
      </c>
      <c r="F185" s="668">
        <v>3</v>
      </c>
      <c r="G185" s="668">
        <v>984</v>
      </c>
      <c r="H185" s="668">
        <v>1</v>
      </c>
      <c r="I185" s="668">
        <v>328</v>
      </c>
      <c r="J185" s="668"/>
      <c r="K185" s="668"/>
      <c r="L185" s="668"/>
      <c r="M185" s="668"/>
      <c r="N185" s="668">
        <v>1</v>
      </c>
      <c r="O185" s="668">
        <v>349</v>
      </c>
      <c r="P185" s="681">
        <v>0.35467479674796748</v>
      </c>
      <c r="Q185" s="669">
        <v>349</v>
      </c>
    </row>
    <row r="186" spans="1:17" ht="14.4" customHeight="1" x14ac:dyDescent="0.3">
      <c r="A186" s="664" t="s">
        <v>6767</v>
      </c>
      <c r="B186" s="665" t="s">
        <v>6768</v>
      </c>
      <c r="C186" s="665" t="s">
        <v>5537</v>
      </c>
      <c r="D186" s="665" t="s">
        <v>6869</v>
      </c>
      <c r="E186" s="665" t="s">
        <v>6870</v>
      </c>
      <c r="F186" s="668">
        <v>1</v>
      </c>
      <c r="G186" s="668">
        <v>4493</v>
      </c>
      <c r="H186" s="668">
        <v>1</v>
      </c>
      <c r="I186" s="668">
        <v>4493</v>
      </c>
      <c r="J186" s="668"/>
      <c r="K186" s="668"/>
      <c r="L186" s="668"/>
      <c r="M186" s="668"/>
      <c r="N186" s="668">
        <v>1</v>
      </c>
      <c r="O186" s="668">
        <v>4576</v>
      </c>
      <c r="P186" s="681">
        <v>1.0184731805030047</v>
      </c>
      <c r="Q186" s="669">
        <v>4576</v>
      </c>
    </row>
    <row r="187" spans="1:17" ht="14.4" customHeight="1" x14ac:dyDescent="0.3">
      <c r="A187" s="664" t="s">
        <v>6767</v>
      </c>
      <c r="B187" s="665" t="s">
        <v>6768</v>
      </c>
      <c r="C187" s="665" t="s">
        <v>5537</v>
      </c>
      <c r="D187" s="665" t="s">
        <v>6871</v>
      </c>
      <c r="E187" s="665" t="s">
        <v>6872</v>
      </c>
      <c r="F187" s="668">
        <v>1</v>
      </c>
      <c r="G187" s="668">
        <v>4135</v>
      </c>
      <c r="H187" s="668">
        <v>1</v>
      </c>
      <c r="I187" s="668">
        <v>4135</v>
      </c>
      <c r="J187" s="668">
        <v>3</v>
      </c>
      <c r="K187" s="668">
        <v>12417</v>
      </c>
      <c r="L187" s="668">
        <v>3.0029020556227328</v>
      </c>
      <c r="M187" s="668">
        <v>4139</v>
      </c>
      <c r="N187" s="668">
        <v>1</v>
      </c>
      <c r="O187" s="668">
        <v>4164</v>
      </c>
      <c r="P187" s="681">
        <v>1.0070133010882709</v>
      </c>
      <c r="Q187" s="669">
        <v>4164</v>
      </c>
    </row>
    <row r="188" spans="1:17" ht="14.4" customHeight="1" x14ac:dyDescent="0.3">
      <c r="A188" s="664" t="s">
        <v>6767</v>
      </c>
      <c r="B188" s="665" t="s">
        <v>6768</v>
      </c>
      <c r="C188" s="665" t="s">
        <v>5537</v>
      </c>
      <c r="D188" s="665" t="s">
        <v>6873</v>
      </c>
      <c r="E188" s="665" t="s">
        <v>6874</v>
      </c>
      <c r="F188" s="668">
        <v>1</v>
      </c>
      <c r="G188" s="668">
        <v>15065</v>
      </c>
      <c r="H188" s="668">
        <v>1</v>
      </c>
      <c r="I188" s="668">
        <v>15065</v>
      </c>
      <c r="J188" s="668">
        <v>3</v>
      </c>
      <c r="K188" s="668">
        <v>45216</v>
      </c>
      <c r="L188" s="668">
        <v>3.0013939595087953</v>
      </c>
      <c r="M188" s="668">
        <v>15072</v>
      </c>
      <c r="N188" s="668"/>
      <c r="O188" s="668"/>
      <c r="P188" s="681"/>
      <c r="Q188" s="669"/>
    </row>
    <row r="189" spans="1:17" ht="14.4" customHeight="1" x14ac:dyDescent="0.3">
      <c r="A189" s="664" t="s">
        <v>6767</v>
      </c>
      <c r="B189" s="665" t="s">
        <v>6768</v>
      </c>
      <c r="C189" s="665" t="s">
        <v>5537</v>
      </c>
      <c r="D189" s="665" t="s">
        <v>6875</v>
      </c>
      <c r="E189" s="665" t="s">
        <v>6876</v>
      </c>
      <c r="F189" s="668">
        <v>4</v>
      </c>
      <c r="G189" s="668">
        <v>15284</v>
      </c>
      <c r="H189" s="668">
        <v>1</v>
      </c>
      <c r="I189" s="668">
        <v>3821</v>
      </c>
      <c r="J189" s="668">
        <v>15</v>
      </c>
      <c r="K189" s="668">
        <v>57360</v>
      </c>
      <c r="L189" s="668">
        <v>3.7529442554305157</v>
      </c>
      <c r="M189" s="668">
        <v>3824</v>
      </c>
      <c r="N189" s="668">
        <v>3</v>
      </c>
      <c r="O189" s="668">
        <v>11580</v>
      </c>
      <c r="P189" s="681">
        <v>0.75765506411934047</v>
      </c>
      <c r="Q189" s="669">
        <v>3860</v>
      </c>
    </row>
    <row r="190" spans="1:17" ht="14.4" customHeight="1" x14ac:dyDescent="0.3">
      <c r="A190" s="664" t="s">
        <v>6767</v>
      </c>
      <c r="B190" s="665" t="s">
        <v>6768</v>
      </c>
      <c r="C190" s="665" t="s">
        <v>5537</v>
      </c>
      <c r="D190" s="665" t="s">
        <v>6877</v>
      </c>
      <c r="E190" s="665" t="s">
        <v>6878</v>
      </c>
      <c r="F190" s="668"/>
      <c r="G190" s="668"/>
      <c r="H190" s="668"/>
      <c r="I190" s="668"/>
      <c r="J190" s="668">
        <v>7</v>
      </c>
      <c r="K190" s="668">
        <v>54971</v>
      </c>
      <c r="L190" s="668"/>
      <c r="M190" s="668">
        <v>7853</v>
      </c>
      <c r="N190" s="668">
        <v>2</v>
      </c>
      <c r="O190" s="668">
        <v>15850</v>
      </c>
      <c r="P190" s="681"/>
      <c r="Q190" s="669">
        <v>7925</v>
      </c>
    </row>
    <row r="191" spans="1:17" ht="14.4" customHeight="1" x14ac:dyDescent="0.3">
      <c r="A191" s="664" t="s">
        <v>6767</v>
      </c>
      <c r="B191" s="665" t="s">
        <v>6768</v>
      </c>
      <c r="C191" s="665" t="s">
        <v>5537</v>
      </c>
      <c r="D191" s="665" t="s">
        <v>6879</v>
      </c>
      <c r="E191" s="665" t="s">
        <v>6880</v>
      </c>
      <c r="F191" s="668">
        <v>3</v>
      </c>
      <c r="G191" s="668">
        <v>3840</v>
      </c>
      <c r="H191" s="668">
        <v>1</v>
      </c>
      <c r="I191" s="668">
        <v>1280</v>
      </c>
      <c r="J191" s="668"/>
      <c r="K191" s="668"/>
      <c r="L191" s="668"/>
      <c r="M191" s="668"/>
      <c r="N191" s="668">
        <v>1</v>
      </c>
      <c r="O191" s="668">
        <v>1293</v>
      </c>
      <c r="P191" s="681">
        <v>0.33671875000000001</v>
      </c>
      <c r="Q191" s="669">
        <v>1293</v>
      </c>
    </row>
    <row r="192" spans="1:17" ht="14.4" customHeight="1" x14ac:dyDescent="0.3">
      <c r="A192" s="664" t="s">
        <v>6767</v>
      </c>
      <c r="B192" s="665" t="s">
        <v>6768</v>
      </c>
      <c r="C192" s="665" t="s">
        <v>5537</v>
      </c>
      <c r="D192" s="665" t="s">
        <v>6881</v>
      </c>
      <c r="E192" s="665" t="s">
        <v>6882</v>
      </c>
      <c r="F192" s="668">
        <v>2</v>
      </c>
      <c r="G192" s="668">
        <v>2332</v>
      </c>
      <c r="H192" s="668">
        <v>1</v>
      </c>
      <c r="I192" s="668">
        <v>1166</v>
      </c>
      <c r="J192" s="668"/>
      <c r="K192" s="668"/>
      <c r="L192" s="668"/>
      <c r="M192" s="668"/>
      <c r="N192" s="668">
        <v>1</v>
      </c>
      <c r="O192" s="668">
        <v>1177</v>
      </c>
      <c r="P192" s="681">
        <v>0.50471698113207553</v>
      </c>
      <c r="Q192" s="669">
        <v>1177</v>
      </c>
    </row>
    <row r="193" spans="1:17" ht="14.4" customHeight="1" x14ac:dyDescent="0.3">
      <c r="A193" s="664" t="s">
        <v>6767</v>
      </c>
      <c r="B193" s="665" t="s">
        <v>6768</v>
      </c>
      <c r="C193" s="665" t="s">
        <v>5537</v>
      </c>
      <c r="D193" s="665" t="s">
        <v>6883</v>
      </c>
      <c r="E193" s="665" t="s">
        <v>6884</v>
      </c>
      <c r="F193" s="668">
        <v>3</v>
      </c>
      <c r="G193" s="668">
        <v>15210</v>
      </c>
      <c r="H193" s="668">
        <v>1</v>
      </c>
      <c r="I193" s="668">
        <v>5070</v>
      </c>
      <c r="J193" s="668">
        <v>1</v>
      </c>
      <c r="K193" s="668">
        <v>5076</v>
      </c>
      <c r="L193" s="668">
        <v>0.33372781065088758</v>
      </c>
      <c r="M193" s="668">
        <v>5076</v>
      </c>
      <c r="N193" s="668"/>
      <c r="O193" s="668"/>
      <c r="P193" s="681"/>
      <c r="Q193" s="669"/>
    </row>
    <row r="194" spans="1:17" ht="14.4" customHeight="1" x14ac:dyDescent="0.3">
      <c r="A194" s="664" t="s">
        <v>6767</v>
      </c>
      <c r="B194" s="665" t="s">
        <v>6768</v>
      </c>
      <c r="C194" s="665" t="s">
        <v>5537</v>
      </c>
      <c r="D194" s="665" t="s">
        <v>6885</v>
      </c>
      <c r="E194" s="665" t="s">
        <v>6886</v>
      </c>
      <c r="F194" s="668"/>
      <c r="G194" s="668"/>
      <c r="H194" s="668"/>
      <c r="I194" s="668"/>
      <c r="J194" s="668">
        <v>1</v>
      </c>
      <c r="K194" s="668">
        <v>7685</v>
      </c>
      <c r="L194" s="668"/>
      <c r="M194" s="668">
        <v>7685</v>
      </c>
      <c r="N194" s="668"/>
      <c r="O194" s="668"/>
      <c r="P194" s="681"/>
      <c r="Q194" s="669"/>
    </row>
    <row r="195" spans="1:17" ht="14.4" customHeight="1" x14ac:dyDescent="0.3">
      <c r="A195" s="664" t="s">
        <v>6767</v>
      </c>
      <c r="B195" s="665" t="s">
        <v>6768</v>
      </c>
      <c r="C195" s="665" t="s">
        <v>5537</v>
      </c>
      <c r="D195" s="665" t="s">
        <v>6887</v>
      </c>
      <c r="E195" s="665" t="s">
        <v>6888</v>
      </c>
      <c r="F195" s="668"/>
      <c r="G195" s="668"/>
      <c r="H195" s="668"/>
      <c r="I195" s="668"/>
      <c r="J195" s="668">
        <v>1</v>
      </c>
      <c r="K195" s="668">
        <v>752</v>
      </c>
      <c r="L195" s="668"/>
      <c r="M195" s="668">
        <v>752</v>
      </c>
      <c r="N195" s="668"/>
      <c r="O195" s="668"/>
      <c r="P195" s="681"/>
      <c r="Q195" s="669"/>
    </row>
    <row r="196" spans="1:17" ht="14.4" customHeight="1" x14ac:dyDescent="0.3">
      <c r="A196" s="664" t="s">
        <v>6767</v>
      </c>
      <c r="B196" s="665" t="s">
        <v>6768</v>
      </c>
      <c r="C196" s="665" t="s">
        <v>5537</v>
      </c>
      <c r="D196" s="665" t="s">
        <v>6889</v>
      </c>
      <c r="E196" s="665" t="s">
        <v>6890</v>
      </c>
      <c r="F196" s="668">
        <v>1737</v>
      </c>
      <c r="G196" s="668">
        <v>301482</v>
      </c>
      <c r="H196" s="668">
        <v>1</v>
      </c>
      <c r="I196" s="668">
        <v>173.56476683937825</v>
      </c>
      <c r="J196" s="668">
        <v>1694</v>
      </c>
      <c r="K196" s="668">
        <v>296450</v>
      </c>
      <c r="L196" s="668">
        <v>0.98330911961576484</v>
      </c>
      <c r="M196" s="668">
        <v>175</v>
      </c>
      <c r="N196" s="668">
        <v>1645</v>
      </c>
      <c r="O196" s="668">
        <v>291165</v>
      </c>
      <c r="P196" s="681">
        <v>0.96577905148566079</v>
      </c>
      <c r="Q196" s="669">
        <v>177</v>
      </c>
    </row>
    <row r="197" spans="1:17" ht="14.4" customHeight="1" x14ac:dyDescent="0.3">
      <c r="A197" s="664" t="s">
        <v>6767</v>
      </c>
      <c r="B197" s="665" t="s">
        <v>6768</v>
      </c>
      <c r="C197" s="665" t="s">
        <v>5537</v>
      </c>
      <c r="D197" s="665" t="s">
        <v>6891</v>
      </c>
      <c r="E197" s="665" t="s">
        <v>6892</v>
      </c>
      <c r="F197" s="668">
        <v>26</v>
      </c>
      <c r="G197" s="668">
        <v>51935</v>
      </c>
      <c r="H197" s="668">
        <v>1</v>
      </c>
      <c r="I197" s="668">
        <v>1997.5</v>
      </c>
      <c r="J197" s="668">
        <v>32</v>
      </c>
      <c r="K197" s="668">
        <v>64032</v>
      </c>
      <c r="L197" s="668">
        <v>1.2329257726003657</v>
      </c>
      <c r="M197" s="668">
        <v>2001</v>
      </c>
      <c r="N197" s="668">
        <v>28</v>
      </c>
      <c r="O197" s="668">
        <v>57344</v>
      </c>
      <c r="P197" s="681">
        <v>1.1041494175411573</v>
      </c>
      <c r="Q197" s="669">
        <v>2048</v>
      </c>
    </row>
    <row r="198" spans="1:17" ht="14.4" customHeight="1" x14ac:dyDescent="0.3">
      <c r="A198" s="664" t="s">
        <v>6767</v>
      </c>
      <c r="B198" s="665" t="s">
        <v>6768</v>
      </c>
      <c r="C198" s="665" t="s">
        <v>5537</v>
      </c>
      <c r="D198" s="665" t="s">
        <v>6893</v>
      </c>
      <c r="E198" s="665" t="s">
        <v>6894</v>
      </c>
      <c r="F198" s="668">
        <v>2</v>
      </c>
      <c r="G198" s="668">
        <v>5384</v>
      </c>
      <c r="H198" s="668">
        <v>1</v>
      </c>
      <c r="I198" s="668">
        <v>2692</v>
      </c>
      <c r="J198" s="668">
        <v>2</v>
      </c>
      <c r="K198" s="668">
        <v>5392</v>
      </c>
      <c r="L198" s="668">
        <v>1.0014858841010401</v>
      </c>
      <c r="M198" s="668">
        <v>2696</v>
      </c>
      <c r="N198" s="668"/>
      <c r="O198" s="668"/>
      <c r="P198" s="681"/>
      <c r="Q198" s="669"/>
    </row>
    <row r="199" spans="1:17" ht="14.4" customHeight="1" x14ac:dyDescent="0.3">
      <c r="A199" s="664" t="s">
        <v>6767</v>
      </c>
      <c r="B199" s="665" t="s">
        <v>6768</v>
      </c>
      <c r="C199" s="665" t="s">
        <v>5537</v>
      </c>
      <c r="D199" s="665" t="s">
        <v>6895</v>
      </c>
      <c r="E199" s="665" t="s">
        <v>6896</v>
      </c>
      <c r="F199" s="668"/>
      <c r="G199" s="668"/>
      <c r="H199" s="668"/>
      <c r="I199" s="668"/>
      <c r="J199" s="668">
        <v>1</v>
      </c>
      <c r="K199" s="668">
        <v>5188</v>
      </c>
      <c r="L199" s="668"/>
      <c r="M199" s="668">
        <v>5188</v>
      </c>
      <c r="N199" s="668"/>
      <c r="O199" s="668"/>
      <c r="P199" s="681"/>
      <c r="Q199" s="669"/>
    </row>
    <row r="200" spans="1:17" ht="14.4" customHeight="1" x14ac:dyDescent="0.3">
      <c r="A200" s="664" t="s">
        <v>6767</v>
      </c>
      <c r="B200" s="665" t="s">
        <v>6768</v>
      </c>
      <c r="C200" s="665" t="s">
        <v>5537</v>
      </c>
      <c r="D200" s="665" t="s">
        <v>6897</v>
      </c>
      <c r="E200" s="665" t="s">
        <v>6898</v>
      </c>
      <c r="F200" s="668"/>
      <c r="G200" s="668"/>
      <c r="H200" s="668"/>
      <c r="I200" s="668"/>
      <c r="J200" s="668">
        <v>3</v>
      </c>
      <c r="K200" s="668">
        <v>6246</v>
      </c>
      <c r="L200" s="668"/>
      <c r="M200" s="668">
        <v>2082</v>
      </c>
      <c r="N200" s="668"/>
      <c r="O200" s="668"/>
      <c r="P200" s="681"/>
      <c r="Q200" s="669"/>
    </row>
    <row r="201" spans="1:17" ht="14.4" customHeight="1" x14ac:dyDescent="0.3">
      <c r="A201" s="664" t="s">
        <v>6767</v>
      </c>
      <c r="B201" s="665" t="s">
        <v>6768</v>
      </c>
      <c r="C201" s="665" t="s">
        <v>5537</v>
      </c>
      <c r="D201" s="665" t="s">
        <v>6899</v>
      </c>
      <c r="E201" s="665" t="s">
        <v>6900</v>
      </c>
      <c r="F201" s="668">
        <v>1</v>
      </c>
      <c r="G201" s="668">
        <v>193</v>
      </c>
      <c r="H201" s="668">
        <v>1</v>
      </c>
      <c r="I201" s="668">
        <v>193</v>
      </c>
      <c r="J201" s="668">
        <v>2</v>
      </c>
      <c r="K201" s="668">
        <v>390</v>
      </c>
      <c r="L201" s="668">
        <v>2.0207253886010363</v>
      </c>
      <c r="M201" s="668">
        <v>195</v>
      </c>
      <c r="N201" s="668"/>
      <c r="O201" s="668"/>
      <c r="P201" s="681"/>
      <c r="Q201" s="669"/>
    </row>
    <row r="202" spans="1:17" ht="14.4" customHeight="1" x14ac:dyDescent="0.3">
      <c r="A202" s="664" t="s">
        <v>6767</v>
      </c>
      <c r="B202" s="665" t="s">
        <v>6768</v>
      </c>
      <c r="C202" s="665" t="s">
        <v>5537</v>
      </c>
      <c r="D202" s="665" t="s">
        <v>6901</v>
      </c>
      <c r="E202" s="665" t="s">
        <v>6902</v>
      </c>
      <c r="F202" s="668">
        <v>20</v>
      </c>
      <c r="G202" s="668">
        <v>3960</v>
      </c>
      <c r="H202" s="668">
        <v>1</v>
      </c>
      <c r="I202" s="668">
        <v>198</v>
      </c>
      <c r="J202" s="668"/>
      <c r="K202" s="668"/>
      <c r="L202" s="668"/>
      <c r="M202" s="668"/>
      <c r="N202" s="668"/>
      <c r="O202" s="668"/>
      <c r="P202" s="681"/>
      <c r="Q202" s="669"/>
    </row>
    <row r="203" spans="1:17" ht="14.4" customHeight="1" x14ac:dyDescent="0.3">
      <c r="A203" s="664" t="s">
        <v>6767</v>
      </c>
      <c r="B203" s="665" t="s">
        <v>6768</v>
      </c>
      <c r="C203" s="665" t="s">
        <v>5537</v>
      </c>
      <c r="D203" s="665" t="s">
        <v>6903</v>
      </c>
      <c r="E203" s="665" t="s">
        <v>6904</v>
      </c>
      <c r="F203" s="668">
        <v>2</v>
      </c>
      <c r="G203" s="668">
        <v>832</v>
      </c>
      <c r="H203" s="668">
        <v>1</v>
      </c>
      <c r="I203" s="668">
        <v>416</v>
      </c>
      <c r="J203" s="668"/>
      <c r="K203" s="668"/>
      <c r="L203" s="668"/>
      <c r="M203" s="668"/>
      <c r="N203" s="668"/>
      <c r="O203" s="668"/>
      <c r="P203" s="681"/>
      <c r="Q203" s="669"/>
    </row>
    <row r="204" spans="1:17" ht="14.4" customHeight="1" x14ac:dyDescent="0.3">
      <c r="A204" s="664" t="s">
        <v>6767</v>
      </c>
      <c r="B204" s="665" t="s">
        <v>6768</v>
      </c>
      <c r="C204" s="665" t="s">
        <v>5537</v>
      </c>
      <c r="D204" s="665" t="s">
        <v>6905</v>
      </c>
      <c r="E204" s="665" t="s">
        <v>6906</v>
      </c>
      <c r="F204" s="668">
        <v>2</v>
      </c>
      <c r="G204" s="668">
        <v>317</v>
      </c>
      <c r="H204" s="668">
        <v>1</v>
      </c>
      <c r="I204" s="668">
        <v>158.5</v>
      </c>
      <c r="J204" s="668">
        <v>2</v>
      </c>
      <c r="K204" s="668">
        <v>318</v>
      </c>
      <c r="L204" s="668">
        <v>1.0031545741324921</v>
      </c>
      <c r="M204" s="668">
        <v>159</v>
      </c>
      <c r="N204" s="668">
        <v>4</v>
      </c>
      <c r="O204" s="668">
        <v>652</v>
      </c>
      <c r="P204" s="681">
        <v>2.0567823343848581</v>
      </c>
      <c r="Q204" s="669">
        <v>163</v>
      </c>
    </row>
    <row r="205" spans="1:17" ht="14.4" customHeight="1" x14ac:dyDescent="0.3">
      <c r="A205" s="664" t="s">
        <v>6767</v>
      </c>
      <c r="B205" s="665" t="s">
        <v>6768</v>
      </c>
      <c r="C205" s="665" t="s">
        <v>5537</v>
      </c>
      <c r="D205" s="665" t="s">
        <v>6907</v>
      </c>
      <c r="E205" s="665" t="s">
        <v>6908</v>
      </c>
      <c r="F205" s="668">
        <v>41</v>
      </c>
      <c r="G205" s="668">
        <v>86913</v>
      </c>
      <c r="H205" s="668">
        <v>1</v>
      </c>
      <c r="I205" s="668">
        <v>2119.8292682926831</v>
      </c>
      <c r="J205" s="668">
        <v>38</v>
      </c>
      <c r="K205" s="668">
        <v>80674</v>
      </c>
      <c r="L205" s="668">
        <v>0.92821557189373283</v>
      </c>
      <c r="M205" s="668">
        <v>2123</v>
      </c>
      <c r="N205" s="668">
        <v>46</v>
      </c>
      <c r="O205" s="668">
        <v>99084</v>
      </c>
      <c r="P205" s="681">
        <v>1.1400365883124504</v>
      </c>
      <c r="Q205" s="669">
        <v>2154</v>
      </c>
    </row>
    <row r="206" spans="1:17" ht="14.4" customHeight="1" x14ac:dyDescent="0.3">
      <c r="A206" s="664" t="s">
        <v>6767</v>
      </c>
      <c r="B206" s="665" t="s">
        <v>6768</v>
      </c>
      <c r="C206" s="665" t="s">
        <v>5537</v>
      </c>
      <c r="D206" s="665" t="s">
        <v>6909</v>
      </c>
      <c r="E206" s="665" t="s">
        <v>6876</v>
      </c>
      <c r="F206" s="668">
        <v>5</v>
      </c>
      <c r="G206" s="668">
        <v>9332</v>
      </c>
      <c r="H206" s="668">
        <v>1</v>
      </c>
      <c r="I206" s="668">
        <v>1866.4</v>
      </c>
      <c r="J206" s="668">
        <v>18</v>
      </c>
      <c r="K206" s="668">
        <v>33642</v>
      </c>
      <c r="L206" s="668">
        <v>3.6050150021431633</v>
      </c>
      <c r="M206" s="668">
        <v>1869</v>
      </c>
      <c r="N206" s="668">
        <v>4</v>
      </c>
      <c r="O206" s="668">
        <v>7552</v>
      </c>
      <c r="P206" s="681">
        <v>0.80925846549507074</v>
      </c>
      <c r="Q206" s="669">
        <v>1888</v>
      </c>
    </row>
    <row r="207" spans="1:17" ht="14.4" customHeight="1" x14ac:dyDescent="0.3">
      <c r="A207" s="664" t="s">
        <v>6767</v>
      </c>
      <c r="B207" s="665" t="s">
        <v>6768</v>
      </c>
      <c r="C207" s="665" t="s">
        <v>5537</v>
      </c>
      <c r="D207" s="665" t="s">
        <v>6910</v>
      </c>
      <c r="E207" s="665" t="s">
        <v>6911</v>
      </c>
      <c r="F207" s="668">
        <v>4</v>
      </c>
      <c r="G207" s="668">
        <v>33569</v>
      </c>
      <c r="H207" s="668">
        <v>1</v>
      </c>
      <c r="I207" s="668">
        <v>8392.25</v>
      </c>
      <c r="J207" s="668">
        <v>13</v>
      </c>
      <c r="K207" s="668">
        <v>109187</v>
      </c>
      <c r="L207" s="668">
        <v>3.2526140188864727</v>
      </c>
      <c r="M207" s="668">
        <v>8399</v>
      </c>
      <c r="N207" s="668">
        <v>3</v>
      </c>
      <c r="O207" s="668">
        <v>25377</v>
      </c>
      <c r="P207" s="681">
        <v>0.7559653251511812</v>
      </c>
      <c r="Q207" s="669">
        <v>8459</v>
      </c>
    </row>
    <row r="208" spans="1:17" ht="14.4" customHeight="1" x14ac:dyDescent="0.3">
      <c r="A208" s="664" t="s">
        <v>6767</v>
      </c>
      <c r="B208" s="665" t="s">
        <v>6768</v>
      </c>
      <c r="C208" s="665" t="s">
        <v>5537</v>
      </c>
      <c r="D208" s="665" t="s">
        <v>6912</v>
      </c>
      <c r="E208" s="665" t="s">
        <v>6913</v>
      </c>
      <c r="F208" s="668">
        <v>1</v>
      </c>
      <c r="G208" s="668">
        <v>153</v>
      </c>
      <c r="H208" s="668">
        <v>1</v>
      </c>
      <c r="I208" s="668">
        <v>153</v>
      </c>
      <c r="J208" s="668"/>
      <c r="K208" s="668"/>
      <c r="L208" s="668"/>
      <c r="M208" s="668"/>
      <c r="N208" s="668"/>
      <c r="O208" s="668"/>
      <c r="P208" s="681"/>
      <c r="Q208" s="669"/>
    </row>
    <row r="209" spans="1:17" ht="14.4" customHeight="1" x14ac:dyDescent="0.3">
      <c r="A209" s="664" t="s">
        <v>6767</v>
      </c>
      <c r="B209" s="665" t="s">
        <v>6768</v>
      </c>
      <c r="C209" s="665" t="s">
        <v>5537</v>
      </c>
      <c r="D209" s="665" t="s">
        <v>6914</v>
      </c>
      <c r="E209" s="665" t="s">
        <v>6915</v>
      </c>
      <c r="F209" s="668"/>
      <c r="G209" s="668"/>
      <c r="H209" s="668"/>
      <c r="I209" s="668"/>
      <c r="J209" s="668">
        <v>1</v>
      </c>
      <c r="K209" s="668">
        <v>563</v>
      </c>
      <c r="L209" s="668"/>
      <c r="M209" s="668">
        <v>563</v>
      </c>
      <c r="N209" s="668"/>
      <c r="O209" s="668"/>
      <c r="P209" s="681"/>
      <c r="Q209" s="669"/>
    </row>
    <row r="210" spans="1:17" ht="14.4" customHeight="1" x14ac:dyDescent="0.3">
      <c r="A210" s="664" t="s">
        <v>6767</v>
      </c>
      <c r="B210" s="665" t="s">
        <v>6768</v>
      </c>
      <c r="C210" s="665" t="s">
        <v>5537</v>
      </c>
      <c r="D210" s="665" t="s">
        <v>6916</v>
      </c>
      <c r="E210" s="665" t="s">
        <v>6917</v>
      </c>
      <c r="F210" s="668"/>
      <c r="G210" s="668"/>
      <c r="H210" s="668"/>
      <c r="I210" s="668"/>
      <c r="J210" s="668">
        <v>2</v>
      </c>
      <c r="K210" s="668">
        <v>688</v>
      </c>
      <c r="L210" s="668"/>
      <c r="M210" s="668">
        <v>344</v>
      </c>
      <c r="N210" s="668"/>
      <c r="O210" s="668"/>
      <c r="P210" s="681"/>
      <c r="Q210" s="669"/>
    </row>
    <row r="211" spans="1:17" ht="14.4" customHeight="1" x14ac:dyDescent="0.3">
      <c r="A211" s="664" t="s">
        <v>6918</v>
      </c>
      <c r="B211" s="665" t="s">
        <v>6919</v>
      </c>
      <c r="C211" s="665" t="s">
        <v>5537</v>
      </c>
      <c r="D211" s="665" t="s">
        <v>6920</v>
      </c>
      <c r="E211" s="665" t="s">
        <v>6921</v>
      </c>
      <c r="F211" s="668">
        <v>523</v>
      </c>
      <c r="G211" s="668">
        <v>106777</v>
      </c>
      <c r="H211" s="668">
        <v>1</v>
      </c>
      <c r="I211" s="668">
        <v>204.1625239005736</v>
      </c>
      <c r="J211" s="668">
        <v>508</v>
      </c>
      <c r="K211" s="668">
        <v>104648</v>
      </c>
      <c r="L211" s="668">
        <v>0.98006124914541526</v>
      </c>
      <c r="M211" s="668">
        <v>206</v>
      </c>
      <c r="N211" s="668">
        <v>507</v>
      </c>
      <c r="O211" s="668">
        <v>106977</v>
      </c>
      <c r="P211" s="681">
        <v>1.0018730625509238</v>
      </c>
      <c r="Q211" s="669">
        <v>211</v>
      </c>
    </row>
    <row r="212" spans="1:17" ht="14.4" customHeight="1" x14ac:dyDescent="0.3">
      <c r="A212" s="664" t="s">
        <v>6918</v>
      </c>
      <c r="B212" s="665" t="s">
        <v>6919</v>
      </c>
      <c r="C212" s="665" t="s">
        <v>5537</v>
      </c>
      <c r="D212" s="665" t="s">
        <v>6922</v>
      </c>
      <c r="E212" s="665" t="s">
        <v>6921</v>
      </c>
      <c r="F212" s="668">
        <v>2</v>
      </c>
      <c r="G212" s="668">
        <v>170</v>
      </c>
      <c r="H212" s="668">
        <v>1</v>
      </c>
      <c r="I212" s="668">
        <v>85</v>
      </c>
      <c r="J212" s="668"/>
      <c r="K212" s="668"/>
      <c r="L212" s="668"/>
      <c r="M212" s="668"/>
      <c r="N212" s="668"/>
      <c r="O212" s="668"/>
      <c r="P212" s="681"/>
      <c r="Q212" s="669"/>
    </row>
    <row r="213" spans="1:17" ht="14.4" customHeight="1" x14ac:dyDescent="0.3">
      <c r="A213" s="664" t="s">
        <v>6918</v>
      </c>
      <c r="B213" s="665" t="s">
        <v>6919</v>
      </c>
      <c r="C213" s="665" t="s">
        <v>5537</v>
      </c>
      <c r="D213" s="665" t="s">
        <v>6923</v>
      </c>
      <c r="E213" s="665" t="s">
        <v>6924</v>
      </c>
      <c r="F213" s="668">
        <v>443</v>
      </c>
      <c r="G213" s="668">
        <v>129868</v>
      </c>
      <c r="H213" s="668">
        <v>1</v>
      </c>
      <c r="I213" s="668">
        <v>293.15575620767493</v>
      </c>
      <c r="J213" s="668">
        <v>429</v>
      </c>
      <c r="K213" s="668">
        <v>126555</v>
      </c>
      <c r="L213" s="668">
        <v>0.97448948162749871</v>
      </c>
      <c r="M213" s="668">
        <v>295</v>
      </c>
      <c r="N213" s="668">
        <v>397</v>
      </c>
      <c r="O213" s="668">
        <v>119497</v>
      </c>
      <c r="P213" s="681">
        <v>0.92014199032864141</v>
      </c>
      <c r="Q213" s="669">
        <v>301</v>
      </c>
    </row>
    <row r="214" spans="1:17" ht="14.4" customHeight="1" x14ac:dyDescent="0.3">
      <c r="A214" s="664" t="s">
        <v>6918</v>
      </c>
      <c r="B214" s="665" t="s">
        <v>6919</v>
      </c>
      <c r="C214" s="665" t="s">
        <v>5537</v>
      </c>
      <c r="D214" s="665" t="s">
        <v>6925</v>
      </c>
      <c r="E214" s="665" t="s">
        <v>6926</v>
      </c>
      <c r="F214" s="668">
        <v>3</v>
      </c>
      <c r="G214" s="668">
        <v>279</v>
      </c>
      <c r="H214" s="668">
        <v>1</v>
      </c>
      <c r="I214" s="668">
        <v>93</v>
      </c>
      <c r="J214" s="668">
        <v>9</v>
      </c>
      <c r="K214" s="668">
        <v>855</v>
      </c>
      <c r="L214" s="668">
        <v>3.064516129032258</v>
      </c>
      <c r="M214" s="668">
        <v>95</v>
      </c>
      <c r="N214" s="668">
        <v>3</v>
      </c>
      <c r="O214" s="668">
        <v>297</v>
      </c>
      <c r="P214" s="681">
        <v>1.064516129032258</v>
      </c>
      <c r="Q214" s="669">
        <v>99</v>
      </c>
    </row>
    <row r="215" spans="1:17" ht="14.4" customHeight="1" x14ac:dyDescent="0.3">
      <c r="A215" s="664" t="s">
        <v>6918</v>
      </c>
      <c r="B215" s="665" t="s">
        <v>6919</v>
      </c>
      <c r="C215" s="665" t="s">
        <v>5537</v>
      </c>
      <c r="D215" s="665" t="s">
        <v>6927</v>
      </c>
      <c r="E215" s="665" t="s">
        <v>6928</v>
      </c>
      <c r="F215" s="668">
        <v>434</v>
      </c>
      <c r="G215" s="668">
        <v>58398</v>
      </c>
      <c r="H215" s="668">
        <v>1</v>
      </c>
      <c r="I215" s="668">
        <v>134.55760368663596</v>
      </c>
      <c r="J215" s="668">
        <v>448</v>
      </c>
      <c r="K215" s="668">
        <v>60480</v>
      </c>
      <c r="L215" s="668">
        <v>1.0356519058871878</v>
      </c>
      <c r="M215" s="668">
        <v>135</v>
      </c>
      <c r="N215" s="668">
        <v>436</v>
      </c>
      <c r="O215" s="668">
        <v>59732</v>
      </c>
      <c r="P215" s="681">
        <v>1.0228432480564402</v>
      </c>
      <c r="Q215" s="669">
        <v>137</v>
      </c>
    </row>
    <row r="216" spans="1:17" ht="14.4" customHeight="1" x14ac:dyDescent="0.3">
      <c r="A216" s="664" t="s">
        <v>6918</v>
      </c>
      <c r="B216" s="665" t="s">
        <v>6919</v>
      </c>
      <c r="C216" s="665" t="s">
        <v>5537</v>
      </c>
      <c r="D216" s="665" t="s">
        <v>6929</v>
      </c>
      <c r="E216" s="665" t="s">
        <v>6930</v>
      </c>
      <c r="F216" s="668">
        <v>1</v>
      </c>
      <c r="G216" s="668">
        <v>618</v>
      </c>
      <c r="H216" s="668">
        <v>1</v>
      </c>
      <c r="I216" s="668">
        <v>618</v>
      </c>
      <c r="J216" s="668">
        <v>1</v>
      </c>
      <c r="K216" s="668">
        <v>620</v>
      </c>
      <c r="L216" s="668">
        <v>1.0032362459546926</v>
      </c>
      <c r="M216" s="668">
        <v>620</v>
      </c>
      <c r="N216" s="668">
        <v>3</v>
      </c>
      <c r="O216" s="668">
        <v>1917</v>
      </c>
      <c r="P216" s="681">
        <v>3.1019417475728157</v>
      </c>
      <c r="Q216" s="669">
        <v>639</v>
      </c>
    </row>
    <row r="217" spans="1:17" ht="14.4" customHeight="1" x14ac:dyDescent="0.3">
      <c r="A217" s="664" t="s">
        <v>6918</v>
      </c>
      <c r="B217" s="665" t="s">
        <v>6919</v>
      </c>
      <c r="C217" s="665" t="s">
        <v>5537</v>
      </c>
      <c r="D217" s="665" t="s">
        <v>6931</v>
      </c>
      <c r="E217" s="665" t="s">
        <v>6932</v>
      </c>
      <c r="F217" s="668">
        <v>15</v>
      </c>
      <c r="G217" s="668">
        <v>2394</v>
      </c>
      <c r="H217" s="668">
        <v>1</v>
      </c>
      <c r="I217" s="668">
        <v>159.6</v>
      </c>
      <c r="J217" s="668">
        <v>9</v>
      </c>
      <c r="K217" s="668">
        <v>1449</v>
      </c>
      <c r="L217" s="668">
        <v>0.60526315789473684</v>
      </c>
      <c r="M217" s="668">
        <v>161</v>
      </c>
      <c r="N217" s="668">
        <v>20</v>
      </c>
      <c r="O217" s="668">
        <v>3460</v>
      </c>
      <c r="P217" s="681">
        <v>1.4452798663324979</v>
      </c>
      <c r="Q217" s="669">
        <v>173</v>
      </c>
    </row>
    <row r="218" spans="1:17" ht="14.4" customHeight="1" x14ac:dyDescent="0.3">
      <c r="A218" s="664" t="s">
        <v>6918</v>
      </c>
      <c r="B218" s="665" t="s">
        <v>6919</v>
      </c>
      <c r="C218" s="665" t="s">
        <v>5537</v>
      </c>
      <c r="D218" s="665" t="s">
        <v>6933</v>
      </c>
      <c r="E218" s="665" t="s">
        <v>6934</v>
      </c>
      <c r="F218" s="668">
        <v>18</v>
      </c>
      <c r="G218" s="668">
        <v>6887</v>
      </c>
      <c r="H218" s="668">
        <v>1</v>
      </c>
      <c r="I218" s="668">
        <v>382.61111111111109</v>
      </c>
      <c r="J218" s="668">
        <v>6</v>
      </c>
      <c r="K218" s="668">
        <v>2298</v>
      </c>
      <c r="L218" s="668">
        <v>0.33367213590823291</v>
      </c>
      <c r="M218" s="668">
        <v>383</v>
      </c>
      <c r="N218" s="668">
        <v>13</v>
      </c>
      <c r="O218" s="668">
        <v>4992</v>
      </c>
      <c r="P218" s="681">
        <v>0.72484390881370697</v>
      </c>
      <c r="Q218" s="669">
        <v>384</v>
      </c>
    </row>
    <row r="219" spans="1:17" ht="14.4" customHeight="1" x14ac:dyDescent="0.3">
      <c r="A219" s="664" t="s">
        <v>6918</v>
      </c>
      <c r="B219" s="665" t="s">
        <v>6919</v>
      </c>
      <c r="C219" s="665" t="s">
        <v>5537</v>
      </c>
      <c r="D219" s="665" t="s">
        <v>6935</v>
      </c>
      <c r="E219" s="665" t="s">
        <v>6936</v>
      </c>
      <c r="F219" s="668">
        <v>89</v>
      </c>
      <c r="G219" s="668">
        <v>23468</v>
      </c>
      <c r="H219" s="668">
        <v>1</v>
      </c>
      <c r="I219" s="668">
        <v>263.68539325842698</v>
      </c>
      <c r="J219" s="668">
        <v>51</v>
      </c>
      <c r="K219" s="668">
        <v>13566</v>
      </c>
      <c r="L219" s="668">
        <v>0.57806374637804669</v>
      </c>
      <c r="M219" s="668">
        <v>266</v>
      </c>
      <c r="N219" s="668">
        <v>30</v>
      </c>
      <c r="O219" s="668">
        <v>8190</v>
      </c>
      <c r="P219" s="681">
        <v>0.34898585307652974</v>
      </c>
      <c r="Q219" s="669">
        <v>273</v>
      </c>
    </row>
    <row r="220" spans="1:17" ht="14.4" customHeight="1" x14ac:dyDescent="0.3">
      <c r="A220" s="664" t="s">
        <v>6918</v>
      </c>
      <c r="B220" s="665" t="s">
        <v>6919</v>
      </c>
      <c r="C220" s="665" t="s">
        <v>5537</v>
      </c>
      <c r="D220" s="665" t="s">
        <v>6937</v>
      </c>
      <c r="E220" s="665" t="s">
        <v>6938</v>
      </c>
      <c r="F220" s="668">
        <v>100</v>
      </c>
      <c r="G220" s="668">
        <v>14100</v>
      </c>
      <c r="H220" s="668">
        <v>1</v>
      </c>
      <c r="I220" s="668">
        <v>141</v>
      </c>
      <c r="J220" s="668">
        <v>110</v>
      </c>
      <c r="K220" s="668">
        <v>15510</v>
      </c>
      <c r="L220" s="668">
        <v>1.1000000000000001</v>
      </c>
      <c r="M220" s="668">
        <v>141</v>
      </c>
      <c r="N220" s="668">
        <v>97</v>
      </c>
      <c r="O220" s="668">
        <v>13774</v>
      </c>
      <c r="P220" s="681">
        <v>0.97687943262411348</v>
      </c>
      <c r="Q220" s="669">
        <v>142</v>
      </c>
    </row>
    <row r="221" spans="1:17" ht="14.4" customHeight="1" x14ac:dyDescent="0.3">
      <c r="A221" s="664" t="s">
        <v>6918</v>
      </c>
      <c r="B221" s="665" t="s">
        <v>6919</v>
      </c>
      <c r="C221" s="665" t="s">
        <v>5537</v>
      </c>
      <c r="D221" s="665" t="s">
        <v>6939</v>
      </c>
      <c r="E221" s="665" t="s">
        <v>6938</v>
      </c>
      <c r="F221" s="668">
        <v>434</v>
      </c>
      <c r="G221" s="668">
        <v>33852</v>
      </c>
      <c r="H221" s="668">
        <v>1</v>
      </c>
      <c r="I221" s="668">
        <v>78</v>
      </c>
      <c r="J221" s="668">
        <v>448</v>
      </c>
      <c r="K221" s="668">
        <v>34944</v>
      </c>
      <c r="L221" s="668">
        <v>1.032258064516129</v>
      </c>
      <c r="M221" s="668">
        <v>78</v>
      </c>
      <c r="N221" s="668">
        <v>436</v>
      </c>
      <c r="O221" s="668">
        <v>34008</v>
      </c>
      <c r="P221" s="681">
        <v>1.0046082949308757</v>
      </c>
      <c r="Q221" s="669">
        <v>78</v>
      </c>
    </row>
    <row r="222" spans="1:17" ht="14.4" customHeight="1" x14ac:dyDescent="0.3">
      <c r="A222" s="664" t="s">
        <v>6918</v>
      </c>
      <c r="B222" s="665" t="s">
        <v>6919</v>
      </c>
      <c r="C222" s="665" t="s">
        <v>5537</v>
      </c>
      <c r="D222" s="665" t="s">
        <v>6940</v>
      </c>
      <c r="E222" s="665" t="s">
        <v>6941</v>
      </c>
      <c r="F222" s="668">
        <v>99</v>
      </c>
      <c r="G222" s="668">
        <v>30177</v>
      </c>
      <c r="H222" s="668">
        <v>1</v>
      </c>
      <c r="I222" s="668">
        <v>304.81818181818181</v>
      </c>
      <c r="J222" s="668">
        <v>110</v>
      </c>
      <c r="K222" s="668">
        <v>33770</v>
      </c>
      <c r="L222" s="668">
        <v>1.1190641879577161</v>
      </c>
      <c r="M222" s="668">
        <v>307</v>
      </c>
      <c r="N222" s="668">
        <v>97</v>
      </c>
      <c r="O222" s="668">
        <v>30361</v>
      </c>
      <c r="P222" s="681">
        <v>1.0060973589157305</v>
      </c>
      <c r="Q222" s="669">
        <v>313</v>
      </c>
    </row>
    <row r="223" spans="1:17" ht="14.4" customHeight="1" x14ac:dyDescent="0.3">
      <c r="A223" s="664" t="s">
        <v>6918</v>
      </c>
      <c r="B223" s="665" t="s">
        <v>6919</v>
      </c>
      <c r="C223" s="665" t="s">
        <v>5537</v>
      </c>
      <c r="D223" s="665" t="s">
        <v>6942</v>
      </c>
      <c r="E223" s="665" t="s">
        <v>6943</v>
      </c>
      <c r="F223" s="668">
        <v>23</v>
      </c>
      <c r="G223" s="668">
        <v>11190</v>
      </c>
      <c r="H223" s="668">
        <v>1</v>
      </c>
      <c r="I223" s="668">
        <v>486.52173913043481</v>
      </c>
      <c r="J223" s="668">
        <v>47</v>
      </c>
      <c r="K223" s="668">
        <v>22889</v>
      </c>
      <c r="L223" s="668">
        <v>2.0454870420017874</v>
      </c>
      <c r="M223" s="668">
        <v>487</v>
      </c>
      <c r="N223" s="668">
        <v>54</v>
      </c>
      <c r="O223" s="668">
        <v>26352</v>
      </c>
      <c r="P223" s="681">
        <v>2.3549597855227882</v>
      </c>
      <c r="Q223" s="669">
        <v>488</v>
      </c>
    </row>
    <row r="224" spans="1:17" ht="14.4" customHeight="1" x14ac:dyDescent="0.3">
      <c r="A224" s="664" t="s">
        <v>6918</v>
      </c>
      <c r="B224" s="665" t="s">
        <v>6919</v>
      </c>
      <c r="C224" s="665" t="s">
        <v>5537</v>
      </c>
      <c r="D224" s="665" t="s">
        <v>6944</v>
      </c>
      <c r="E224" s="665" t="s">
        <v>6945</v>
      </c>
      <c r="F224" s="668">
        <v>257</v>
      </c>
      <c r="G224" s="668">
        <v>41262</v>
      </c>
      <c r="H224" s="668">
        <v>1</v>
      </c>
      <c r="I224" s="668">
        <v>160.55252918287937</v>
      </c>
      <c r="J224" s="668">
        <v>242</v>
      </c>
      <c r="K224" s="668">
        <v>38962</v>
      </c>
      <c r="L224" s="668">
        <v>0.94425863991081382</v>
      </c>
      <c r="M224" s="668">
        <v>161</v>
      </c>
      <c r="N224" s="668">
        <v>236</v>
      </c>
      <c r="O224" s="668">
        <v>38468</v>
      </c>
      <c r="P224" s="681">
        <v>0.93228636517861474</v>
      </c>
      <c r="Q224" s="669">
        <v>163</v>
      </c>
    </row>
    <row r="225" spans="1:17" ht="14.4" customHeight="1" x14ac:dyDescent="0.3">
      <c r="A225" s="664" t="s">
        <v>6918</v>
      </c>
      <c r="B225" s="665" t="s">
        <v>6919</v>
      </c>
      <c r="C225" s="665" t="s">
        <v>5537</v>
      </c>
      <c r="D225" s="665" t="s">
        <v>6946</v>
      </c>
      <c r="E225" s="665" t="s">
        <v>6921</v>
      </c>
      <c r="F225" s="668">
        <v>1124</v>
      </c>
      <c r="G225" s="668">
        <v>79324</v>
      </c>
      <c r="H225" s="668">
        <v>1</v>
      </c>
      <c r="I225" s="668">
        <v>70.57295373665481</v>
      </c>
      <c r="J225" s="668">
        <v>1085</v>
      </c>
      <c r="K225" s="668">
        <v>77035</v>
      </c>
      <c r="L225" s="668">
        <v>0.97114366396046592</v>
      </c>
      <c r="M225" s="668">
        <v>71</v>
      </c>
      <c r="N225" s="668">
        <v>1198</v>
      </c>
      <c r="O225" s="668">
        <v>86256</v>
      </c>
      <c r="P225" s="681">
        <v>1.087388432252534</v>
      </c>
      <c r="Q225" s="669">
        <v>72</v>
      </c>
    </row>
    <row r="226" spans="1:17" ht="14.4" customHeight="1" x14ac:dyDescent="0.3">
      <c r="A226" s="664" t="s">
        <v>6918</v>
      </c>
      <c r="B226" s="665" t="s">
        <v>6919</v>
      </c>
      <c r="C226" s="665" t="s">
        <v>5537</v>
      </c>
      <c r="D226" s="665" t="s">
        <v>6947</v>
      </c>
      <c r="E226" s="665" t="s">
        <v>6948</v>
      </c>
      <c r="F226" s="668">
        <v>17</v>
      </c>
      <c r="G226" s="668">
        <v>20245</v>
      </c>
      <c r="H226" s="668">
        <v>1</v>
      </c>
      <c r="I226" s="668">
        <v>1190.8823529411766</v>
      </c>
      <c r="J226" s="668">
        <v>13</v>
      </c>
      <c r="K226" s="668">
        <v>15535</v>
      </c>
      <c r="L226" s="668">
        <v>0.76734996295381575</v>
      </c>
      <c r="M226" s="668">
        <v>1195</v>
      </c>
      <c r="N226" s="668">
        <v>19</v>
      </c>
      <c r="O226" s="668">
        <v>23009</v>
      </c>
      <c r="P226" s="681">
        <v>1.1365275376636206</v>
      </c>
      <c r="Q226" s="669">
        <v>1211</v>
      </c>
    </row>
    <row r="227" spans="1:17" ht="14.4" customHeight="1" x14ac:dyDescent="0.3">
      <c r="A227" s="664" t="s">
        <v>6918</v>
      </c>
      <c r="B227" s="665" t="s">
        <v>6919</v>
      </c>
      <c r="C227" s="665" t="s">
        <v>5537</v>
      </c>
      <c r="D227" s="665" t="s">
        <v>6949</v>
      </c>
      <c r="E227" s="665" t="s">
        <v>6950</v>
      </c>
      <c r="F227" s="668">
        <v>11</v>
      </c>
      <c r="G227" s="668">
        <v>1194</v>
      </c>
      <c r="H227" s="668">
        <v>1</v>
      </c>
      <c r="I227" s="668">
        <v>108.54545454545455</v>
      </c>
      <c r="J227" s="668">
        <v>10</v>
      </c>
      <c r="K227" s="668">
        <v>1100</v>
      </c>
      <c r="L227" s="668">
        <v>0.92127303182579567</v>
      </c>
      <c r="M227" s="668">
        <v>110</v>
      </c>
      <c r="N227" s="668">
        <v>11</v>
      </c>
      <c r="O227" s="668">
        <v>1254</v>
      </c>
      <c r="P227" s="681">
        <v>1.050251256281407</v>
      </c>
      <c r="Q227" s="669">
        <v>114</v>
      </c>
    </row>
    <row r="228" spans="1:17" ht="14.4" customHeight="1" x14ac:dyDescent="0.3">
      <c r="A228" s="664" t="s">
        <v>6918</v>
      </c>
      <c r="B228" s="665" t="s">
        <v>6919</v>
      </c>
      <c r="C228" s="665" t="s">
        <v>5537</v>
      </c>
      <c r="D228" s="665" t="s">
        <v>6951</v>
      </c>
      <c r="E228" s="665" t="s">
        <v>6952</v>
      </c>
      <c r="F228" s="668"/>
      <c r="G228" s="668"/>
      <c r="H228" s="668"/>
      <c r="I228" s="668"/>
      <c r="J228" s="668">
        <v>1</v>
      </c>
      <c r="K228" s="668">
        <v>323</v>
      </c>
      <c r="L228" s="668"/>
      <c r="M228" s="668">
        <v>323</v>
      </c>
      <c r="N228" s="668">
        <v>1</v>
      </c>
      <c r="O228" s="668">
        <v>346</v>
      </c>
      <c r="P228" s="681"/>
      <c r="Q228" s="669">
        <v>346</v>
      </c>
    </row>
    <row r="229" spans="1:17" ht="14.4" customHeight="1" x14ac:dyDescent="0.3">
      <c r="A229" s="664" t="s">
        <v>6918</v>
      </c>
      <c r="B229" s="665" t="s">
        <v>6919</v>
      </c>
      <c r="C229" s="665" t="s">
        <v>5537</v>
      </c>
      <c r="D229" s="665" t="s">
        <v>6953</v>
      </c>
      <c r="E229" s="665" t="s">
        <v>6954</v>
      </c>
      <c r="F229" s="668"/>
      <c r="G229" s="668"/>
      <c r="H229" s="668"/>
      <c r="I229" s="668"/>
      <c r="J229" s="668">
        <v>1</v>
      </c>
      <c r="K229" s="668">
        <v>1033</v>
      </c>
      <c r="L229" s="668"/>
      <c r="M229" s="668">
        <v>1033</v>
      </c>
      <c r="N229" s="668"/>
      <c r="O229" s="668"/>
      <c r="P229" s="681"/>
      <c r="Q229" s="669"/>
    </row>
    <row r="230" spans="1:17" ht="14.4" customHeight="1" x14ac:dyDescent="0.3">
      <c r="A230" s="664" t="s">
        <v>6918</v>
      </c>
      <c r="B230" s="665" t="s">
        <v>6919</v>
      </c>
      <c r="C230" s="665" t="s">
        <v>5537</v>
      </c>
      <c r="D230" s="665" t="s">
        <v>6955</v>
      </c>
      <c r="E230" s="665" t="s">
        <v>6956</v>
      </c>
      <c r="F230" s="668"/>
      <c r="G230" s="668"/>
      <c r="H230" s="668"/>
      <c r="I230" s="668"/>
      <c r="J230" s="668"/>
      <c r="K230" s="668"/>
      <c r="L230" s="668"/>
      <c r="M230" s="668"/>
      <c r="N230" s="668">
        <v>1</v>
      </c>
      <c r="O230" s="668">
        <v>301</v>
      </c>
      <c r="P230" s="681"/>
      <c r="Q230" s="669">
        <v>301</v>
      </c>
    </row>
    <row r="231" spans="1:17" ht="14.4" customHeight="1" x14ac:dyDescent="0.3">
      <c r="A231" s="664" t="s">
        <v>6957</v>
      </c>
      <c r="B231" s="665" t="s">
        <v>6958</v>
      </c>
      <c r="C231" s="665" t="s">
        <v>5537</v>
      </c>
      <c r="D231" s="665" t="s">
        <v>6959</v>
      </c>
      <c r="E231" s="665" t="s">
        <v>6960</v>
      </c>
      <c r="F231" s="668">
        <v>48</v>
      </c>
      <c r="G231" s="668">
        <v>2586</v>
      </c>
      <c r="H231" s="668">
        <v>1</v>
      </c>
      <c r="I231" s="668">
        <v>53.875</v>
      </c>
      <c r="J231" s="668">
        <v>52</v>
      </c>
      <c r="K231" s="668">
        <v>2808</v>
      </c>
      <c r="L231" s="668">
        <v>1.08584686774942</v>
      </c>
      <c r="M231" s="668">
        <v>54</v>
      </c>
      <c r="N231" s="668">
        <v>60</v>
      </c>
      <c r="O231" s="668">
        <v>3480</v>
      </c>
      <c r="P231" s="681">
        <v>1.345707656612529</v>
      </c>
      <c r="Q231" s="669">
        <v>58</v>
      </c>
    </row>
    <row r="232" spans="1:17" ht="14.4" customHeight="1" x14ac:dyDescent="0.3">
      <c r="A232" s="664" t="s">
        <v>6957</v>
      </c>
      <c r="B232" s="665" t="s">
        <v>6958</v>
      </c>
      <c r="C232" s="665" t="s">
        <v>5537</v>
      </c>
      <c r="D232" s="665" t="s">
        <v>6961</v>
      </c>
      <c r="E232" s="665" t="s">
        <v>6962</v>
      </c>
      <c r="F232" s="668">
        <v>24</v>
      </c>
      <c r="G232" s="668">
        <v>2916</v>
      </c>
      <c r="H232" s="668">
        <v>1</v>
      </c>
      <c r="I232" s="668">
        <v>121.5</v>
      </c>
      <c r="J232" s="668">
        <v>12</v>
      </c>
      <c r="K232" s="668">
        <v>1476</v>
      </c>
      <c r="L232" s="668">
        <v>0.50617283950617287</v>
      </c>
      <c r="M232" s="668">
        <v>123</v>
      </c>
      <c r="N232" s="668">
        <v>28</v>
      </c>
      <c r="O232" s="668">
        <v>3668</v>
      </c>
      <c r="P232" s="681">
        <v>1.2578875171467765</v>
      </c>
      <c r="Q232" s="669">
        <v>131</v>
      </c>
    </row>
    <row r="233" spans="1:17" ht="14.4" customHeight="1" x14ac:dyDescent="0.3">
      <c r="A233" s="664" t="s">
        <v>6957</v>
      </c>
      <c r="B233" s="665" t="s">
        <v>6958</v>
      </c>
      <c r="C233" s="665" t="s">
        <v>5537</v>
      </c>
      <c r="D233" s="665" t="s">
        <v>6963</v>
      </c>
      <c r="E233" s="665" t="s">
        <v>6964</v>
      </c>
      <c r="F233" s="668"/>
      <c r="G233" s="668"/>
      <c r="H233" s="668"/>
      <c r="I233" s="668"/>
      <c r="J233" s="668">
        <v>2</v>
      </c>
      <c r="K233" s="668">
        <v>354</v>
      </c>
      <c r="L233" s="668"/>
      <c r="M233" s="668">
        <v>177</v>
      </c>
      <c r="N233" s="668"/>
      <c r="O233" s="668"/>
      <c r="P233" s="681"/>
      <c r="Q233" s="669"/>
    </row>
    <row r="234" spans="1:17" ht="14.4" customHeight="1" x14ac:dyDescent="0.3">
      <c r="A234" s="664" t="s">
        <v>6957</v>
      </c>
      <c r="B234" s="665" t="s">
        <v>6958</v>
      </c>
      <c r="C234" s="665" t="s">
        <v>5537</v>
      </c>
      <c r="D234" s="665" t="s">
        <v>6965</v>
      </c>
      <c r="E234" s="665" t="s">
        <v>6966</v>
      </c>
      <c r="F234" s="668">
        <v>5</v>
      </c>
      <c r="G234" s="668">
        <v>1915</v>
      </c>
      <c r="H234" s="668">
        <v>1</v>
      </c>
      <c r="I234" s="668">
        <v>383</v>
      </c>
      <c r="J234" s="668"/>
      <c r="K234" s="668"/>
      <c r="L234" s="668"/>
      <c r="M234" s="668"/>
      <c r="N234" s="668"/>
      <c r="O234" s="668"/>
      <c r="P234" s="681"/>
      <c r="Q234" s="669"/>
    </row>
    <row r="235" spans="1:17" ht="14.4" customHeight="1" x14ac:dyDescent="0.3">
      <c r="A235" s="664" t="s">
        <v>6957</v>
      </c>
      <c r="B235" s="665" t="s">
        <v>6958</v>
      </c>
      <c r="C235" s="665" t="s">
        <v>5537</v>
      </c>
      <c r="D235" s="665" t="s">
        <v>6967</v>
      </c>
      <c r="E235" s="665" t="s">
        <v>6968</v>
      </c>
      <c r="F235" s="668">
        <v>3</v>
      </c>
      <c r="G235" s="668">
        <v>504</v>
      </c>
      <c r="H235" s="668">
        <v>1</v>
      </c>
      <c r="I235" s="668">
        <v>168</v>
      </c>
      <c r="J235" s="668">
        <v>11</v>
      </c>
      <c r="K235" s="668">
        <v>1892</v>
      </c>
      <c r="L235" s="668">
        <v>3.753968253968254</v>
      </c>
      <c r="M235" s="668">
        <v>172</v>
      </c>
      <c r="N235" s="668">
        <v>5</v>
      </c>
      <c r="O235" s="668">
        <v>895</v>
      </c>
      <c r="P235" s="681">
        <v>1.7757936507936507</v>
      </c>
      <c r="Q235" s="669">
        <v>179</v>
      </c>
    </row>
    <row r="236" spans="1:17" ht="14.4" customHeight="1" x14ac:dyDescent="0.3">
      <c r="A236" s="664" t="s">
        <v>6957</v>
      </c>
      <c r="B236" s="665" t="s">
        <v>6958</v>
      </c>
      <c r="C236" s="665" t="s">
        <v>5537</v>
      </c>
      <c r="D236" s="665" t="s">
        <v>6969</v>
      </c>
      <c r="E236" s="665" t="s">
        <v>6970</v>
      </c>
      <c r="F236" s="668">
        <v>28</v>
      </c>
      <c r="G236" s="668">
        <v>8900</v>
      </c>
      <c r="H236" s="668">
        <v>1</v>
      </c>
      <c r="I236" s="668">
        <v>317.85714285714283</v>
      </c>
      <c r="J236" s="668">
        <v>45</v>
      </c>
      <c r="K236" s="668">
        <v>14490</v>
      </c>
      <c r="L236" s="668">
        <v>1.6280898876404495</v>
      </c>
      <c r="M236" s="668">
        <v>322</v>
      </c>
      <c r="N236" s="668">
        <v>49</v>
      </c>
      <c r="O236" s="668">
        <v>16415</v>
      </c>
      <c r="P236" s="681">
        <v>1.8443820224719101</v>
      </c>
      <c r="Q236" s="669">
        <v>335</v>
      </c>
    </row>
    <row r="237" spans="1:17" ht="14.4" customHeight="1" x14ac:dyDescent="0.3">
      <c r="A237" s="664" t="s">
        <v>6957</v>
      </c>
      <c r="B237" s="665" t="s">
        <v>6958</v>
      </c>
      <c r="C237" s="665" t="s">
        <v>5537</v>
      </c>
      <c r="D237" s="665" t="s">
        <v>6971</v>
      </c>
      <c r="E237" s="665" t="s">
        <v>6972</v>
      </c>
      <c r="F237" s="668">
        <v>48</v>
      </c>
      <c r="G237" s="668">
        <v>16320</v>
      </c>
      <c r="H237" s="668">
        <v>1</v>
      </c>
      <c r="I237" s="668">
        <v>340</v>
      </c>
      <c r="J237" s="668">
        <v>33</v>
      </c>
      <c r="K237" s="668">
        <v>11253</v>
      </c>
      <c r="L237" s="668">
        <v>0.68952205882352946</v>
      </c>
      <c r="M237" s="668">
        <v>341</v>
      </c>
      <c r="N237" s="668">
        <v>42</v>
      </c>
      <c r="O237" s="668">
        <v>14658</v>
      </c>
      <c r="P237" s="681">
        <v>0.89816176470588238</v>
      </c>
      <c r="Q237" s="669">
        <v>349</v>
      </c>
    </row>
    <row r="238" spans="1:17" ht="14.4" customHeight="1" x14ac:dyDescent="0.3">
      <c r="A238" s="664" t="s">
        <v>6957</v>
      </c>
      <c r="B238" s="665" t="s">
        <v>6958</v>
      </c>
      <c r="C238" s="665" t="s">
        <v>5537</v>
      </c>
      <c r="D238" s="665" t="s">
        <v>6973</v>
      </c>
      <c r="E238" s="665" t="s">
        <v>6974</v>
      </c>
      <c r="F238" s="668">
        <v>2</v>
      </c>
      <c r="G238" s="668">
        <v>218</v>
      </c>
      <c r="H238" s="668">
        <v>1</v>
      </c>
      <c r="I238" s="668">
        <v>109</v>
      </c>
      <c r="J238" s="668"/>
      <c r="K238" s="668"/>
      <c r="L238" s="668"/>
      <c r="M238" s="668"/>
      <c r="N238" s="668"/>
      <c r="O238" s="668"/>
      <c r="P238" s="681"/>
      <c r="Q238" s="669"/>
    </row>
    <row r="239" spans="1:17" ht="14.4" customHeight="1" x14ac:dyDescent="0.3">
      <c r="A239" s="664" t="s">
        <v>6957</v>
      </c>
      <c r="B239" s="665" t="s">
        <v>6958</v>
      </c>
      <c r="C239" s="665" t="s">
        <v>5537</v>
      </c>
      <c r="D239" s="665" t="s">
        <v>6975</v>
      </c>
      <c r="E239" s="665" t="s">
        <v>6976</v>
      </c>
      <c r="F239" s="668">
        <v>1</v>
      </c>
      <c r="G239" s="668">
        <v>373</v>
      </c>
      <c r="H239" s="668">
        <v>1</v>
      </c>
      <c r="I239" s="668">
        <v>373</v>
      </c>
      <c r="J239" s="668"/>
      <c r="K239" s="668"/>
      <c r="L239" s="668"/>
      <c r="M239" s="668"/>
      <c r="N239" s="668"/>
      <c r="O239" s="668"/>
      <c r="P239" s="681"/>
      <c r="Q239" s="669"/>
    </row>
    <row r="240" spans="1:17" ht="14.4" customHeight="1" x14ac:dyDescent="0.3">
      <c r="A240" s="664" t="s">
        <v>6957</v>
      </c>
      <c r="B240" s="665" t="s">
        <v>6958</v>
      </c>
      <c r="C240" s="665" t="s">
        <v>5537</v>
      </c>
      <c r="D240" s="665" t="s">
        <v>6977</v>
      </c>
      <c r="E240" s="665" t="s">
        <v>6978</v>
      </c>
      <c r="F240" s="668">
        <v>1</v>
      </c>
      <c r="G240" s="668">
        <v>37</v>
      </c>
      <c r="H240" s="668">
        <v>1</v>
      </c>
      <c r="I240" s="668">
        <v>37</v>
      </c>
      <c r="J240" s="668"/>
      <c r="K240" s="668"/>
      <c r="L240" s="668"/>
      <c r="M240" s="668"/>
      <c r="N240" s="668"/>
      <c r="O240" s="668"/>
      <c r="P240" s="681"/>
      <c r="Q240" s="669"/>
    </row>
    <row r="241" spans="1:17" ht="14.4" customHeight="1" x14ac:dyDescent="0.3">
      <c r="A241" s="664" t="s">
        <v>6957</v>
      </c>
      <c r="B241" s="665" t="s">
        <v>6958</v>
      </c>
      <c r="C241" s="665" t="s">
        <v>5537</v>
      </c>
      <c r="D241" s="665" t="s">
        <v>6979</v>
      </c>
      <c r="E241" s="665" t="s">
        <v>6980</v>
      </c>
      <c r="F241" s="668">
        <v>1</v>
      </c>
      <c r="G241" s="668">
        <v>672</v>
      </c>
      <c r="H241" s="668">
        <v>1</v>
      </c>
      <c r="I241" s="668">
        <v>672</v>
      </c>
      <c r="J241" s="668"/>
      <c r="K241" s="668"/>
      <c r="L241" s="668"/>
      <c r="M241" s="668"/>
      <c r="N241" s="668"/>
      <c r="O241" s="668"/>
      <c r="P241" s="681"/>
      <c r="Q241" s="669"/>
    </row>
    <row r="242" spans="1:17" ht="14.4" customHeight="1" x14ac:dyDescent="0.3">
      <c r="A242" s="664" t="s">
        <v>6957</v>
      </c>
      <c r="B242" s="665" t="s">
        <v>6958</v>
      </c>
      <c r="C242" s="665" t="s">
        <v>5537</v>
      </c>
      <c r="D242" s="665" t="s">
        <v>6981</v>
      </c>
      <c r="E242" s="665" t="s">
        <v>6982</v>
      </c>
      <c r="F242" s="668">
        <v>23</v>
      </c>
      <c r="G242" s="668">
        <v>6508</v>
      </c>
      <c r="H242" s="668">
        <v>1</v>
      </c>
      <c r="I242" s="668">
        <v>282.95652173913044</v>
      </c>
      <c r="J242" s="668">
        <v>33</v>
      </c>
      <c r="K242" s="668">
        <v>9405</v>
      </c>
      <c r="L242" s="668">
        <v>1.4451444376152427</v>
      </c>
      <c r="M242" s="668">
        <v>285</v>
      </c>
      <c r="N242" s="668">
        <v>33</v>
      </c>
      <c r="O242" s="668">
        <v>10032</v>
      </c>
      <c r="P242" s="681">
        <v>1.5414874001229257</v>
      </c>
      <c r="Q242" s="669">
        <v>304</v>
      </c>
    </row>
    <row r="243" spans="1:17" ht="14.4" customHeight="1" x14ac:dyDescent="0.3">
      <c r="A243" s="664" t="s">
        <v>6957</v>
      </c>
      <c r="B243" s="665" t="s">
        <v>6958</v>
      </c>
      <c r="C243" s="665" t="s">
        <v>5537</v>
      </c>
      <c r="D243" s="665" t="s">
        <v>6983</v>
      </c>
      <c r="E243" s="665" t="s">
        <v>6984</v>
      </c>
      <c r="F243" s="668">
        <v>15</v>
      </c>
      <c r="G243" s="668">
        <v>6884</v>
      </c>
      <c r="H243" s="668">
        <v>1</v>
      </c>
      <c r="I243" s="668">
        <v>458.93333333333334</v>
      </c>
      <c r="J243" s="668">
        <v>3</v>
      </c>
      <c r="K243" s="668">
        <v>1386</v>
      </c>
      <c r="L243" s="668">
        <v>0.20133643230679837</v>
      </c>
      <c r="M243" s="668">
        <v>462</v>
      </c>
      <c r="N243" s="668">
        <v>8</v>
      </c>
      <c r="O243" s="668">
        <v>3952</v>
      </c>
      <c r="P243" s="681">
        <v>0.57408483439860547</v>
      </c>
      <c r="Q243" s="669">
        <v>494</v>
      </c>
    </row>
    <row r="244" spans="1:17" ht="14.4" customHeight="1" x14ac:dyDescent="0.3">
      <c r="A244" s="664" t="s">
        <v>6957</v>
      </c>
      <c r="B244" s="665" t="s">
        <v>6958</v>
      </c>
      <c r="C244" s="665" t="s">
        <v>5537</v>
      </c>
      <c r="D244" s="665" t="s">
        <v>6985</v>
      </c>
      <c r="E244" s="665" t="s">
        <v>6986</v>
      </c>
      <c r="F244" s="668">
        <v>36</v>
      </c>
      <c r="G244" s="668">
        <v>12672</v>
      </c>
      <c r="H244" s="668">
        <v>1</v>
      </c>
      <c r="I244" s="668">
        <v>352</v>
      </c>
      <c r="J244" s="668">
        <v>36</v>
      </c>
      <c r="K244" s="668">
        <v>12816</v>
      </c>
      <c r="L244" s="668">
        <v>1.0113636363636365</v>
      </c>
      <c r="M244" s="668">
        <v>356</v>
      </c>
      <c r="N244" s="668">
        <v>41</v>
      </c>
      <c r="O244" s="668">
        <v>15170</v>
      </c>
      <c r="P244" s="681">
        <v>1.1971275252525253</v>
      </c>
      <c r="Q244" s="669">
        <v>370</v>
      </c>
    </row>
    <row r="245" spans="1:17" ht="14.4" customHeight="1" x14ac:dyDescent="0.3">
      <c r="A245" s="664" t="s">
        <v>6957</v>
      </c>
      <c r="B245" s="665" t="s">
        <v>6958</v>
      </c>
      <c r="C245" s="665" t="s">
        <v>5537</v>
      </c>
      <c r="D245" s="665" t="s">
        <v>6987</v>
      </c>
      <c r="E245" s="665" t="s">
        <v>6988</v>
      </c>
      <c r="F245" s="668"/>
      <c r="G245" s="668"/>
      <c r="H245" s="668"/>
      <c r="I245" s="668"/>
      <c r="J245" s="668"/>
      <c r="K245" s="668"/>
      <c r="L245" s="668"/>
      <c r="M245" s="668"/>
      <c r="N245" s="668">
        <v>1</v>
      </c>
      <c r="O245" s="668">
        <v>3105</v>
      </c>
      <c r="P245" s="681"/>
      <c r="Q245" s="669">
        <v>3105</v>
      </c>
    </row>
    <row r="246" spans="1:17" ht="14.4" customHeight="1" x14ac:dyDescent="0.3">
      <c r="A246" s="664" t="s">
        <v>6957</v>
      </c>
      <c r="B246" s="665" t="s">
        <v>6958</v>
      </c>
      <c r="C246" s="665" t="s">
        <v>5537</v>
      </c>
      <c r="D246" s="665" t="s">
        <v>6989</v>
      </c>
      <c r="E246" s="665" t="s">
        <v>6990</v>
      </c>
      <c r="F246" s="668">
        <v>6</v>
      </c>
      <c r="G246" s="668">
        <v>623</v>
      </c>
      <c r="H246" s="668">
        <v>1</v>
      </c>
      <c r="I246" s="668">
        <v>103.83333333333333</v>
      </c>
      <c r="J246" s="668">
        <v>4</v>
      </c>
      <c r="K246" s="668">
        <v>420</v>
      </c>
      <c r="L246" s="668">
        <v>0.6741573033707865</v>
      </c>
      <c r="M246" s="668">
        <v>105</v>
      </c>
      <c r="N246" s="668">
        <v>2</v>
      </c>
      <c r="O246" s="668">
        <v>222</v>
      </c>
      <c r="P246" s="681">
        <v>0.3563402889245586</v>
      </c>
      <c r="Q246" s="669">
        <v>111</v>
      </c>
    </row>
    <row r="247" spans="1:17" ht="14.4" customHeight="1" x14ac:dyDescent="0.3">
      <c r="A247" s="664" t="s">
        <v>6957</v>
      </c>
      <c r="B247" s="665" t="s">
        <v>6958</v>
      </c>
      <c r="C247" s="665" t="s">
        <v>5537</v>
      </c>
      <c r="D247" s="665" t="s">
        <v>6991</v>
      </c>
      <c r="E247" s="665" t="s">
        <v>6992</v>
      </c>
      <c r="F247" s="668">
        <v>2</v>
      </c>
      <c r="G247" s="668">
        <v>232</v>
      </c>
      <c r="H247" s="668">
        <v>1</v>
      </c>
      <c r="I247" s="668">
        <v>116</v>
      </c>
      <c r="J247" s="668">
        <v>1</v>
      </c>
      <c r="K247" s="668">
        <v>117</v>
      </c>
      <c r="L247" s="668">
        <v>0.50431034482758619</v>
      </c>
      <c r="M247" s="668">
        <v>117</v>
      </c>
      <c r="N247" s="668">
        <v>1</v>
      </c>
      <c r="O247" s="668">
        <v>125</v>
      </c>
      <c r="P247" s="681">
        <v>0.53879310344827591</v>
      </c>
      <c r="Q247" s="669">
        <v>125</v>
      </c>
    </row>
    <row r="248" spans="1:17" ht="14.4" customHeight="1" x14ac:dyDescent="0.3">
      <c r="A248" s="664" t="s">
        <v>6957</v>
      </c>
      <c r="B248" s="665" t="s">
        <v>6958</v>
      </c>
      <c r="C248" s="665" t="s">
        <v>5537</v>
      </c>
      <c r="D248" s="665" t="s">
        <v>6993</v>
      </c>
      <c r="E248" s="665" t="s">
        <v>6994</v>
      </c>
      <c r="F248" s="668">
        <v>5</v>
      </c>
      <c r="G248" s="668">
        <v>2305</v>
      </c>
      <c r="H248" s="668">
        <v>1</v>
      </c>
      <c r="I248" s="668">
        <v>461</v>
      </c>
      <c r="J248" s="668"/>
      <c r="K248" s="668"/>
      <c r="L248" s="668"/>
      <c r="M248" s="668"/>
      <c r="N248" s="668"/>
      <c r="O248" s="668"/>
      <c r="P248" s="681"/>
      <c r="Q248" s="669"/>
    </row>
    <row r="249" spans="1:17" ht="14.4" customHeight="1" x14ac:dyDescent="0.3">
      <c r="A249" s="664" t="s">
        <v>6957</v>
      </c>
      <c r="B249" s="665" t="s">
        <v>6958</v>
      </c>
      <c r="C249" s="665" t="s">
        <v>5537</v>
      </c>
      <c r="D249" s="665" t="s">
        <v>6995</v>
      </c>
      <c r="E249" s="665" t="s">
        <v>6996</v>
      </c>
      <c r="F249" s="668">
        <v>5</v>
      </c>
      <c r="G249" s="668">
        <v>2165</v>
      </c>
      <c r="H249" s="668">
        <v>1</v>
      </c>
      <c r="I249" s="668">
        <v>433</v>
      </c>
      <c r="J249" s="668">
        <v>18</v>
      </c>
      <c r="K249" s="668">
        <v>7866</v>
      </c>
      <c r="L249" s="668">
        <v>3.633256351039261</v>
      </c>
      <c r="M249" s="668">
        <v>437</v>
      </c>
      <c r="N249" s="668">
        <v>12</v>
      </c>
      <c r="O249" s="668">
        <v>5472</v>
      </c>
      <c r="P249" s="681">
        <v>2.5274826789838336</v>
      </c>
      <c r="Q249" s="669">
        <v>456</v>
      </c>
    </row>
    <row r="250" spans="1:17" ht="14.4" customHeight="1" x14ac:dyDescent="0.3">
      <c r="A250" s="664" t="s">
        <v>6957</v>
      </c>
      <c r="B250" s="665" t="s">
        <v>6958</v>
      </c>
      <c r="C250" s="665" t="s">
        <v>5537</v>
      </c>
      <c r="D250" s="665" t="s">
        <v>6997</v>
      </c>
      <c r="E250" s="665" t="s">
        <v>6998</v>
      </c>
      <c r="F250" s="668">
        <v>12</v>
      </c>
      <c r="G250" s="668">
        <v>642</v>
      </c>
      <c r="H250" s="668">
        <v>1</v>
      </c>
      <c r="I250" s="668">
        <v>53.5</v>
      </c>
      <c r="J250" s="668">
        <v>4</v>
      </c>
      <c r="K250" s="668">
        <v>216</v>
      </c>
      <c r="L250" s="668">
        <v>0.3364485981308411</v>
      </c>
      <c r="M250" s="668">
        <v>54</v>
      </c>
      <c r="N250" s="668">
        <v>16</v>
      </c>
      <c r="O250" s="668">
        <v>928</v>
      </c>
      <c r="P250" s="681">
        <v>1.4454828660436136</v>
      </c>
      <c r="Q250" s="669">
        <v>58</v>
      </c>
    </row>
    <row r="251" spans="1:17" ht="14.4" customHeight="1" x14ac:dyDescent="0.3">
      <c r="A251" s="664" t="s">
        <v>6957</v>
      </c>
      <c r="B251" s="665" t="s">
        <v>6958</v>
      </c>
      <c r="C251" s="665" t="s">
        <v>5537</v>
      </c>
      <c r="D251" s="665" t="s">
        <v>6999</v>
      </c>
      <c r="E251" s="665" t="s">
        <v>7000</v>
      </c>
      <c r="F251" s="668"/>
      <c r="G251" s="668"/>
      <c r="H251" s="668"/>
      <c r="I251" s="668"/>
      <c r="J251" s="668"/>
      <c r="K251" s="668"/>
      <c r="L251" s="668"/>
      <c r="M251" s="668"/>
      <c r="N251" s="668">
        <v>2</v>
      </c>
      <c r="O251" s="668">
        <v>4346</v>
      </c>
      <c r="P251" s="681"/>
      <c r="Q251" s="669">
        <v>2173</v>
      </c>
    </row>
    <row r="252" spans="1:17" ht="14.4" customHeight="1" x14ac:dyDescent="0.3">
      <c r="A252" s="664" t="s">
        <v>6957</v>
      </c>
      <c r="B252" s="665" t="s">
        <v>6958</v>
      </c>
      <c r="C252" s="665" t="s">
        <v>5537</v>
      </c>
      <c r="D252" s="665" t="s">
        <v>7001</v>
      </c>
      <c r="E252" s="665" t="s">
        <v>7002</v>
      </c>
      <c r="F252" s="668">
        <v>130</v>
      </c>
      <c r="G252" s="668">
        <v>21717</v>
      </c>
      <c r="H252" s="668">
        <v>1</v>
      </c>
      <c r="I252" s="668">
        <v>167.05384615384617</v>
      </c>
      <c r="J252" s="668">
        <v>48</v>
      </c>
      <c r="K252" s="668">
        <v>8112</v>
      </c>
      <c r="L252" s="668">
        <v>0.37353225583644151</v>
      </c>
      <c r="M252" s="668">
        <v>169</v>
      </c>
      <c r="N252" s="668">
        <v>128</v>
      </c>
      <c r="O252" s="668">
        <v>22400</v>
      </c>
      <c r="P252" s="681">
        <v>1.0314500161164064</v>
      </c>
      <c r="Q252" s="669">
        <v>175</v>
      </c>
    </row>
    <row r="253" spans="1:17" ht="14.4" customHeight="1" x14ac:dyDescent="0.3">
      <c r="A253" s="664" t="s">
        <v>6957</v>
      </c>
      <c r="B253" s="665" t="s">
        <v>6958</v>
      </c>
      <c r="C253" s="665" t="s">
        <v>5537</v>
      </c>
      <c r="D253" s="665" t="s">
        <v>7003</v>
      </c>
      <c r="E253" s="665" t="s">
        <v>7004</v>
      </c>
      <c r="F253" s="668">
        <v>2</v>
      </c>
      <c r="G253" s="668">
        <v>160</v>
      </c>
      <c r="H253" s="668">
        <v>1</v>
      </c>
      <c r="I253" s="668">
        <v>80</v>
      </c>
      <c r="J253" s="668"/>
      <c r="K253" s="668"/>
      <c r="L253" s="668"/>
      <c r="M253" s="668"/>
      <c r="N253" s="668"/>
      <c r="O253" s="668"/>
      <c r="P253" s="681"/>
      <c r="Q253" s="669"/>
    </row>
    <row r="254" spans="1:17" ht="14.4" customHeight="1" x14ac:dyDescent="0.3">
      <c r="A254" s="664" t="s">
        <v>6957</v>
      </c>
      <c r="B254" s="665" t="s">
        <v>6958</v>
      </c>
      <c r="C254" s="665" t="s">
        <v>5537</v>
      </c>
      <c r="D254" s="665" t="s">
        <v>7005</v>
      </c>
      <c r="E254" s="665" t="s">
        <v>7006</v>
      </c>
      <c r="F254" s="668">
        <v>3</v>
      </c>
      <c r="G254" s="668">
        <v>484</v>
      </c>
      <c r="H254" s="668">
        <v>1</v>
      </c>
      <c r="I254" s="668">
        <v>161.33333333333334</v>
      </c>
      <c r="J254" s="668">
        <v>1</v>
      </c>
      <c r="K254" s="668">
        <v>163</v>
      </c>
      <c r="L254" s="668">
        <v>0.33677685950413222</v>
      </c>
      <c r="M254" s="668">
        <v>163</v>
      </c>
      <c r="N254" s="668">
        <v>3</v>
      </c>
      <c r="O254" s="668">
        <v>507</v>
      </c>
      <c r="P254" s="681">
        <v>1.0475206611570247</v>
      </c>
      <c r="Q254" s="669">
        <v>169</v>
      </c>
    </row>
    <row r="255" spans="1:17" ht="14.4" customHeight="1" x14ac:dyDescent="0.3">
      <c r="A255" s="664" t="s">
        <v>6957</v>
      </c>
      <c r="B255" s="665" t="s">
        <v>6958</v>
      </c>
      <c r="C255" s="665" t="s">
        <v>5537</v>
      </c>
      <c r="D255" s="665" t="s">
        <v>7007</v>
      </c>
      <c r="E255" s="665" t="s">
        <v>7008</v>
      </c>
      <c r="F255" s="668">
        <v>1</v>
      </c>
      <c r="G255" s="668">
        <v>246</v>
      </c>
      <c r="H255" s="668">
        <v>1</v>
      </c>
      <c r="I255" s="668">
        <v>246</v>
      </c>
      <c r="J255" s="668"/>
      <c r="K255" s="668"/>
      <c r="L255" s="668"/>
      <c r="M255" s="668"/>
      <c r="N255" s="668"/>
      <c r="O255" s="668"/>
      <c r="P255" s="681"/>
      <c r="Q255" s="669"/>
    </row>
    <row r="256" spans="1:17" ht="14.4" customHeight="1" x14ac:dyDescent="0.3">
      <c r="A256" s="664" t="s">
        <v>6957</v>
      </c>
      <c r="B256" s="665" t="s">
        <v>6958</v>
      </c>
      <c r="C256" s="665" t="s">
        <v>5537</v>
      </c>
      <c r="D256" s="665" t="s">
        <v>7009</v>
      </c>
      <c r="E256" s="665" t="s">
        <v>7010</v>
      </c>
      <c r="F256" s="668"/>
      <c r="G256" s="668"/>
      <c r="H256" s="668"/>
      <c r="I256" s="668"/>
      <c r="J256" s="668"/>
      <c r="K256" s="668"/>
      <c r="L256" s="668"/>
      <c r="M256" s="668"/>
      <c r="N256" s="668">
        <v>2</v>
      </c>
      <c r="O256" s="668">
        <v>4260</v>
      </c>
      <c r="P256" s="681"/>
      <c r="Q256" s="669">
        <v>2130</v>
      </c>
    </row>
    <row r="257" spans="1:17" ht="14.4" customHeight="1" x14ac:dyDescent="0.3">
      <c r="A257" s="664" t="s">
        <v>6957</v>
      </c>
      <c r="B257" s="665" t="s">
        <v>6958</v>
      </c>
      <c r="C257" s="665" t="s">
        <v>5537</v>
      </c>
      <c r="D257" s="665" t="s">
        <v>7011</v>
      </c>
      <c r="E257" s="665" t="s">
        <v>7012</v>
      </c>
      <c r="F257" s="668">
        <v>2</v>
      </c>
      <c r="G257" s="668">
        <v>450</v>
      </c>
      <c r="H257" s="668">
        <v>1</v>
      </c>
      <c r="I257" s="668">
        <v>225</v>
      </c>
      <c r="J257" s="668"/>
      <c r="K257" s="668"/>
      <c r="L257" s="668"/>
      <c r="M257" s="668"/>
      <c r="N257" s="668"/>
      <c r="O257" s="668"/>
      <c r="P257" s="681"/>
      <c r="Q257" s="669"/>
    </row>
    <row r="258" spans="1:17" ht="14.4" customHeight="1" x14ac:dyDescent="0.3">
      <c r="A258" s="664" t="s">
        <v>6957</v>
      </c>
      <c r="B258" s="665" t="s">
        <v>6958</v>
      </c>
      <c r="C258" s="665" t="s">
        <v>5537</v>
      </c>
      <c r="D258" s="665" t="s">
        <v>7013</v>
      </c>
      <c r="E258" s="665" t="s">
        <v>7014</v>
      </c>
      <c r="F258" s="668">
        <v>6</v>
      </c>
      <c r="G258" s="668">
        <v>2454</v>
      </c>
      <c r="H258" s="668">
        <v>1</v>
      </c>
      <c r="I258" s="668">
        <v>409</v>
      </c>
      <c r="J258" s="668">
        <v>1</v>
      </c>
      <c r="K258" s="668">
        <v>418</v>
      </c>
      <c r="L258" s="668">
        <v>0.17033414832925836</v>
      </c>
      <c r="M258" s="668">
        <v>418</v>
      </c>
      <c r="N258" s="668">
        <v>4</v>
      </c>
      <c r="O258" s="668">
        <v>1692</v>
      </c>
      <c r="P258" s="681">
        <v>0.68948655256723712</v>
      </c>
      <c r="Q258" s="669">
        <v>423</v>
      </c>
    </row>
    <row r="259" spans="1:17" ht="14.4" customHeight="1" x14ac:dyDescent="0.3">
      <c r="A259" s="664" t="s">
        <v>7015</v>
      </c>
      <c r="B259" s="665" t="s">
        <v>7016</v>
      </c>
      <c r="C259" s="665" t="s">
        <v>5537</v>
      </c>
      <c r="D259" s="665" t="s">
        <v>7017</v>
      </c>
      <c r="E259" s="665" t="s">
        <v>7018</v>
      </c>
      <c r="F259" s="668">
        <v>569</v>
      </c>
      <c r="G259" s="668">
        <v>90805</v>
      </c>
      <c r="H259" s="668">
        <v>1</v>
      </c>
      <c r="I259" s="668">
        <v>159.58699472759227</v>
      </c>
      <c r="J259" s="668">
        <v>582</v>
      </c>
      <c r="K259" s="668">
        <v>93702</v>
      </c>
      <c r="L259" s="668">
        <v>1.0319035295413248</v>
      </c>
      <c r="M259" s="668">
        <v>161</v>
      </c>
      <c r="N259" s="668">
        <v>601</v>
      </c>
      <c r="O259" s="668">
        <v>103973</v>
      </c>
      <c r="P259" s="681">
        <v>1.1450140410770333</v>
      </c>
      <c r="Q259" s="669">
        <v>173</v>
      </c>
    </row>
    <row r="260" spans="1:17" ht="14.4" customHeight="1" x14ac:dyDescent="0.3">
      <c r="A260" s="664" t="s">
        <v>7015</v>
      </c>
      <c r="B260" s="665" t="s">
        <v>7016</v>
      </c>
      <c r="C260" s="665" t="s">
        <v>5537</v>
      </c>
      <c r="D260" s="665" t="s">
        <v>7019</v>
      </c>
      <c r="E260" s="665" t="s">
        <v>7020</v>
      </c>
      <c r="F260" s="668"/>
      <c r="G260" s="668"/>
      <c r="H260" s="668"/>
      <c r="I260" s="668"/>
      <c r="J260" s="668">
        <v>2</v>
      </c>
      <c r="K260" s="668">
        <v>2338</v>
      </c>
      <c r="L260" s="668"/>
      <c r="M260" s="668">
        <v>1169</v>
      </c>
      <c r="N260" s="668">
        <v>3</v>
      </c>
      <c r="O260" s="668">
        <v>3519</v>
      </c>
      <c r="P260" s="681"/>
      <c r="Q260" s="669">
        <v>1173</v>
      </c>
    </row>
    <row r="261" spans="1:17" ht="14.4" customHeight="1" x14ac:dyDescent="0.3">
      <c r="A261" s="664" t="s">
        <v>7015</v>
      </c>
      <c r="B261" s="665" t="s">
        <v>7016</v>
      </c>
      <c r="C261" s="665" t="s">
        <v>5537</v>
      </c>
      <c r="D261" s="665" t="s">
        <v>7021</v>
      </c>
      <c r="E261" s="665" t="s">
        <v>7022</v>
      </c>
      <c r="F261" s="668">
        <v>82</v>
      </c>
      <c r="G261" s="668">
        <v>3255</v>
      </c>
      <c r="H261" s="668">
        <v>1</v>
      </c>
      <c r="I261" s="668">
        <v>39.695121951219512</v>
      </c>
      <c r="J261" s="668">
        <v>47</v>
      </c>
      <c r="K261" s="668">
        <v>1880</v>
      </c>
      <c r="L261" s="668">
        <v>0.57757296466973884</v>
      </c>
      <c r="M261" s="668">
        <v>40</v>
      </c>
      <c r="N261" s="668">
        <v>23</v>
      </c>
      <c r="O261" s="668">
        <v>943</v>
      </c>
      <c r="P261" s="681">
        <v>0.28970814132104455</v>
      </c>
      <c r="Q261" s="669">
        <v>41</v>
      </c>
    </row>
    <row r="262" spans="1:17" ht="14.4" customHeight="1" x14ac:dyDescent="0.3">
      <c r="A262" s="664" t="s">
        <v>7015</v>
      </c>
      <c r="B262" s="665" t="s">
        <v>7016</v>
      </c>
      <c r="C262" s="665" t="s">
        <v>5537</v>
      </c>
      <c r="D262" s="665" t="s">
        <v>6933</v>
      </c>
      <c r="E262" s="665" t="s">
        <v>6934</v>
      </c>
      <c r="F262" s="668">
        <v>7</v>
      </c>
      <c r="G262" s="668">
        <v>2678</v>
      </c>
      <c r="H262" s="668">
        <v>1</v>
      </c>
      <c r="I262" s="668">
        <v>382.57142857142856</v>
      </c>
      <c r="J262" s="668">
        <v>14</v>
      </c>
      <c r="K262" s="668">
        <v>5362</v>
      </c>
      <c r="L262" s="668">
        <v>2.0022404779686331</v>
      </c>
      <c r="M262" s="668">
        <v>383</v>
      </c>
      <c r="N262" s="668">
        <v>11</v>
      </c>
      <c r="O262" s="668">
        <v>4224</v>
      </c>
      <c r="P262" s="681">
        <v>1.5772964899178492</v>
      </c>
      <c r="Q262" s="669">
        <v>384</v>
      </c>
    </row>
    <row r="263" spans="1:17" ht="14.4" customHeight="1" x14ac:dyDescent="0.3">
      <c r="A263" s="664" t="s">
        <v>7015</v>
      </c>
      <c r="B263" s="665" t="s">
        <v>7016</v>
      </c>
      <c r="C263" s="665" t="s">
        <v>5537</v>
      </c>
      <c r="D263" s="665" t="s">
        <v>7023</v>
      </c>
      <c r="E263" s="665" t="s">
        <v>7024</v>
      </c>
      <c r="F263" s="668">
        <v>3</v>
      </c>
      <c r="G263" s="668">
        <v>1335</v>
      </c>
      <c r="H263" s="668">
        <v>1</v>
      </c>
      <c r="I263" s="668">
        <v>445</v>
      </c>
      <c r="J263" s="668">
        <v>3</v>
      </c>
      <c r="K263" s="668">
        <v>1335</v>
      </c>
      <c r="L263" s="668">
        <v>1</v>
      </c>
      <c r="M263" s="668">
        <v>445</v>
      </c>
      <c r="N263" s="668"/>
      <c r="O263" s="668"/>
      <c r="P263" s="681"/>
      <c r="Q263" s="669"/>
    </row>
    <row r="264" spans="1:17" ht="14.4" customHeight="1" x14ac:dyDescent="0.3">
      <c r="A264" s="664" t="s">
        <v>7015</v>
      </c>
      <c r="B264" s="665" t="s">
        <v>7016</v>
      </c>
      <c r="C264" s="665" t="s">
        <v>5537</v>
      </c>
      <c r="D264" s="665" t="s">
        <v>7025</v>
      </c>
      <c r="E264" s="665" t="s">
        <v>7026</v>
      </c>
      <c r="F264" s="668">
        <v>254</v>
      </c>
      <c r="G264" s="668">
        <v>10414</v>
      </c>
      <c r="H264" s="668">
        <v>1</v>
      </c>
      <c r="I264" s="668">
        <v>41</v>
      </c>
      <c r="J264" s="668">
        <v>92</v>
      </c>
      <c r="K264" s="668">
        <v>3772</v>
      </c>
      <c r="L264" s="668">
        <v>0.36220472440944884</v>
      </c>
      <c r="M264" s="668">
        <v>41</v>
      </c>
      <c r="N264" s="668">
        <v>27</v>
      </c>
      <c r="O264" s="668">
        <v>1134</v>
      </c>
      <c r="P264" s="681">
        <v>0.108891876320338</v>
      </c>
      <c r="Q264" s="669">
        <v>42</v>
      </c>
    </row>
    <row r="265" spans="1:17" ht="14.4" customHeight="1" x14ac:dyDescent="0.3">
      <c r="A265" s="664" t="s">
        <v>7015</v>
      </c>
      <c r="B265" s="665" t="s">
        <v>7016</v>
      </c>
      <c r="C265" s="665" t="s">
        <v>5537</v>
      </c>
      <c r="D265" s="665" t="s">
        <v>7027</v>
      </c>
      <c r="E265" s="665" t="s">
        <v>7028</v>
      </c>
      <c r="F265" s="668">
        <v>20</v>
      </c>
      <c r="G265" s="668">
        <v>9807</v>
      </c>
      <c r="H265" s="668">
        <v>1</v>
      </c>
      <c r="I265" s="668">
        <v>490.35</v>
      </c>
      <c r="J265" s="668">
        <v>33</v>
      </c>
      <c r="K265" s="668">
        <v>16203</v>
      </c>
      <c r="L265" s="668">
        <v>1.6521872132150506</v>
      </c>
      <c r="M265" s="668">
        <v>491</v>
      </c>
      <c r="N265" s="668">
        <v>16</v>
      </c>
      <c r="O265" s="668">
        <v>7872</v>
      </c>
      <c r="P265" s="681">
        <v>0.80269195472621602</v>
      </c>
      <c r="Q265" s="669">
        <v>492</v>
      </c>
    </row>
    <row r="266" spans="1:17" ht="14.4" customHeight="1" x14ac:dyDescent="0.3">
      <c r="A266" s="664" t="s">
        <v>7015</v>
      </c>
      <c r="B266" s="665" t="s">
        <v>7016</v>
      </c>
      <c r="C266" s="665" t="s">
        <v>5537</v>
      </c>
      <c r="D266" s="665" t="s">
        <v>7029</v>
      </c>
      <c r="E266" s="665" t="s">
        <v>7030</v>
      </c>
      <c r="F266" s="668">
        <v>6</v>
      </c>
      <c r="G266" s="668">
        <v>186</v>
      </c>
      <c r="H266" s="668">
        <v>1</v>
      </c>
      <c r="I266" s="668">
        <v>31</v>
      </c>
      <c r="J266" s="668">
        <v>6</v>
      </c>
      <c r="K266" s="668">
        <v>186</v>
      </c>
      <c r="L266" s="668">
        <v>1</v>
      </c>
      <c r="M266" s="668">
        <v>31</v>
      </c>
      <c r="N266" s="668">
        <v>11</v>
      </c>
      <c r="O266" s="668">
        <v>341</v>
      </c>
      <c r="P266" s="681">
        <v>1.8333333333333333</v>
      </c>
      <c r="Q266" s="669">
        <v>31</v>
      </c>
    </row>
    <row r="267" spans="1:17" ht="14.4" customHeight="1" x14ac:dyDescent="0.3">
      <c r="A267" s="664" t="s">
        <v>7015</v>
      </c>
      <c r="B267" s="665" t="s">
        <v>7016</v>
      </c>
      <c r="C267" s="665" t="s">
        <v>5537</v>
      </c>
      <c r="D267" s="665" t="s">
        <v>7031</v>
      </c>
      <c r="E267" s="665" t="s">
        <v>7032</v>
      </c>
      <c r="F267" s="668">
        <v>404</v>
      </c>
      <c r="G267" s="668">
        <v>46186</v>
      </c>
      <c r="H267" s="668">
        <v>1</v>
      </c>
      <c r="I267" s="668">
        <v>114.32178217821782</v>
      </c>
      <c r="J267" s="668">
        <v>411</v>
      </c>
      <c r="K267" s="668">
        <v>47676</v>
      </c>
      <c r="L267" s="668">
        <v>1.0322608582687394</v>
      </c>
      <c r="M267" s="668">
        <v>116</v>
      </c>
      <c r="N267" s="668">
        <v>324</v>
      </c>
      <c r="O267" s="668">
        <v>37908</v>
      </c>
      <c r="P267" s="681">
        <v>0.82076819815528512</v>
      </c>
      <c r="Q267" s="669">
        <v>117</v>
      </c>
    </row>
    <row r="268" spans="1:17" ht="14.4" customHeight="1" x14ac:dyDescent="0.3">
      <c r="A268" s="664" t="s">
        <v>7015</v>
      </c>
      <c r="B268" s="665" t="s">
        <v>7016</v>
      </c>
      <c r="C268" s="665" t="s">
        <v>5537</v>
      </c>
      <c r="D268" s="665" t="s">
        <v>7033</v>
      </c>
      <c r="E268" s="665" t="s">
        <v>7034</v>
      </c>
      <c r="F268" s="668">
        <v>120</v>
      </c>
      <c r="G268" s="668">
        <v>10157</v>
      </c>
      <c r="H268" s="668">
        <v>1</v>
      </c>
      <c r="I268" s="668">
        <v>84.641666666666666</v>
      </c>
      <c r="J268" s="668">
        <v>131</v>
      </c>
      <c r="K268" s="668">
        <v>11135</v>
      </c>
      <c r="L268" s="668">
        <v>1.0962882740966822</v>
      </c>
      <c r="M268" s="668">
        <v>85</v>
      </c>
      <c r="N268" s="668">
        <v>113</v>
      </c>
      <c r="O268" s="668">
        <v>10283</v>
      </c>
      <c r="P268" s="681">
        <v>1.0124052377670572</v>
      </c>
      <c r="Q268" s="669">
        <v>91</v>
      </c>
    </row>
    <row r="269" spans="1:17" ht="14.4" customHeight="1" x14ac:dyDescent="0.3">
      <c r="A269" s="664" t="s">
        <v>7015</v>
      </c>
      <c r="B269" s="665" t="s">
        <v>7016</v>
      </c>
      <c r="C269" s="665" t="s">
        <v>5537</v>
      </c>
      <c r="D269" s="665" t="s">
        <v>7035</v>
      </c>
      <c r="E269" s="665" t="s">
        <v>7036</v>
      </c>
      <c r="F269" s="668">
        <v>2</v>
      </c>
      <c r="G269" s="668">
        <v>194</v>
      </c>
      <c r="H269" s="668">
        <v>1</v>
      </c>
      <c r="I269" s="668">
        <v>97</v>
      </c>
      <c r="J269" s="668">
        <v>3</v>
      </c>
      <c r="K269" s="668">
        <v>294</v>
      </c>
      <c r="L269" s="668">
        <v>1.5154639175257731</v>
      </c>
      <c r="M269" s="668">
        <v>98</v>
      </c>
      <c r="N269" s="668">
        <v>2</v>
      </c>
      <c r="O269" s="668">
        <v>198</v>
      </c>
      <c r="P269" s="681">
        <v>1.0206185567010309</v>
      </c>
      <c r="Q269" s="669">
        <v>99</v>
      </c>
    </row>
    <row r="270" spans="1:17" ht="14.4" customHeight="1" x14ac:dyDescent="0.3">
      <c r="A270" s="664" t="s">
        <v>7015</v>
      </c>
      <c r="B270" s="665" t="s">
        <v>7016</v>
      </c>
      <c r="C270" s="665" t="s">
        <v>5537</v>
      </c>
      <c r="D270" s="665" t="s">
        <v>7037</v>
      </c>
      <c r="E270" s="665" t="s">
        <v>7038</v>
      </c>
      <c r="F270" s="668">
        <v>37</v>
      </c>
      <c r="G270" s="668">
        <v>777</v>
      </c>
      <c r="H270" s="668">
        <v>1</v>
      </c>
      <c r="I270" s="668">
        <v>21</v>
      </c>
      <c r="J270" s="668">
        <v>52</v>
      </c>
      <c r="K270" s="668">
        <v>1092</v>
      </c>
      <c r="L270" s="668">
        <v>1.4054054054054055</v>
      </c>
      <c r="M270" s="668">
        <v>21</v>
      </c>
      <c r="N270" s="668">
        <v>27</v>
      </c>
      <c r="O270" s="668">
        <v>567</v>
      </c>
      <c r="P270" s="681">
        <v>0.72972972972972971</v>
      </c>
      <c r="Q270" s="669">
        <v>21</v>
      </c>
    </row>
    <row r="271" spans="1:17" ht="14.4" customHeight="1" x14ac:dyDescent="0.3">
      <c r="A271" s="664" t="s">
        <v>7015</v>
      </c>
      <c r="B271" s="665" t="s">
        <v>7016</v>
      </c>
      <c r="C271" s="665" t="s">
        <v>5537</v>
      </c>
      <c r="D271" s="665" t="s">
        <v>6942</v>
      </c>
      <c r="E271" s="665" t="s">
        <v>6943</v>
      </c>
      <c r="F271" s="668">
        <v>59</v>
      </c>
      <c r="G271" s="668">
        <v>28704</v>
      </c>
      <c r="H271" s="668">
        <v>1</v>
      </c>
      <c r="I271" s="668">
        <v>486.50847457627117</v>
      </c>
      <c r="J271" s="668">
        <v>97</v>
      </c>
      <c r="K271" s="668">
        <v>47239</v>
      </c>
      <c r="L271" s="668">
        <v>1.6457288182831662</v>
      </c>
      <c r="M271" s="668">
        <v>487</v>
      </c>
      <c r="N271" s="668">
        <v>39</v>
      </c>
      <c r="O271" s="668">
        <v>19032</v>
      </c>
      <c r="P271" s="681">
        <v>0.66304347826086951</v>
      </c>
      <c r="Q271" s="669">
        <v>488</v>
      </c>
    </row>
    <row r="272" spans="1:17" ht="14.4" customHeight="1" x14ac:dyDescent="0.3">
      <c r="A272" s="664" t="s">
        <v>7015</v>
      </c>
      <c r="B272" s="665" t="s">
        <v>7016</v>
      </c>
      <c r="C272" s="665" t="s">
        <v>5537</v>
      </c>
      <c r="D272" s="665" t="s">
        <v>7039</v>
      </c>
      <c r="E272" s="665" t="s">
        <v>7040</v>
      </c>
      <c r="F272" s="668">
        <v>54</v>
      </c>
      <c r="G272" s="668">
        <v>2196</v>
      </c>
      <c r="H272" s="668">
        <v>1</v>
      </c>
      <c r="I272" s="668">
        <v>40.666666666666664</v>
      </c>
      <c r="J272" s="668">
        <v>80</v>
      </c>
      <c r="K272" s="668">
        <v>3280</v>
      </c>
      <c r="L272" s="668">
        <v>1.4936247723132969</v>
      </c>
      <c r="M272" s="668">
        <v>41</v>
      </c>
      <c r="N272" s="668">
        <v>45</v>
      </c>
      <c r="O272" s="668">
        <v>1845</v>
      </c>
      <c r="P272" s="681">
        <v>0.8401639344262295</v>
      </c>
      <c r="Q272" s="669">
        <v>41</v>
      </c>
    </row>
    <row r="273" spans="1:17" ht="14.4" customHeight="1" x14ac:dyDescent="0.3">
      <c r="A273" s="664" t="s">
        <v>7015</v>
      </c>
      <c r="B273" s="665" t="s">
        <v>7016</v>
      </c>
      <c r="C273" s="665" t="s">
        <v>5537</v>
      </c>
      <c r="D273" s="665" t="s">
        <v>7041</v>
      </c>
      <c r="E273" s="665" t="s">
        <v>7042</v>
      </c>
      <c r="F273" s="668">
        <v>1</v>
      </c>
      <c r="G273" s="668">
        <v>2029</v>
      </c>
      <c r="H273" s="668">
        <v>1</v>
      </c>
      <c r="I273" s="668">
        <v>2029</v>
      </c>
      <c r="J273" s="668"/>
      <c r="K273" s="668"/>
      <c r="L273" s="668"/>
      <c r="M273" s="668"/>
      <c r="N273" s="668"/>
      <c r="O273" s="668"/>
      <c r="P273" s="681"/>
      <c r="Q273" s="669"/>
    </row>
    <row r="274" spans="1:17" ht="14.4" customHeight="1" x14ac:dyDescent="0.3">
      <c r="A274" s="664" t="s">
        <v>7015</v>
      </c>
      <c r="B274" s="665" t="s">
        <v>7016</v>
      </c>
      <c r="C274" s="665" t="s">
        <v>5537</v>
      </c>
      <c r="D274" s="665" t="s">
        <v>7043</v>
      </c>
      <c r="E274" s="665" t="s">
        <v>7044</v>
      </c>
      <c r="F274" s="668">
        <v>4</v>
      </c>
      <c r="G274" s="668">
        <v>2425</v>
      </c>
      <c r="H274" s="668">
        <v>1</v>
      </c>
      <c r="I274" s="668">
        <v>606.25</v>
      </c>
      <c r="J274" s="668">
        <v>6</v>
      </c>
      <c r="K274" s="668">
        <v>3648</v>
      </c>
      <c r="L274" s="668">
        <v>1.5043298969072165</v>
      </c>
      <c r="M274" s="668">
        <v>608</v>
      </c>
      <c r="N274" s="668">
        <v>5</v>
      </c>
      <c r="O274" s="668">
        <v>3070</v>
      </c>
      <c r="P274" s="681">
        <v>1.2659793814432989</v>
      </c>
      <c r="Q274" s="669">
        <v>614</v>
      </c>
    </row>
    <row r="275" spans="1:17" ht="14.4" customHeight="1" x14ac:dyDescent="0.3">
      <c r="A275" s="664" t="s">
        <v>7015</v>
      </c>
      <c r="B275" s="665" t="s">
        <v>7016</v>
      </c>
      <c r="C275" s="665" t="s">
        <v>5537</v>
      </c>
      <c r="D275" s="665" t="s">
        <v>7045</v>
      </c>
      <c r="E275" s="665" t="s">
        <v>7046</v>
      </c>
      <c r="F275" s="668"/>
      <c r="G275" s="668"/>
      <c r="H275" s="668"/>
      <c r="I275" s="668"/>
      <c r="J275" s="668">
        <v>1</v>
      </c>
      <c r="K275" s="668">
        <v>962</v>
      </c>
      <c r="L275" s="668"/>
      <c r="M275" s="668">
        <v>962</v>
      </c>
      <c r="N275" s="668">
        <v>1</v>
      </c>
      <c r="O275" s="668">
        <v>963</v>
      </c>
      <c r="P275" s="681"/>
      <c r="Q275" s="669">
        <v>963</v>
      </c>
    </row>
    <row r="276" spans="1:17" ht="14.4" customHeight="1" x14ac:dyDescent="0.3">
      <c r="A276" s="664" t="s">
        <v>7047</v>
      </c>
      <c r="B276" s="665" t="s">
        <v>7048</v>
      </c>
      <c r="C276" s="665" t="s">
        <v>5537</v>
      </c>
      <c r="D276" s="665" t="s">
        <v>7049</v>
      </c>
      <c r="E276" s="665" t="s">
        <v>7050</v>
      </c>
      <c r="F276" s="668">
        <v>1</v>
      </c>
      <c r="G276" s="668">
        <v>351</v>
      </c>
      <c r="H276" s="668">
        <v>1</v>
      </c>
      <c r="I276" s="668">
        <v>351</v>
      </c>
      <c r="J276" s="668"/>
      <c r="K276" s="668"/>
      <c r="L276" s="668"/>
      <c r="M276" s="668"/>
      <c r="N276" s="668"/>
      <c r="O276" s="668"/>
      <c r="P276" s="681"/>
      <c r="Q276" s="669"/>
    </row>
    <row r="277" spans="1:17" ht="14.4" customHeight="1" x14ac:dyDescent="0.3">
      <c r="A277" s="664" t="s">
        <v>7047</v>
      </c>
      <c r="B277" s="665" t="s">
        <v>7048</v>
      </c>
      <c r="C277" s="665" t="s">
        <v>5537</v>
      </c>
      <c r="D277" s="665" t="s">
        <v>7051</v>
      </c>
      <c r="E277" s="665" t="s">
        <v>7052</v>
      </c>
      <c r="F277" s="668">
        <v>1</v>
      </c>
      <c r="G277" s="668">
        <v>189</v>
      </c>
      <c r="H277" s="668">
        <v>1</v>
      </c>
      <c r="I277" s="668">
        <v>189</v>
      </c>
      <c r="J277" s="668"/>
      <c r="K277" s="668"/>
      <c r="L277" s="668"/>
      <c r="M277" s="668"/>
      <c r="N277" s="668"/>
      <c r="O277" s="668"/>
      <c r="P277" s="681"/>
      <c r="Q277" s="669"/>
    </row>
    <row r="278" spans="1:17" ht="14.4" customHeight="1" x14ac:dyDescent="0.3">
      <c r="A278" s="664" t="s">
        <v>7047</v>
      </c>
      <c r="B278" s="665" t="s">
        <v>7048</v>
      </c>
      <c r="C278" s="665" t="s">
        <v>5537</v>
      </c>
      <c r="D278" s="665" t="s">
        <v>7053</v>
      </c>
      <c r="E278" s="665" t="s">
        <v>7054</v>
      </c>
      <c r="F278" s="668"/>
      <c r="G278" s="668"/>
      <c r="H278" s="668"/>
      <c r="I278" s="668"/>
      <c r="J278" s="668"/>
      <c r="K278" s="668"/>
      <c r="L278" s="668"/>
      <c r="M278" s="668"/>
      <c r="N278" s="668">
        <v>1</v>
      </c>
      <c r="O278" s="668">
        <v>549</v>
      </c>
      <c r="P278" s="681"/>
      <c r="Q278" s="669">
        <v>549</v>
      </c>
    </row>
    <row r="279" spans="1:17" ht="14.4" customHeight="1" x14ac:dyDescent="0.3">
      <c r="A279" s="664" t="s">
        <v>7047</v>
      </c>
      <c r="B279" s="665" t="s">
        <v>7048</v>
      </c>
      <c r="C279" s="665" t="s">
        <v>5537</v>
      </c>
      <c r="D279" s="665" t="s">
        <v>7055</v>
      </c>
      <c r="E279" s="665" t="s">
        <v>7056</v>
      </c>
      <c r="F279" s="668"/>
      <c r="G279" s="668"/>
      <c r="H279" s="668"/>
      <c r="I279" s="668"/>
      <c r="J279" s="668"/>
      <c r="K279" s="668"/>
      <c r="L279" s="668"/>
      <c r="M279" s="668"/>
      <c r="N279" s="668">
        <v>1</v>
      </c>
      <c r="O279" s="668">
        <v>513</v>
      </c>
      <c r="P279" s="681"/>
      <c r="Q279" s="669">
        <v>513</v>
      </c>
    </row>
    <row r="280" spans="1:17" ht="14.4" customHeight="1" x14ac:dyDescent="0.3">
      <c r="A280" s="664" t="s">
        <v>7047</v>
      </c>
      <c r="B280" s="665" t="s">
        <v>7048</v>
      </c>
      <c r="C280" s="665" t="s">
        <v>5537</v>
      </c>
      <c r="D280" s="665" t="s">
        <v>7057</v>
      </c>
      <c r="E280" s="665" t="s">
        <v>7058</v>
      </c>
      <c r="F280" s="668"/>
      <c r="G280" s="668"/>
      <c r="H280" s="668"/>
      <c r="I280" s="668"/>
      <c r="J280" s="668"/>
      <c r="K280" s="668"/>
      <c r="L280" s="668"/>
      <c r="M280" s="668"/>
      <c r="N280" s="668">
        <v>1</v>
      </c>
      <c r="O280" s="668">
        <v>423</v>
      </c>
      <c r="P280" s="681"/>
      <c r="Q280" s="669">
        <v>423</v>
      </c>
    </row>
    <row r="281" spans="1:17" ht="14.4" customHeight="1" x14ac:dyDescent="0.3">
      <c r="A281" s="664" t="s">
        <v>7047</v>
      </c>
      <c r="B281" s="665" t="s">
        <v>7048</v>
      </c>
      <c r="C281" s="665" t="s">
        <v>5537</v>
      </c>
      <c r="D281" s="665" t="s">
        <v>7059</v>
      </c>
      <c r="E281" s="665" t="s">
        <v>7060</v>
      </c>
      <c r="F281" s="668"/>
      <c r="G281" s="668"/>
      <c r="H281" s="668"/>
      <c r="I281" s="668"/>
      <c r="J281" s="668"/>
      <c r="K281" s="668"/>
      <c r="L281" s="668"/>
      <c r="M281" s="668"/>
      <c r="N281" s="668">
        <v>1</v>
      </c>
      <c r="O281" s="668">
        <v>349</v>
      </c>
      <c r="P281" s="681"/>
      <c r="Q281" s="669">
        <v>349</v>
      </c>
    </row>
    <row r="282" spans="1:17" ht="14.4" customHeight="1" x14ac:dyDescent="0.3">
      <c r="A282" s="664" t="s">
        <v>7047</v>
      </c>
      <c r="B282" s="665" t="s">
        <v>7048</v>
      </c>
      <c r="C282" s="665" t="s">
        <v>5537</v>
      </c>
      <c r="D282" s="665" t="s">
        <v>7061</v>
      </c>
      <c r="E282" s="665" t="s">
        <v>7062</v>
      </c>
      <c r="F282" s="668">
        <v>1</v>
      </c>
      <c r="G282" s="668">
        <v>238</v>
      </c>
      <c r="H282" s="668">
        <v>1</v>
      </c>
      <c r="I282" s="668">
        <v>238</v>
      </c>
      <c r="J282" s="668"/>
      <c r="K282" s="668"/>
      <c r="L282" s="668"/>
      <c r="M282" s="668"/>
      <c r="N282" s="668"/>
      <c r="O282" s="668"/>
      <c r="P282" s="681"/>
      <c r="Q282" s="669"/>
    </row>
    <row r="283" spans="1:17" ht="14.4" customHeight="1" x14ac:dyDescent="0.3">
      <c r="A283" s="664" t="s">
        <v>7047</v>
      </c>
      <c r="B283" s="665" t="s">
        <v>7048</v>
      </c>
      <c r="C283" s="665" t="s">
        <v>5537</v>
      </c>
      <c r="D283" s="665" t="s">
        <v>7063</v>
      </c>
      <c r="E283" s="665" t="s">
        <v>7064</v>
      </c>
      <c r="F283" s="668">
        <v>1</v>
      </c>
      <c r="G283" s="668">
        <v>294</v>
      </c>
      <c r="H283" s="668">
        <v>1</v>
      </c>
      <c r="I283" s="668">
        <v>294</v>
      </c>
      <c r="J283" s="668"/>
      <c r="K283" s="668"/>
      <c r="L283" s="668"/>
      <c r="M283" s="668"/>
      <c r="N283" s="668"/>
      <c r="O283" s="668"/>
      <c r="P283" s="681"/>
      <c r="Q283" s="669"/>
    </row>
    <row r="284" spans="1:17" ht="14.4" customHeight="1" x14ac:dyDescent="0.3">
      <c r="A284" s="664" t="s">
        <v>7047</v>
      </c>
      <c r="B284" s="665" t="s">
        <v>7048</v>
      </c>
      <c r="C284" s="665" t="s">
        <v>5537</v>
      </c>
      <c r="D284" s="665" t="s">
        <v>7065</v>
      </c>
      <c r="E284" s="665" t="s">
        <v>7066</v>
      </c>
      <c r="F284" s="668"/>
      <c r="G284" s="668"/>
      <c r="H284" s="668"/>
      <c r="I284" s="668"/>
      <c r="J284" s="668"/>
      <c r="K284" s="668"/>
      <c r="L284" s="668"/>
      <c r="M284" s="668"/>
      <c r="N284" s="668">
        <v>1</v>
      </c>
      <c r="O284" s="668">
        <v>5022</v>
      </c>
      <c r="P284" s="681"/>
      <c r="Q284" s="669">
        <v>5022</v>
      </c>
    </row>
    <row r="285" spans="1:17" ht="14.4" customHeight="1" x14ac:dyDescent="0.3">
      <c r="A285" s="664" t="s">
        <v>7047</v>
      </c>
      <c r="B285" s="665" t="s">
        <v>7048</v>
      </c>
      <c r="C285" s="665" t="s">
        <v>5537</v>
      </c>
      <c r="D285" s="665" t="s">
        <v>7067</v>
      </c>
      <c r="E285" s="665" t="s">
        <v>7068</v>
      </c>
      <c r="F285" s="668"/>
      <c r="G285" s="668"/>
      <c r="H285" s="668"/>
      <c r="I285" s="668"/>
      <c r="J285" s="668"/>
      <c r="K285" s="668"/>
      <c r="L285" s="668"/>
      <c r="M285" s="668"/>
      <c r="N285" s="668">
        <v>1</v>
      </c>
      <c r="O285" s="668">
        <v>291</v>
      </c>
      <c r="P285" s="681"/>
      <c r="Q285" s="669">
        <v>291</v>
      </c>
    </row>
    <row r="286" spans="1:17" ht="14.4" customHeight="1" x14ac:dyDescent="0.3">
      <c r="A286" s="664" t="s">
        <v>7047</v>
      </c>
      <c r="B286" s="665" t="s">
        <v>7048</v>
      </c>
      <c r="C286" s="665" t="s">
        <v>5537</v>
      </c>
      <c r="D286" s="665" t="s">
        <v>7069</v>
      </c>
      <c r="E286" s="665" t="s">
        <v>7070</v>
      </c>
      <c r="F286" s="668">
        <v>1</v>
      </c>
      <c r="G286" s="668">
        <v>186</v>
      </c>
      <c r="H286" s="668">
        <v>1</v>
      </c>
      <c r="I286" s="668">
        <v>186</v>
      </c>
      <c r="J286" s="668"/>
      <c r="K286" s="668"/>
      <c r="L286" s="668"/>
      <c r="M286" s="668"/>
      <c r="N286" s="668"/>
      <c r="O286" s="668"/>
      <c r="P286" s="681"/>
      <c r="Q286" s="669"/>
    </row>
    <row r="287" spans="1:17" ht="14.4" customHeight="1" x14ac:dyDescent="0.3">
      <c r="A287" s="664" t="s">
        <v>7071</v>
      </c>
      <c r="B287" s="665" t="s">
        <v>6537</v>
      </c>
      <c r="C287" s="665" t="s">
        <v>5537</v>
      </c>
      <c r="D287" s="665" t="s">
        <v>6540</v>
      </c>
      <c r="E287" s="665" t="s">
        <v>6541</v>
      </c>
      <c r="F287" s="668"/>
      <c r="G287" s="668"/>
      <c r="H287" s="668"/>
      <c r="I287" s="668"/>
      <c r="J287" s="668">
        <v>2</v>
      </c>
      <c r="K287" s="668">
        <v>2536</v>
      </c>
      <c r="L287" s="668"/>
      <c r="M287" s="668">
        <v>1268</v>
      </c>
      <c r="N287" s="668"/>
      <c r="O287" s="668"/>
      <c r="P287" s="681"/>
      <c r="Q287" s="669"/>
    </row>
    <row r="288" spans="1:17" ht="14.4" customHeight="1" x14ac:dyDescent="0.3">
      <c r="A288" s="664" t="s">
        <v>7071</v>
      </c>
      <c r="B288" s="665" t="s">
        <v>6537</v>
      </c>
      <c r="C288" s="665" t="s">
        <v>5537</v>
      </c>
      <c r="D288" s="665" t="s">
        <v>6544</v>
      </c>
      <c r="E288" s="665" t="s">
        <v>6545</v>
      </c>
      <c r="F288" s="668"/>
      <c r="G288" s="668"/>
      <c r="H288" s="668"/>
      <c r="I288" s="668"/>
      <c r="J288" s="668">
        <v>3</v>
      </c>
      <c r="K288" s="668">
        <v>6792</v>
      </c>
      <c r="L288" s="668"/>
      <c r="M288" s="668">
        <v>2264</v>
      </c>
      <c r="N288" s="668"/>
      <c r="O288" s="668"/>
      <c r="P288" s="681"/>
      <c r="Q288" s="669"/>
    </row>
    <row r="289" spans="1:17" ht="14.4" customHeight="1" thickBot="1" x14ac:dyDescent="0.35">
      <c r="A289" s="670" t="s">
        <v>7071</v>
      </c>
      <c r="B289" s="671" t="s">
        <v>6537</v>
      </c>
      <c r="C289" s="671" t="s">
        <v>5537</v>
      </c>
      <c r="D289" s="671" t="s">
        <v>7072</v>
      </c>
      <c r="E289" s="671" t="s">
        <v>7073</v>
      </c>
      <c r="F289" s="674"/>
      <c r="G289" s="674"/>
      <c r="H289" s="674"/>
      <c r="I289" s="674"/>
      <c r="J289" s="674">
        <v>3</v>
      </c>
      <c r="K289" s="674">
        <v>519</v>
      </c>
      <c r="L289" s="674"/>
      <c r="M289" s="674">
        <v>173</v>
      </c>
      <c r="N289" s="674"/>
      <c r="O289" s="674"/>
      <c r="P289" s="682"/>
      <c r="Q289" s="67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312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4525</v>
      </c>
      <c r="D3" s="197">
        <f>SUBTOTAL(9,D6:D1048576)</f>
        <v>4422</v>
      </c>
      <c r="E3" s="197">
        <f>SUBTOTAL(9,E6:E1048576)</f>
        <v>4319</v>
      </c>
      <c r="F3" s="198">
        <f>IF(OR(E3=0,C3=0),"",E3/C3)</f>
        <v>0.95447513812154694</v>
      </c>
      <c r="G3" s="453">
        <f>SUBTOTAL(9,G6:G1048576)</f>
        <v>35786.550600000002</v>
      </c>
      <c r="H3" s="454">
        <f>SUBTOTAL(9,H6:H1048576)</f>
        <v>35417.474099999999</v>
      </c>
      <c r="I3" s="454">
        <f>SUBTOTAL(9,I6:I1048576)</f>
        <v>33578.407599999991</v>
      </c>
      <c r="J3" s="198">
        <f>IF(OR(I3=0,G3=0),"",I3/G3)</f>
        <v>0.93829684719599626</v>
      </c>
      <c r="K3" s="453">
        <f>SUBTOTAL(9,K6:K1048576)</f>
        <v>12522.32</v>
      </c>
      <c r="L3" s="454">
        <f>SUBTOTAL(9,L6:L1048576)</f>
        <v>12521.12</v>
      </c>
      <c r="M3" s="454">
        <f>SUBTOTAL(9,M6:M1048576)</f>
        <v>11781.64</v>
      </c>
      <c r="N3" s="199">
        <f>IF(OR(M3=0,E3=0),"",M3/E3)</f>
        <v>2.7278629312340819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15"/>
      <c r="B5" s="916"/>
      <c r="C5" s="923">
        <v>2014</v>
      </c>
      <c r="D5" s="923">
        <v>2015</v>
      </c>
      <c r="E5" s="923">
        <v>2016</v>
      </c>
      <c r="F5" s="924" t="s">
        <v>2</v>
      </c>
      <c r="G5" s="934">
        <v>2014</v>
      </c>
      <c r="H5" s="923">
        <v>2015</v>
      </c>
      <c r="I5" s="923">
        <v>2016</v>
      </c>
      <c r="J5" s="924" t="s">
        <v>2</v>
      </c>
      <c r="K5" s="934">
        <v>2014</v>
      </c>
      <c r="L5" s="923">
        <v>2015</v>
      </c>
      <c r="M5" s="923">
        <v>2016</v>
      </c>
      <c r="N5" s="935" t="s">
        <v>93</v>
      </c>
    </row>
    <row r="6" spans="1:14" ht="14.4" customHeight="1" x14ac:dyDescent="0.3">
      <c r="A6" s="917" t="s">
        <v>6113</v>
      </c>
      <c r="B6" s="920" t="s">
        <v>7075</v>
      </c>
      <c r="C6" s="925">
        <v>3286</v>
      </c>
      <c r="D6" s="926">
        <v>3226</v>
      </c>
      <c r="E6" s="926">
        <v>3172</v>
      </c>
      <c r="F6" s="931">
        <v>0.96530736457699329</v>
      </c>
      <c r="G6" s="925">
        <v>2941.3736999999996</v>
      </c>
      <c r="H6" s="926">
        <v>2874.9410999999982</v>
      </c>
      <c r="I6" s="926">
        <v>2786.6405999999997</v>
      </c>
      <c r="J6" s="931">
        <v>0.94739427363479867</v>
      </c>
      <c r="K6" s="925">
        <v>394.32</v>
      </c>
      <c r="L6" s="926">
        <v>387.12</v>
      </c>
      <c r="M6" s="926">
        <v>380.64</v>
      </c>
      <c r="N6" s="936">
        <v>120</v>
      </c>
    </row>
    <row r="7" spans="1:14" ht="14.4" customHeight="1" x14ac:dyDescent="0.3">
      <c r="A7" s="918" t="s">
        <v>6319</v>
      </c>
      <c r="B7" s="921" t="s">
        <v>7076</v>
      </c>
      <c r="C7" s="927">
        <v>733</v>
      </c>
      <c r="D7" s="928">
        <v>818</v>
      </c>
      <c r="E7" s="928">
        <v>716</v>
      </c>
      <c r="F7" s="932">
        <v>0.97680763983628927</v>
      </c>
      <c r="G7" s="927">
        <v>21087.9702</v>
      </c>
      <c r="H7" s="928">
        <v>23533.369200000005</v>
      </c>
      <c r="I7" s="928">
        <v>20611.676799999994</v>
      </c>
      <c r="J7" s="932">
        <v>0.97741397604971925</v>
      </c>
      <c r="K7" s="927">
        <v>8063</v>
      </c>
      <c r="L7" s="928">
        <v>8998</v>
      </c>
      <c r="M7" s="928">
        <v>7876</v>
      </c>
      <c r="N7" s="937">
        <v>11000</v>
      </c>
    </row>
    <row r="8" spans="1:14" ht="14.4" customHeight="1" x14ac:dyDescent="0.3">
      <c r="A8" s="918" t="s">
        <v>6334</v>
      </c>
      <c r="B8" s="921" t="s">
        <v>7076</v>
      </c>
      <c r="C8" s="927">
        <v>346</v>
      </c>
      <c r="D8" s="928">
        <v>280</v>
      </c>
      <c r="E8" s="928">
        <v>299</v>
      </c>
      <c r="F8" s="932">
        <v>0.86416184971098264</v>
      </c>
      <c r="G8" s="927">
        <v>8708.6124000000036</v>
      </c>
      <c r="H8" s="928">
        <v>7047.4319999999998</v>
      </c>
      <c r="I8" s="928">
        <v>7528.4472000000032</v>
      </c>
      <c r="J8" s="932">
        <v>0.86448298008991653</v>
      </c>
      <c r="K8" s="927">
        <v>3114</v>
      </c>
      <c r="L8" s="928">
        <v>2520</v>
      </c>
      <c r="M8" s="928">
        <v>2691</v>
      </c>
      <c r="N8" s="937">
        <v>9000</v>
      </c>
    </row>
    <row r="9" spans="1:14" ht="14.4" customHeight="1" x14ac:dyDescent="0.3">
      <c r="A9" s="918" t="s">
        <v>6329</v>
      </c>
      <c r="B9" s="921" t="s">
        <v>7076</v>
      </c>
      <c r="C9" s="927">
        <v>129</v>
      </c>
      <c r="D9" s="928">
        <v>84</v>
      </c>
      <c r="E9" s="928">
        <v>114</v>
      </c>
      <c r="F9" s="932">
        <v>0.88372093023255816</v>
      </c>
      <c r="G9" s="927">
        <v>2782.4525999999996</v>
      </c>
      <c r="H9" s="928">
        <v>1811.8295999999993</v>
      </c>
      <c r="I9" s="928">
        <v>2458.9115999999995</v>
      </c>
      <c r="J9" s="932">
        <v>0.88372093023255804</v>
      </c>
      <c r="K9" s="927">
        <v>903</v>
      </c>
      <c r="L9" s="928">
        <v>588</v>
      </c>
      <c r="M9" s="928">
        <v>798</v>
      </c>
      <c r="N9" s="937">
        <v>7000</v>
      </c>
    </row>
    <row r="10" spans="1:14" ht="14.4" customHeight="1" x14ac:dyDescent="0.3">
      <c r="A10" s="918" t="s">
        <v>6321</v>
      </c>
      <c r="B10" s="921" t="s">
        <v>7076</v>
      </c>
      <c r="C10" s="927">
        <v>17</v>
      </c>
      <c r="D10" s="928">
        <v>14</v>
      </c>
      <c r="E10" s="928">
        <v>18</v>
      </c>
      <c r="F10" s="932">
        <v>1.0588235294117647</v>
      </c>
      <c r="G10" s="927">
        <v>182.02409999999995</v>
      </c>
      <c r="H10" s="928">
        <v>149.90219999999999</v>
      </c>
      <c r="I10" s="928">
        <v>192.73139999999995</v>
      </c>
      <c r="J10" s="932">
        <v>1.0588235294117647</v>
      </c>
      <c r="K10" s="927">
        <v>34</v>
      </c>
      <c r="L10" s="928">
        <v>28</v>
      </c>
      <c r="M10" s="928">
        <v>36</v>
      </c>
      <c r="N10" s="937">
        <v>2000</v>
      </c>
    </row>
    <row r="11" spans="1:14" ht="14.4" customHeight="1" thickBot="1" x14ac:dyDescent="0.35">
      <c r="A11" s="919" t="s">
        <v>6331</v>
      </c>
      <c r="B11" s="922" t="s">
        <v>7076</v>
      </c>
      <c r="C11" s="929">
        <v>14</v>
      </c>
      <c r="D11" s="930"/>
      <c r="E11" s="930"/>
      <c r="F11" s="933"/>
      <c r="G11" s="929">
        <v>84.11760000000001</v>
      </c>
      <c r="H11" s="930"/>
      <c r="I11" s="930"/>
      <c r="J11" s="933"/>
      <c r="K11" s="929">
        <v>14</v>
      </c>
      <c r="L11" s="930"/>
      <c r="M11" s="930"/>
      <c r="N11" s="938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0.98700265259962727</v>
      </c>
      <c r="C4" s="330">
        <f t="shared" ref="C4:M4" si="0">(C10+C8)/C6</f>
        <v>1.2222401658185094</v>
      </c>
      <c r="D4" s="330">
        <f t="shared" si="0"/>
        <v>1.2012382215327964</v>
      </c>
      <c r="E4" s="330">
        <f t="shared" si="0"/>
        <v>1.2347394454813181</v>
      </c>
      <c r="F4" s="330">
        <f t="shared" si="0"/>
        <v>1.3083585218864027</v>
      </c>
      <c r="G4" s="330">
        <f t="shared" si="0"/>
        <v>1.3135218479947108</v>
      </c>
      <c r="H4" s="330">
        <f t="shared" si="0"/>
        <v>1.2601808954173599</v>
      </c>
      <c r="I4" s="330">
        <f t="shared" si="0"/>
        <v>9.0244512486604405E-3</v>
      </c>
      <c r="J4" s="330">
        <f t="shared" si="0"/>
        <v>9.0244512486604405E-3</v>
      </c>
      <c r="K4" s="330">
        <f t="shared" si="0"/>
        <v>9.0244512486604405E-3</v>
      </c>
      <c r="L4" s="330">
        <f t="shared" si="0"/>
        <v>9.0244512486604405E-3</v>
      </c>
      <c r="M4" s="330">
        <f t="shared" si="0"/>
        <v>9.0244512486604405E-3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12375.459779999999</v>
      </c>
      <c r="C5" s="330">
        <f>IF(ISERROR(VLOOKUP($A5,'Man Tab'!$A:$Q,COLUMN()+2,0)),0,VLOOKUP($A5,'Man Tab'!$A:$Q,COLUMN()+2,0))</f>
        <v>11114.009599999999</v>
      </c>
      <c r="D5" s="330">
        <f>IF(ISERROR(VLOOKUP($A5,'Man Tab'!$A:$Q,COLUMN()+2,0)),0,VLOOKUP($A5,'Man Tab'!$A:$Q,COLUMN()+2,0))</f>
        <v>11723.19075</v>
      </c>
      <c r="E5" s="330">
        <f>IF(ISERROR(VLOOKUP($A5,'Man Tab'!$A:$Q,COLUMN()+2,0)),0,VLOOKUP($A5,'Man Tab'!$A:$Q,COLUMN()+2,0))</f>
        <v>12601.98213</v>
      </c>
      <c r="F5" s="330">
        <f>IF(ISERROR(VLOOKUP($A5,'Man Tab'!$A:$Q,COLUMN()+2,0)),0,VLOOKUP($A5,'Man Tab'!$A:$Q,COLUMN()+2,0))</f>
        <v>13181.183069999999</v>
      </c>
      <c r="G5" s="330">
        <f>IF(ISERROR(VLOOKUP($A5,'Man Tab'!$A:$Q,COLUMN()+2,0)),0,VLOOKUP($A5,'Man Tab'!$A:$Q,COLUMN()+2,0))</f>
        <v>11447.218800000001</v>
      </c>
      <c r="H5" s="330">
        <f>IF(ISERROR(VLOOKUP($A5,'Man Tab'!$A:$Q,COLUMN()+2,0)),0,VLOOKUP($A5,'Man Tab'!$A:$Q,COLUMN()+2,0))</f>
        <v>12115.13442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12375.459779999999</v>
      </c>
      <c r="C6" s="332">
        <f t="shared" ref="C6:M6" si="1">C5+B6</f>
        <v>23489.469379999999</v>
      </c>
      <c r="D6" s="332">
        <f t="shared" si="1"/>
        <v>35212.660129999997</v>
      </c>
      <c r="E6" s="332">
        <f t="shared" si="1"/>
        <v>47814.642259999993</v>
      </c>
      <c r="F6" s="332">
        <f t="shared" si="1"/>
        <v>60995.825329999992</v>
      </c>
      <c r="G6" s="332">
        <f t="shared" si="1"/>
        <v>72443.044129999995</v>
      </c>
      <c r="H6" s="332">
        <f t="shared" si="1"/>
        <v>84558.178549999997</v>
      </c>
      <c r="I6" s="332">
        <f t="shared" si="1"/>
        <v>84558.178549999997</v>
      </c>
      <c r="J6" s="332">
        <f t="shared" si="1"/>
        <v>84558.178549999997</v>
      </c>
      <c r="K6" s="332">
        <f t="shared" si="1"/>
        <v>84558.178549999997</v>
      </c>
      <c r="L6" s="332">
        <f t="shared" si="1"/>
        <v>84558.178549999997</v>
      </c>
      <c r="M6" s="332">
        <f t="shared" si="1"/>
        <v>84558.178549999997</v>
      </c>
    </row>
    <row r="7" spans="1:13" ht="14.4" customHeight="1" x14ac:dyDescent="0.3">
      <c r="A7" s="331" t="s">
        <v>126</v>
      </c>
      <c r="B7" s="331">
        <v>403.10599999999999</v>
      </c>
      <c r="C7" s="331">
        <v>949.57399999999996</v>
      </c>
      <c r="D7" s="331">
        <v>1398.6179999999999</v>
      </c>
      <c r="E7" s="331">
        <v>1952.6679999999999</v>
      </c>
      <c r="F7" s="331">
        <v>2640.9369999999999</v>
      </c>
      <c r="G7" s="331">
        <v>3148.2849999999999</v>
      </c>
      <c r="H7" s="331">
        <v>3526.5169999999998</v>
      </c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12093.18</v>
      </c>
      <c r="C8" s="332">
        <f t="shared" ref="C8:M8" si="2">C7*30</f>
        <v>28487.219999999998</v>
      </c>
      <c r="D8" s="332">
        <f t="shared" si="2"/>
        <v>41958.54</v>
      </c>
      <c r="E8" s="332">
        <f t="shared" si="2"/>
        <v>58580.039999999994</v>
      </c>
      <c r="F8" s="332">
        <f t="shared" si="2"/>
        <v>79228.11</v>
      </c>
      <c r="G8" s="332">
        <f t="shared" si="2"/>
        <v>94448.549999999988</v>
      </c>
      <c r="H8" s="332">
        <f t="shared" si="2"/>
        <v>105795.51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121431.63</v>
      </c>
      <c r="C9" s="331">
        <v>101121.32</v>
      </c>
      <c r="D9" s="331">
        <v>117700.28</v>
      </c>
      <c r="E9" s="331">
        <v>118331.64</v>
      </c>
      <c r="F9" s="331">
        <v>117713</v>
      </c>
      <c r="G9" s="331">
        <v>130673.33</v>
      </c>
      <c r="H9" s="331">
        <v>56119.960000000006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121.43163</v>
      </c>
      <c r="C10" s="332">
        <f t="shared" ref="C10:M10" si="3">C9/1000+B10</f>
        <v>222.55295000000001</v>
      </c>
      <c r="D10" s="332">
        <f t="shared" si="3"/>
        <v>340.25323000000003</v>
      </c>
      <c r="E10" s="332">
        <f t="shared" si="3"/>
        <v>458.58487000000002</v>
      </c>
      <c r="F10" s="332">
        <f t="shared" si="3"/>
        <v>576.29786999999999</v>
      </c>
      <c r="G10" s="332">
        <f t="shared" si="3"/>
        <v>706.97119999999995</v>
      </c>
      <c r="H10" s="332">
        <f t="shared" si="3"/>
        <v>763.09115999999995</v>
      </c>
      <c r="I10" s="332">
        <f t="shared" si="3"/>
        <v>763.09115999999995</v>
      </c>
      <c r="J10" s="332">
        <f t="shared" si="3"/>
        <v>763.09115999999995</v>
      </c>
      <c r="K10" s="332">
        <f t="shared" si="3"/>
        <v>763.09115999999995</v>
      </c>
      <c r="L10" s="332">
        <f t="shared" si="3"/>
        <v>763.09115999999995</v>
      </c>
      <c r="M10" s="332">
        <f t="shared" si="3"/>
        <v>763.09115999999995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7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1.3753473034465473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1.3753473034465473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314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312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287</v>
      </c>
      <c r="E4" s="242" t="s">
        <v>288</v>
      </c>
      <c r="F4" s="242" t="s">
        <v>289</v>
      </c>
      <c r="G4" s="242" t="s">
        <v>290</v>
      </c>
      <c r="H4" s="242" t="s">
        <v>291</v>
      </c>
      <c r="I4" s="242" t="s">
        <v>292</v>
      </c>
      <c r="J4" s="242" t="s">
        <v>293</v>
      </c>
      <c r="K4" s="242" t="s">
        <v>294</v>
      </c>
      <c r="L4" s="242" t="s">
        <v>295</v>
      </c>
      <c r="M4" s="242" t="s">
        <v>296</v>
      </c>
      <c r="N4" s="242" t="s">
        <v>297</v>
      </c>
      <c r="O4" s="242" t="s">
        <v>298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6297.7886303237701</v>
      </c>
      <c r="C6" s="53">
        <v>524.81571919364796</v>
      </c>
      <c r="D6" s="53">
        <v>699.91200000000003</v>
      </c>
      <c r="E6" s="53">
        <v>564.84</v>
      </c>
      <c r="F6" s="53">
        <v>97.032079999999993</v>
      </c>
      <c r="G6" s="53">
        <v>1577.8411599999999</v>
      </c>
      <c r="H6" s="53">
        <v>821.51207999999997</v>
      </c>
      <c r="I6" s="53">
        <v>967.46312000000205</v>
      </c>
      <c r="J6" s="53">
        <v>379.01103999999998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5107.6114799999996</v>
      </c>
      <c r="Q6" s="188">
        <v>1.3903142687459999</v>
      </c>
    </row>
    <row r="7" spans="1:17" ht="14.4" customHeight="1" x14ac:dyDescent="0.3">
      <c r="A7" s="19" t="s">
        <v>35</v>
      </c>
      <c r="B7" s="55">
        <v>8133.9985956403698</v>
      </c>
      <c r="C7" s="56">
        <v>677.833216303364</v>
      </c>
      <c r="D7" s="56">
        <v>796.53386999999998</v>
      </c>
      <c r="E7" s="56">
        <v>453.43356999999997</v>
      </c>
      <c r="F7" s="56">
        <v>603.86614999999995</v>
      </c>
      <c r="G7" s="56">
        <v>546.85878000000002</v>
      </c>
      <c r="H7" s="56">
        <v>876.46941000000004</v>
      </c>
      <c r="I7" s="56">
        <v>843.88875000000201</v>
      </c>
      <c r="J7" s="56">
        <v>234.43893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4355.4894599999998</v>
      </c>
      <c r="Q7" s="189">
        <v>0.917943772943</v>
      </c>
    </row>
    <row r="8" spans="1:17" ht="14.4" customHeight="1" x14ac:dyDescent="0.3">
      <c r="A8" s="19" t="s">
        <v>36</v>
      </c>
      <c r="B8" s="55">
        <v>4099.9634007159902</v>
      </c>
      <c r="C8" s="56">
        <v>341.66361672633201</v>
      </c>
      <c r="D8" s="56">
        <v>344.16899999999998</v>
      </c>
      <c r="E8" s="56">
        <v>153.32499999999999</v>
      </c>
      <c r="F8" s="56">
        <v>286.80200000000002</v>
      </c>
      <c r="G8" s="56">
        <v>322.67</v>
      </c>
      <c r="H8" s="56">
        <v>321.18900000000002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1428.155</v>
      </c>
      <c r="Q8" s="189">
        <v>0.59714330958600004</v>
      </c>
    </row>
    <row r="9" spans="1:17" ht="14.4" customHeight="1" x14ac:dyDescent="0.3">
      <c r="A9" s="19" t="s">
        <v>37</v>
      </c>
      <c r="B9" s="55">
        <v>36553.055320360203</v>
      </c>
      <c r="C9" s="56">
        <v>3046.08794336335</v>
      </c>
      <c r="D9" s="56">
        <v>3202.4440199999999</v>
      </c>
      <c r="E9" s="56">
        <v>2747.0115300000002</v>
      </c>
      <c r="F9" s="56">
        <v>3215.0983700000002</v>
      </c>
      <c r="G9" s="56">
        <v>3149.2278999999999</v>
      </c>
      <c r="H9" s="56">
        <v>3720.0932899999998</v>
      </c>
      <c r="I9" s="56">
        <v>2319.7755099999999</v>
      </c>
      <c r="J9" s="56">
        <v>2794.2658999999999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21147.916519999999</v>
      </c>
      <c r="Q9" s="189">
        <v>0.99180686427999998</v>
      </c>
    </row>
    <row r="10" spans="1:17" ht="14.4" customHeight="1" x14ac:dyDescent="0.3">
      <c r="A10" s="19" t="s">
        <v>38</v>
      </c>
      <c r="B10" s="55">
        <v>636.54779862923101</v>
      </c>
      <c r="C10" s="56">
        <v>53.045649885769002</v>
      </c>
      <c r="D10" s="56">
        <v>54.134439999999998</v>
      </c>
      <c r="E10" s="56">
        <v>48.565390000000001</v>
      </c>
      <c r="F10" s="56">
        <v>59.781199999999998</v>
      </c>
      <c r="G10" s="56">
        <v>56.987859999999998</v>
      </c>
      <c r="H10" s="56">
        <v>59.010820000000002</v>
      </c>
      <c r="I10" s="56">
        <v>63.27346</v>
      </c>
      <c r="J10" s="56">
        <v>31.733460000000001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373.48662999999999</v>
      </c>
      <c r="Q10" s="189">
        <v>1.0058361613439999</v>
      </c>
    </row>
    <row r="11" spans="1:17" ht="14.4" customHeight="1" x14ac:dyDescent="0.3">
      <c r="A11" s="19" t="s">
        <v>39</v>
      </c>
      <c r="B11" s="55">
        <v>782.16932899258802</v>
      </c>
      <c r="C11" s="56">
        <v>65.180777416048997</v>
      </c>
      <c r="D11" s="56">
        <v>65.491039999999998</v>
      </c>
      <c r="E11" s="56">
        <v>56.195459999999997</v>
      </c>
      <c r="F11" s="56">
        <v>66.62603</v>
      </c>
      <c r="G11" s="56">
        <v>53.377989999999997</v>
      </c>
      <c r="H11" s="56">
        <v>62.124279999999999</v>
      </c>
      <c r="I11" s="56">
        <v>69.043379999999999</v>
      </c>
      <c r="J11" s="56">
        <v>32.623869999999997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405.48205000000002</v>
      </c>
      <c r="Q11" s="189">
        <v>0.88869770259199998</v>
      </c>
    </row>
    <row r="12" spans="1:17" ht="14.4" customHeight="1" x14ac:dyDescent="0.3">
      <c r="A12" s="19" t="s">
        <v>40</v>
      </c>
      <c r="B12" s="55">
        <v>383.46563320877101</v>
      </c>
      <c r="C12" s="56">
        <v>31.955469434064</v>
      </c>
      <c r="D12" s="56">
        <v>20.05538</v>
      </c>
      <c r="E12" s="56">
        <v>11.58981</v>
      </c>
      <c r="F12" s="56">
        <v>85.834630000000004</v>
      </c>
      <c r="G12" s="56">
        <v>31.19999</v>
      </c>
      <c r="H12" s="56">
        <v>97.358260000000001</v>
      </c>
      <c r="I12" s="56">
        <v>35.195</v>
      </c>
      <c r="J12" s="56">
        <v>14.68271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295.91577999999998</v>
      </c>
      <c r="Q12" s="189">
        <v>1.3228935016700001</v>
      </c>
    </row>
    <row r="13" spans="1:17" ht="14.4" customHeight="1" x14ac:dyDescent="0.3">
      <c r="A13" s="19" t="s">
        <v>41</v>
      </c>
      <c r="B13" s="55">
        <v>586.87910778390801</v>
      </c>
      <c r="C13" s="56">
        <v>48.906592315325</v>
      </c>
      <c r="D13" s="56">
        <v>51.936340000000001</v>
      </c>
      <c r="E13" s="56">
        <v>52.637</v>
      </c>
      <c r="F13" s="56">
        <v>38.365699999999997</v>
      </c>
      <c r="G13" s="56">
        <v>49.526870000000002</v>
      </c>
      <c r="H13" s="56">
        <v>59.374589999999998</v>
      </c>
      <c r="I13" s="56">
        <v>59.931040000000003</v>
      </c>
      <c r="J13" s="56">
        <v>57.910080000000001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369.68162000000001</v>
      </c>
      <c r="Q13" s="189">
        <v>1.079847470449</v>
      </c>
    </row>
    <row r="14" spans="1:17" ht="14.4" customHeight="1" x14ac:dyDescent="0.3">
      <c r="A14" s="19" t="s">
        <v>42</v>
      </c>
      <c r="B14" s="55">
        <v>2109.5406684013901</v>
      </c>
      <c r="C14" s="56">
        <v>175.795055700116</v>
      </c>
      <c r="D14" s="56">
        <v>258.41000000000003</v>
      </c>
      <c r="E14" s="56">
        <v>197.672</v>
      </c>
      <c r="F14" s="56">
        <v>211.571</v>
      </c>
      <c r="G14" s="56">
        <v>163.54300000000001</v>
      </c>
      <c r="H14" s="56">
        <v>128.85400000000001</v>
      </c>
      <c r="I14" s="56">
        <v>113.792</v>
      </c>
      <c r="J14" s="56">
        <v>104.41500000000001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1178.2570000000001</v>
      </c>
      <c r="Q14" s="189">
        <v>0.957492393065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313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313</v>
      </c>
    </row>
    <row r="17" spans="1:17" ht="14.4" customHeight="1" x14ac:dyDescent="0.3">
      <c r="A17" s="19" t="s">
        <v>45</v>
      </c>
      <c r="B17" s="55">
        <v>1148.0058487587601</v>
      </c>
      <c r="C17" s="56">
        <v>95.667154063229006</v>
      </c>
      <c r="D17" s="56">
        <v>28.822320000000001</v>
      </c>
      <c r="E17" s="56">
        <v>190.69779</v>
      </c>
      <c r="F17" s="56">
        <v>168.2124</v>
      </c>
      <c r="G17" s="56">
        <v>13.513159999999999</v>
      </c>
      <c r="H17" s="56">
        <v>34.906559999999999</v>
      </c>
      <c r="I17" s="56">
        <v>96.724630000000005</v>
      </c>
      <c r="J17" s="56">
        <v>152.26604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685.14290000000005</v>
      </c>
      <c r="Q17" s="189">
        <v>1.023105140957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4.0659999999999998</v>
      </c>
      <c r="E18" s="56">
        <v>4.5759999999999996</v>
      </c>
      <c r="F18" s="56">
        <v>5.35</v>
      </c>
      <c r="G18" s="56">
        <v>6.4050000000000002</v>
      </c>
      <c r="H18" s="56">
        <v>18.791</v>
      </c>
      <c r="I18" s="56">
        <v>91.808999999999997</v>
      </c>
      <c r="J18" s="56">
        <v>1.645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132.642</v>
      </c>
      <c r="Q18" s="189" t="s">
        <v>313</v>
      </c>
    </row>
    <row r="19" spans="1:17" ht="14.4" customHeight="1" x14ac:dyDescent="0.3">
      <c r="A19" s="19" t="s">
        <v>47</v>
      </c>
      <c r="B19" s="55">
        <v>3794.7644249740401</v>
      </c>
      <c r="C19" s="56">
        <v>316.23036874783702</v>
      </c>
      <c r="D19" s="56">
        <v>315.75778000000003</v>
      </c>
      <c r="E19" s="56">
        <v>276.43389999999999</v>
      </c>
      <c r="F19" s="56">
        <v>313.36174999999997</v>
      </c>
      <c r="G19" s="56">
        <v>285.41638</v>
      </c>
      <c r="H19" s="56">
        <v>293.73630000000003</v>
      </c>
      <c r="I19" s="56">
        <v>243.10136</v>
      </c>
      <c r="J19" s="56">
        <v>367.06572999999997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2094.8732</v>
      </c>
      <c r="Q19" s="189">
        <v>0.946359456825</v>
      </c>
    </row>
    <row r="20" spans="1:17" ht="14.4" customHeight="1" x14ac:dyDescent="0.3">
      <c r="A20" s="19" t="s">
        <v>48</v>
      </c>
      <c r="B20" s="55">
        <v>71952.006495790105</v>
      </c>
      <c r="C20" s="56">
        <v>5996.0005413158397</v>
      </c>
      <c r="D20" s="56">
        <v>5927.5474199999999</v>
      </c>
      <c r="E20" s="56">
        <v>5751.6926700000004</v>
      </c>
      <c r="F20" s="56">
        <v>5956.1759599999996</v>
      </c>
      <c r="G20" s="56">
        <v>5755.0764900000004</v>
      </c>
      <c r="H20" s="56">
        <v>6074.5982999999997</v>
      </c>
      <c r="I20" s="56">
        <v>5886.0762500000101</v>
      </c>
      <c r="J20" s="56">
        <v>7287.9983700000003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42639.165459999997</v>
      </c>
      <c r="Q20" s="189">
        <v>1.0158953971819999</v>
      </c>
    </row>
    <row r="21" spans="1:17" ht="14.4" customHeight="1" x14ac:dyDescent="0.3">
      <c r="A21" s="20" t="s">
        <v>49</v>
      </c>
      <c r="B21" s="55">
        <v>7004.01617405461</v>
      </c>
      <c r="C21" s="56">
        <v>583.66801450455102</v>
      </c>
      <c r="D21" s="56">
        <v>593.83600000000001</v>
      </c>
      <c r="E21" s="56">
        <v>593.47</v>
      </c>
      <c r="F21" s="56">
        <v>586.22699999999998</v>
      </c>
      <c r="G21" s="56">
        <v>582.28399999999999</v>
      </c>
      <c r="H21" s="56">
        <v>584.17399999999998</v>
      </c>
      <c r="I21" s="56">
        <v>582.28400000000101</v>
      </c>
      <c r="J21" s="56">
        <v>582.28200000000004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4104.5569999999998</v>
      </c>
      <c r="Q21" s="189">
        <v>1.0046212421139999</v>
      </c>
    </row>
    <row r="22" spans="1:17" ht="14.4" customHeight="1" x14ac:dyDescent="0.3">
      <c r="A22" s="19" t="s">
        <v>50</v>
      </c>
      <c r="B22" s="55">
        <v>46.057168500208</v>
      </c>
      <c r="C22" s="56">
        <v>3.838097375017</v>
      </c>
      <c r="D22" s="56">
        <v>0</v>
      </c>
      <c r="E22" s="56">
        <v>6.57</v>
      </c>
      <c r="F22" s="56">
        <v>20.885000000000002</v>
      </c>
      <c r="G22" s="56">
        <v>0</v>
      </c>
      <c r="H22" s="56">
        <v>5.34</v>
      </c>
      <c r="I22" s="56">
        <v>27.176670000000001</v>
      </c>
      <c r="J22" s="56">
        <v>57.964700000000001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117.93637</v>
      </c>
      <c r="Q22" s="189">
        <v>4.3896887470359998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313</v>
      </c>
    </row>
    <row r="24" spans="1:17" ht="14.4" customHeight="1" x14ac:dyDescent="0.3">
      <c r="A24" s="20" t="s">
        <v>52</v>
      </c>
      <c r="B24" s="55">
        <v>0.71322482824300004</v>
      </c>
      <c r="C24" s="56">
        <v>5.9435402354000001E-2</v>
      </c>
      <c r="D24" s="56">
        <v>12.344169999998</v>
      </c>
      <c r="E24" s="56">
        <v>5.2994800000010001</v>
      </c>
      <c r="F24" s="56">
        <v>8.0014799999970005</v>
      </c>
      <c r="G24" s="56">
        <v>8.0535499999959992</v>
      </c>
      <c r="H24" s="56">
        <v>23.651179999998</v>
      </c>
      <c r="I24" s="56">
        <v>47.684629999998997</v>
      </c>
      <c r="J24" s="56">
        <v>16.831590000001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121.866079999994</v>
      </c>
      <c r="Q24" s="189"/>
    </row>
    <row r="25" spans="1:17" ht="14.4" customHeight="1" x14ac:dyDescent="0.3">
      <c r="A25" s="21" t="s">
        <v>53</v>
      </c>
      <c r="B25" s="58">
        <v>143528.971820962</v>
      </c>
      <c r="C25" s="59">
        <v>11960.7476517468</v>
      </c>
      <c r="D25" s="59">
        <v>12375.459779999999</v>
      </c>
      <c r="E25" s="59">
        <v>11114.009599999999</v>
      </c>
      <c r="F25" s="59">
        <v>11723.19075</v>
      </c>
      <c r="G25" s="59">
        <v>12601.98213</v>
      </c>
      <c r="H25" s="59">
        <v>13181.183069999999</v>
      </c>
      <c r="I25" s="59">
        <v>11447.218800000001</v>
      </c>
      <c r="J25" s="59">
        <v>12115.13442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84558.178549999997</v>
      </c>
      <c r="Q25" s="190">
        <v>1.0099485537670001</v>
      </c>
    </row>
    <row r="26" spans="1:17" ht="14.4" customHeight="1" x14ac:dyDescent="0.3">
      <c r="A26" s="19" t="s">
        <v>54</v>
      </c>
      <c r="B26" s="55">
        <v>10119.1142413301</v>
      </c>
      <c r="C26" s="56">
        <v>843.25952011083905</v>
      </c>
      <c r="D26" s="56">
        <v>955.57330000000002</v>
      </c>
      <c r="E26" s="56">
        <v>757.37923999999998</v>
      </c>
      <c r="F26" s="56">
        <v>937.40630999999996</v>
      </c>
      <c r="G26" s="56">
        <v>876.46699000000001</v>
      </c>
      <c r="H26" s="56">
        <v>816.04534000000001</v>
      </c>
      <c r="I26" s="56">
        <v>1097.94092</v>
      </c>
      <c r="J26" s="56">
        <v>873.99354000000005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6314.8056399999996</v>
      </c>
      <c r="Q26" s="189">
        <v>1.0697953238760001</v>
      </c>
    </row>
    <row r="27" spans="1:17" ht="14.4" customHeight="1" x14ac:dyDescent="0.3">
      <c r="A27" s="22" t="s">
        <v>55</v>
      </c>
      <c r="B27" s="58">
        <v>153648.08606229199</v>
      </c>
      <c r="C27" s="59">
        <v>12804.0071718577</v>
      </c>
      <c r="D27" s="59">
        <v>13331.033079999999</v>
      </c>
      <c r="E27" s="59">
        <v>11871.38884</v>
      </c>
      <c r="F27" s="59">
        <v>12660.59706</v>
      </c>
      <c r="G27" s="59">
        <v>13478.449119999999</v>
      </c>
      <c r="H27" s="59">
        <v>13997.22841</v>
      </c>
      <c r="I27" s="59">
        <v>12545.15972</v>
      </c>
      <c r="J27" s="59">
        <v>12989.12796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90872.984190000003</v>
      </c>
      <c r="Q27" s="190">
        <v>1.013890004124</v>
      </c>
    </row>
    <row r="28" spans="1:17" ht="14.4" customHeight="1" x14ac:dyDescent="0.3">
      <c r="A28" s="20" t="s">
        <v>56</v>
      </c>
      <c r="B28" s="55">
        <v>0.30296716341300001</v>
      </c>
      <c r="C28" s="56">
        <v>2.5247263616999999E-2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0.2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0.2</v>
      </c>
      <c r="Q28" s="189">
        <v>1.1316643658479999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313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313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299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312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304</v>
      </c>
      <c r="G4" s="502" t="s">
        <v>64</v>
      </c>
      <c r="H4" s="266" t="s">
        <v>183</v>
      </c>
      <c r="I4" s="500" t="s">
        <v>65</v>
      </c>
      <c r="J4" s="502" t="s">
        <v>275</v>
      </c>
      <c r="K4" s="503" t="s">
        <v>306</v>
      </c>
    </row>
    <row r="5" spans="1:11" ht="42" thickBot="1" x14ac:dyDescent="0.35">
      <c r="A5" s="103"/>
      <c r="B5" s="28" t="s">
        <v>300</v>
      </c>
      <c r="C5" s="29" t="s">
        <v>301</v>
      </c>
      <c r="D5" s="30" t="s">
        <v>302</v>
      </c>
      <c r="E5" s="30" t="s">
        <v>303</v>
      </c>
      <c r="F5" s="501"/>
      <c r="G5" s="501"/>
      <c r="H5" s="29" t="s">
        <v>305</v>
      </c>
      <c r="I5" s="501"/>
      <c r="J5" s="501"/>
      <c r="K5" s="504"/>
    </row>
    <row r="6" spans="1:11" ht="14.4" customHeight="1" thickBot="1" x14ac:dyDescent="0.35">
      <c r="A6" s="637" t="s">
        <v>315</v>
      </c>
      <c r="B6" s="619">
        <v>143262.54716249299</v>
      </c>
      <c r="C6" s="619">
        <v>144937.11316000001</v>
      </c>
      <c r="D6" s="620">
        <v>1674.56599750696</v>
      </c>
      <c r="E6" s="621">
        <v>1.0116887911779999</v>
      </c>
      <c r="F6" s="619">
        <v>143528.971820962</v>
      </c>
      <c r="G6" s="620">
        <v>83725.233562227906</v>
      </c>
      <c r="H6" s="622">
        <v>12115.13442</v>
      </c>
      <c r="I6" s="619">
        <v>84558.178549999997</v>
      </c>
      <c r="J6" s="620">
        <v>832.94498777207605</v>
      </c>
      <c r="K6" s="623">
        <v>0.58913665636400003</v>
      </c>
    </row>
    <row r="7" spans="1:11" ht="14.4" customHeight="1" thickBot="1" x14ac:dyDescent="0.35">
      <c r="A7" s="638" t="s">
        <v>316</v>
      </c>
      <c r="B7" s="619">
        <v>60099.113800053703</v>
      </c>
      <c r="C7" s="619">
        <v>61360.562610000001</v>
      </c>
      <c r="D7" s="620">
        <v>1261.4488099463499</v>
      </c>
      <c r="E7" s="621">
        <v>1.020989474389</v>
      </c>
      <c r="F7" s="619">
        <v>59583.408484056199</v>
      </c>
      <c r="G7" s="620">
        <v>34756.988282366103</v>
      </c>
      <c r="H7" s="622">
        <v>3649.0809300000001</v>
      </c>
      <c r="I7" s="619">
        <v>34661.998169999999</v>
      </c>
      <c r="J7" s="620">
        <v>-94.990112366103006</v>
      </c>
      <c r="K7" s="623">
        <v>0.58173909569500004</v>
      </c>
    </row>
    <row r="8" spans="1:11" ht="14.4" customHeight="1" thickBot="1" x14ac:dyDescent="0.35">
      <c r="A8" s="639" t="s">
        <v>317</v>
      </c>
      <c r="B8" s="619">
        <v>57996.176121537697</v>
      </c>
      <c r="C8" s="619">
        <v>59414.391609999999</v>
      </c>
      <c r="D8" s="620">
        <v>1418.2154884623201</v>
      </c>
      <c r="E8" s="621">
        <v>1.02445360338</v>
      </c>
      <c r="F8" s="619">
        <v>57473.867815654798</v>
      </c>
      <c r="G8" s="620">
        <v>33526.4228924653</v>
      </c>
      <c r="H8" s="622">
        <v>3544.6659300000001</v>
      </c>
      <c r="I8" s="619">
        <v>33483.741170000001</v>
      </c>
      <c r="J8" s="620">
        <v>-42.681722465291003</v>
      </c>
      <c r="K8" s="623">
        <v>0.58259070500300003</v>
      </c>
    </row>
    <row r="9" spans="1:11" ht="14.4" customHeight="1" thickBot="1" x14ac:dyDescent="0.35">
      <c r="A9" s="640" t="s">
        <v>318</v>
      </c>
      <c r="B9" s="624">
        <v>0</v>
      </c>
      <c r="C9" s="624">
        <v>5.94E-3</v>
      </c>
      <c r="D9" s="625">
        <v>5.94E-3</v>
      </c>
      <c r="E9" s="626" t="s">
        <v>313</v>
      </c>
      <c r="F9" s="624">
        <v>0</v>
      </c>
      <c r="G9" s="625">
        <v>0</v>
      </c>
      <c r="H9" s="627">
        <v>-6.0000000000000002E-5</v>
      </c>
      <c r="I9" s="624">
        <v>2.63E-3</v>
      </c>
      <c r="J9" s="625">
        <v>2.63E-3</v>
      </c>
      <c r="K9" s="628" t="s">
        <v>313</v>
      </c>
    </row>
    <row r="10" spans="1:11" ht="14.4" customHeight="1" thickBot="1" x14ac:dyDescent="0.35">
      <c r="A10" s="641" t="s">
        <v>319</v>
      </c>
      <c r="B10" s="619">
        <v>0</v>
      </c>
      <c r="C10" s="619">
        <v>5.94E-3</v>
      </c>
      <c r="D10" s="620">
        <v>5.94E-3</v>
      </c>
      <c r="E10" s="629" t="s">
        <v>313</v>
      </c>
      <c r="F10" s="619">
        <v>0</v>
      </c>
      <c r="G10" s="620">
        <v>0</v>
      </c>
      <c r="H10" s="622">
        <v>-6.0000000000000002E-5</v>
      </c>
      <c r="I10" s="619">
        <v>2.63E-3</v>
      </c>
      <c r="J10" s="620">
        <v>2.63E-3</v>
      </c>
      <c r="K10" s="630" t="s">
        <v>313</v>
      </c>
    </row>
    <row r="11" spans="1:11" ht="14.4" customHeight="1" thickBot="1" x14ac:dyDescent="0.35">
      <c r="A11" s="640" t="s">
        <v>320</v>
      </c>
      <c r="B11" s="624">
        <v>7359.6081514218604</v>
      </c>
      <c r="C11" s="624">
        <v>6640.0686999999998</v>
      </c>
      <c r="D11" s="625">
        <v>-719.53945142186103</v>
      </c>
      <c r="E11" s="631">
        <v>0.90223128234299999</v>
      </c>
      <c r="F11" s="624">
        <v>6297.7886303237701</v>
      </c>
      <c r="G11" s="625">
        <v>3673.7100343555298</v>
      </c>
      <c r="H11" s="627">
        <v>379.01103999999998</v>
      </c>
      <c r="I11" s="624">
        <v>5107.6114799999996</v>
      </c>
      <c r="J11" s="625">
        <v>1433.90144564447</v>
      </c>
      <c r="K11" s="632">
        <v>0.81101665676800005</v>
      </c>
    </row>
    <row r="12" spans="1:11" ht="14.4" customHeight="1" thickBot="1" x14ac:dyDescent="0.35">
      <c r="A12" s="641" t="s">
        <v>321</v>
      </c>
      <c r="B12" s="619">
        <v>7359.6081514218604</v>
      </c>
      <c r="C12" s="619">
        <v>6640.0686999999998</v>
      </c>
      <c r="D12" s="620">
        <v>-719.53945142186103</v>
      </c>
      <c r="E12" s="621">
        <v>0.90223128234299999</v>
      </c>
      <c r="F12" s="619">
        <v>6297.7886303237701</v>
      </c>
      <c r="G12" s="620">
        <v>3673.7100343555298</v>
      </c>
      <c r="H12" s="622">
        <v>379.01103999999998</v>
      </c>
      <c r="I12" s="619">
        <v>5107.6114799999996</v>
      </c>
      <c r="J12" s="620">
        <v>1433.90144564447</v>
      </c>
      <c r="K12" s="623">
        <v>0.81101665676800005</v>
      </c>
    </row>
    <row r="13" spans="1:11" ht="14.4" customHeight="1" thickBot="1" x14ac:dyDescent="0.35">
      <c r="A13" s="640" t="s">
        <v>322</v>
      </c>
      <c r="B13" s="624">
        <v>7733.9023882869496</v>
      </c>
      <c r="C13" s="624">
        <v>8076.3449799999999</v>
      </c>
      <c r="D13" s="625">
        <v>342.44259171304702</v>
      </c>
      <c r="E13" s="631">
        <v>1.044278111426</v>
      </c>
      <c r="F13" s="624">
        <v>8133.9985956403698</v>
      </c>
      <c r="G13" s="625">
        <v>4744.83251412355</v>
      </c>
      <c r="H13" s="627">
        <v>234.43893</v>
      </c>
      <c r="I13" s="624">
        <v>4355.4894599999998</v>
      </c>
      <c r="J13" s="625">
        <v>-389.34305412354797</v>
      </c>
      <c r="K13" s="632">
        <v>0.53546720088300004</v>
      </c>
    </row>
    <row r="14" spans="1:11" ht="14.4" customHeight="1" thickBot="1" x14ac:dyDescent="0.35">
      <c r="A14" s="641" t="s">
        <v>323</v>
      </c>
      <c r="B14" s="619">
        <v>5665.9541324746897</v>
      </c>
      <c r="C14" s="619">
        <v>5716.7019799999998</v>
      </c>
      <c r="D14" s="620">
        <v>50.747847525311002</v>
      </c>
      <c r="E14" s="621">
        <v>1.008956628722</v>
      </c>
      <c r="F14" s="619">
        <v>5820.0005254265998</v>
      </c>
      <c r="G14" s="620">
        <v>3395.00030649885</v>
      </c>
      <c r="H14" s="622">
        <v>144.97037</v>
      </c>
      <c r="I14" s="619">
        <v>3144.44884</v>
      </c>
      <c r="J14" s="620">
        <v>-250.55146649885</v>
      </c>
      <c r="K14" s="623">
        <v>0.54028325706500002</v>
      </c>
    </row>
    <row r="15" spans="1:11" ht="14.4" customHeight="1" thickBot="1" x14ac:dyDescent="0.35">
      <c r="A15" s="641" t="s">
        <v>324</v>
      </c>
      <c r="B15" s="619">
        <v>358</v>
      </c>
      <c r="C15" s="619">
        <v>412.54469</v>
      </c>
      <c r="D15" s="620">
        <v>54.544690000000003</v>
      </c>
      <c r="E15" s="621">
        <v>1.1523594692729999</v>
      </c>
      <c r="F15" s="619">
        <v>442.00003990353201</v>
      </c>
      <c r="G15" s="620">
        <v>257.83335661039399</v>
      </c>
      <c r="H15" s="622">
        <v>8.0370399999999993</v>
      </c>
      <c r="I15" s="619">
        <v>254.77123</v>
      </c>
      <c r="J15" s="620">
        <v>-3.0621266103929998</v>
      </c>
      <c r="K15" s="623">
        <v>0.57640544569899999</v>
      </c>
    </row>
    <row r="16" spans="1:11" ht="14.4" customHeight="1" thickBot="1" x14ac:dyDescent="0.35">
      <c r="A16" s="641" t="s">
        <v>325</v>
      </c>
      <c r="B16" s="619">
        <v>199</v>
      </c>
      <c r="C16" s="619">
        <v>117.53554</v>
      </c>
      <c r="D16" s="620">
        <v>-81.464459999998994</v>
      </c>
      <c r="E16" s="621">
        <v>0.59063085427100004</v>
      </c>
      <c r="F16" s="619">
        <v>127.00001146549501</v>
      </c>
      <c r="G16" s="620">
        <v>74.083340021538007</v>
      </c>
      <c r="H16" s="622">
        <v>1.8948100000000001</v>
      </c>
      <c r="I16" s="619">
        <v>52.920360000000002</v>
      </c>
      <c r="J16" s="620">
        <v>-21.162980021538001</v>
      </c>
      <c r="K16" s="623">
        <v>0.41669571041199999</v>
      </c>
    </row>
    <row r="17" spans="1:11" ht="14.4" customHeight="1" thickBot="1" x14ac:dyDescent="0.35">
      <c r="A17" s="641" t="s">
        <v>326</v>
      </c>
      <c r="B17" s="619">
        <v>632.25792305893003</v>
      </c>
      <c r="C17" s="619">
        <v>922.73585000000003</v>
      </c>
      <c r="D17" s="620">
        <v>290.47792694107</v>
      </c>
      <c r="E17" s="621">
        <v>1.4594294770330001</v>
      </c>
      <c r="F17" s="619">
        <v>862.00007782091598</v>
      </c>
      <c r="G17" s="620">
        <v>502.83337872886801</v>
      </c>
      <c r="H17" s="622">
        <v>44.651200000000003</v>
      </c>
      <c r="I17" s="619">
        <v>492.33001000000002</v>
      </c>
      <c r="J17" s="620">
        <v>-10.503368728867001</v>
      </c>
      <c r="K17" s="623">
        <v>0.57114845191700003</v>
      </c>
    </row>
    <row r="18" spans="1:11" ht="14.4" customHeight="1" thickBot="1" x14ac:dyDescent="0.35">
      <c r="A18" s="641" t="s">
        <v>327</v>
      </c>
      <c r="B18" s="619">
        <v>21.999999307052999</v>
      </c>
      <c r="C18" s="619">
        <v>43.291759999999996</v>
      </c>
      <c r="D18" s="620">
        <v>21.291760692945999</v>
      </c>
      <c r="E18" s="621">
        <v>1.9678073347080001</v>
      </c>
      <c r="F18" s="619">
        <v>58.000005236210001</v>
      </c>
      <c r="G18" s="620">
        <v>33.833336387788997</v>
      </c>
      <c r="H18" s="622">
        <v>0</v>
      </c>
      <c r="I18" s="619">
        <v>10.66517</v>
      </c>
      <c r="J18" s="620">
        <v>-23.168166387789</v>
      </c>
      <c r="K18" s="623">
        <v>0.18388222477800001</v>
      </c>
    </row>
    <row r="19" spans="1:11" ht="14.4" customHeight="1" thickBot="1" x14ac:dyDescent="0.35">
      <c r="A19" s="641" t="s">
        <v>328</v>
      </c>
      <c r="B19" s="619">
        <v>549.02742880913001</v>
      </c>
      <c r="C19" s="619">
        <v>511.21973000000003</v>
      </c>
      <c r="D19" s="620">
        <v>-37.807698809129</v>
      </c>
      <c r="E19" s="621">
        <v>0.93113695814499997</v>
      </c>
      <c r="F19" s="619">
        <v>500.00004513974301</v>
      </c>
      <c r="G19" s="620">
        <v>291.66669299818301</v>
      </c>
      <c r="H19" s="622">
        <v>17.61355</v>
      </c>
      <c r="I19" s="619">
        <v>189.71596</v>
      </c>
      <c r="J19" s="620">
        <v>-101.950732998183</v>
      </c>
      <c r="K19" s="623">
        <v>0.37943188574499997</v>
      </c>
    </row>
    <row r="20" spans="1:11" ht="14.4" customHeight="1" thickBot="1" x14ac:dyDescent="0.35">
      <c r="A20" s="641" t="s">
        <v>329</v>
      </c>
      <c r="B20" s="619">
        <v>30.608747726594</v>
      </c>
      <c r="C20" s="619">
        <v>56.105350000000001</v>
      </c>
      <c r="D20" s="620">
        <v>25.496602273404999</v>
      </c>
      <c r="E20" s="621">
        <v>1.8329841684849999</v>
      </c>
      <c r="F20" s="619">
        <v>64.997867175207006</v>
      </c>
      <c r="G20" s="620">
        <v>37.915422518870997</v>
      </c>
      <c r="H20" s="622">
        <v>0</v>
      </c>
      <c r="I20" s="619">
        <v>54.544719999999998</v>
      </c>
      <c r="J20" s="620">
        <v>16.629297481129001</v>
      </c>
      <c r="K20" s="623">
        <v>0.83917707411700004</v>
      </c>
    </row>
    <row r="21" spans="1:11" ht="14.4" customHeight="1" thickBot="1" x14ac:dyDescent="0.35">
      <c r="A21" s="641" t="s">
        <v>330</v>
      </c>
      <c r="B21" s="619">
        <v>277.054156910556</v>
      </c>
      <c r="C21" s="619">
        <v>296.21008</v>
      </c>
      <c r="D21" s="620">
        <v>19.155923089443</v>
      </c>
      <c r="E21" s="621">
        <v>1.0691414389980001</v>
      </c>
      <c r="F21" s="619">
        <v>260.00002347266701</v>
      </c>
      <c r="G21" s="620">
        <v>151.66668035905499</v>
      </c>
      <c r="H21" s="622">
        <v>17.27196</v>
      </c>
      <c r="I21" s="619">
        <v>156.09316999999999</v>
      </c>
      <c r="J21" s="620">
        <v>4.4264896409440002</v>
      </c>
      <c r="K21" s="623">
        <v>0.60035829195299995</v>
      </c>
    </row>
    <row r="22" spans="1:11" ht="14.4" customHeight="1" thickBot="1" x14ac:dyDescent="0.35">
      <c r="A22" s="640" t="s">
        <v>331</v>
      </c>
      <c r="B22" s="624">
        <v>3365.5794619579901</v>
      </c>
      <c r="C22" s="624">
        <v>4392.8184499999998</v>
      </c>
      <c r="D22" s="625">
        <v>1027.2389880420101</v>
      </c>
      <c r="E22" s="631">
        <v>1.3052190565249999</v>
      </c>
      <c r="F22" s="624">
        <v>4099.9634007159902</v>
      </c>
      <c r="G22" s="625">
        <v>2391.6453170843301</v>
      </c>
      <c r="H22" s="627">
        <v>0</v>
      </c>
      <c r="I22" s="624">
        <v>1428.155</v>
      </c>
      <c r="J22" s="625">
        <v>-963.49031708432699</v>
      </c>
      <c r="K22" s="632">
        <v>0.34833359725800001</v>
      </c>
    </row>
    <row r="23" spans="1:11" ht="14.4" customHeight="1" thickBot="1" x14ac:dyDescent="0.35">
      <c r="A23" s="641" t="s">
        <v>332</v>
      </c>
      <c r="B23" s="619">
        <v>2938.2211252181801</v>
      </c>
      <c r="C23" s="619">
        <v>3814.0704500000002</v>
      </c>
      <c r="D23" s="620">
        <v>875.849324781821</v>
      </c>
      <c r="E23" s="621">
        <v>1.2980882947379999</v>
      </c>
      <c r="F23" s="619">
        <v>3586.8995329475001</v>
      </c>
      <c r="G23" s="620">
        <v>2092.3580608860402</v>
      </c>
      <c r="H23" s="622">
        <v>0</v>
      </c>
      <c r="I23" s="619">
        <v>1253.0450000000001</v>
      </c>
      <c r="J23" s="620">
        <v>-839.31306088604299</v>
      </c>
      <c r="K23" s="623">
        <v>0.34933930780299999</v>
      </c>
    </row>
    <row r="24" spans="1:11" ht="14.4" customHeight="1" thickBot="1" x14ac:dyDescent="0.35">
      <c r="A24" s="641" t="s">
        <v>333</v>
      </c>
      <c r="B24" s="619">
        <v>427.35833673981199</v>
      </c>
      <c r="C24" s="619">
        <v>578.74800000000005</v>
      </c>
      <c r="D24" s="620">
        <v>151.389663260188</v>
      </c>
      <c r="E24" s="621">
        <v>1.3542452556669999</v>
      </c>
      <c r="F24" s="619">
        <v>513.06386776848603</v>
      </c>
      <c r="G24" s="620">
        <v>299.28725619828299</v>
      </c>
      <c r="H24" s="622">
        <v>0</v>
      </c>
      <c r="I24" s="619">
        <v>175.11</v>
      </c>
      <c r="J24" s="620">
        <v>-124.177256198283</v>
      </c>
      <c r="K24" s="623">
        <v>0.34130253756000001</v>
      </c>
    </row>
    <row r="25" spans="1:11" ht="14.4" customHeight="1" thickBot="1" x14ac:dyDescent="0.35">
      <c r="A25" s="640" t="s">
        <v>334</v>
      </c>
      <c r="B25" s="624">
        <v>36545.997387097297</v>
      </c>
      <c r="C25" s="624">
        <v>37902.190600000002</v>
      </c>
      <c r="D25" s="625">
        <v>1356.19321290268</v>
      </c>
      <c r="E25" s="631">
        <v>1.037109213316</v>
      </c>
      <c r="F25" s="624">
        <v>36553.055320360203</v>
      </c>
      <c r="G25" s="625">
        <v>21322.6156035434</v>
      </c>
      <c r="H25" s="627">
        <v>2794.2658999999999</v>
      </c>
      <c r="I25" s="624">
        <v>21147.916519999999</v>
      </c>
      <c r="J25" s="625">
        <v>-174.69908354342999</v>
      </c>
      <c r="K25" s="632">
        <v>0.57855400416299996</v>
      </c>
    </row>
    <row r="26" spans="1:11" ht="14.4" customHeight="1" thickBot="1" x14ac:dyDescent="0.35">
      <c r="A26" s="641" t="s">
        <v>335</v>
      </c>
      <c r="B26" s="619">
        <v>3628.9998856952998</v>
      </c>
      <c r="C26" s="619">
        <v>3048.5957199999998</v>
      </c>
      <c r="D26" s="620">
        <v>-580.40416569529498</v>
      </c>
      <c r="E26" s="621">
        <v>0.840064980992</v>
      </c>
      <c r="F26" s="619">
        <v>3282.7296591577001</v>
      </c>
      <c r="G26" s="620">
        <v>1914.9256345086601</v>
      </c>
      <c r="H26" s="622">
        <v>93.155000000000001</v>
      </c>
      <c r="I26" s="619">
        <v>1773.17506</v>
      </c>
      <c r="J26" s="620">
        <v>-141.750574508656</v>
      </c>
      <c r="K26" s="623">
        <v>0.540152630312</v>
      </c>
    </row>
    <row r="27" spans="1:11" ht="14.4" customHeight="1" thickBot="1" x14ac:dyDescent="0.35">
      <c r="A27" s="641" t="s">
        <v>336</v>
      </c>
      <c r="B27" s="619">
        <v>654.99997936908699</v>
      </c>
      <c r="C27" s="619">
        <v>1304.7335399999999</v>
      </c>
      <c r="D27" s="620">
        <v>649.73356063091398</v>
      </c>
      <c r="E27" s="621">
        <v>1.9919596657950001</v>
      </c>
      <c r="F27" s="619">
        <v>643.87326138215599</v>
      </c>
      <c r="G27" s="620">
        <v>375.59273580625802</v>
      </c>
      <c r="H27" s="622">
        <v>76.520539999999997</v>
      </c>
      <c r="I27" s="619">
        <v>469.56849</v>
      </c>
      <c r="J27" s="620">
        <v>93.975754193742006</v>
      </c>
      <c r="K27" s="623">
        <v>0.72928714106199999</v>
      </c>
    </row>
    <row r="28" spans="1:11" ht="14.4" customHeight="1" thickBot="1" x14ac:dyDescent="0.35">
      <c r="A28" s="641" t="s">
        <v>337</v>
      </c>
      <c r="B28" s="619">
        <v>1117.9999647857101</v>
      </c>
      <c r="C28" s="619">
        <v>965.40517999999997</v>
      </c>
      <c r="D28" s="620">
        <v>-152.59478478570901</v>
      </c>
      <c r="E28" s="621">
        <v>0.86351092165200005</v>
      </c>
      <c r="F28" s="619">
        <v>1000.00009027948</v>
      </c>
      <c r="G28" s="620">
        <v>583.33338599636602</v>
      </c>
      <c r="H28" s="622">
        <v>52.584899999999998</v>
      </c>
      <c r="I28" s="619">
        <v>527.72338000000002</v>
      </c>
      <c r="J28" s="620">
        <v>-55.610005996365999</v>
      </c>
      <c r="K28" s="623">
        <v>0.52772333235699997</v>
      </c>
    </row>
    <row r="29" spans="1:11" ht="14.4" customHeight="1" thickBot="1" x14ac:dyDescent="0.35">
      <c r="A29" s="641" t="s">
        <v>338</v>
      </c>
      <c r="B29" s="619">
        <v>0</v>
      </c>
      <c r="C29" s="619">
        <v>21.146000000000001</v>
      </c>
      <c r="D29" s="620">
        <v>21.146000000000001</v>
      </c>
      <c r="E29" s="629" t="s">
        <v>339</v>
      </c>
      <c r="F29" s="619">
        <v>0</v>
      </c>
      <c r="G29" s="620">
        <v>0</v>
      </c>
      <c r="H29" s="622">
        <v>0</v>
      </c>
      <c r="I29" s="619">
        <v>21.145800000000001</v>
      </c>
      <c r="J29" s="620">
        <v>21.145800000000001</v>
      </c>
      <c r="K29" s="630" t="s">
        <v>313</v>
      </c>
    </row>
    <row r="30" spans="1:11" ht="14.4" customHeight="1" thickBot="1" x14ac:dyDescent="0.35">
      <c r="A30" s="641" t="s">
        <v>340</v>
      </c>
      <c r="B30" s="619">
        <v>1.999999937004</v>
      </c>
      <c r="C30" s="619">
        <v>0.88504000000000005</v>
      </c>
      <c r="D30" s="620">
        <v>-1.114959937004</v>
      </c>
      <c r="E30" s="621">
        <v>0.442520013938</v>
      </c>
      <c r="F30" s="619">
        <v>1.0000000902790001</v>
      </c>
      <c r="G30" s="620">
        <v>0.58333338599600004</v>
      </c>
      <c r="H30" s="622">
        <v>0</v>
      </c>
      <c r="I30" s="619">
        <v>0.60375999999999996</v>
      </c>
      <c r="J30" s="620">
        <v>2.0426614002999999E-2</v>
      </c>
      <c r="K30" s="623">
        <v>0.60375994549199996</v>
      </c>
    </row>
    <row r="31" spans="1:11" ht="14.4" customHeight="1" thickBot="1" x14ac:dyDescent="0.35">
      <c r="A31" s="641" t="s">
        <v>341</v>
      </c>
      <c r="B31" s="619">
        <v>1021.99996780948</v>
      </c>
      <c r="C31" s="619">
        <v>1061.37788</v>
      </c>
      <c r="D31" s="620">
        <v>39.377912190522999</v>
      </c>
      <c r="E31" s="621">
        <v>1.038530247975</v>
      </c>
      <c r="F31" s="619">
        <v>1020.00009208507</v>
      </c>
      <c r="G31" s="620">
        <v>595.000053716293</v>
      </c>
      <c r="H31" s="622">
        <v>83.080129999999997</v>
      </c>
      <c r="I31" s="619">
        <v>649.17579000000001</v>
      </c>
      <c r="J31" s="620">
        <v>54.175736283707003</v>
      </c>
      <c r="K31" s="623">
        <v>0.63644679548299998</v>
      </c>
    </row>
    <row r="32" spans="1:11" ht="14.4" customHeight="1" thickBot="1" x14ac:dyDescent="0.35">
      <c r="A32" s="641" t="s">
        <v>342</v>
      </c>
      <c r="B32" s="619">
        <v>23168.999330078001</v>
      </c>
      <c r="C32" s="619">
        <v>23601.310399999998</v>
      </c>
      <c r="D32" s="620">
        <v>432.31106992196902</v>
      </c>
      <c r="E32" s="621">
        <v>1.0186590307050001</v>
      </c>
      <c r="F32" s="619">
        <v>22119.374961701</v>
      </c>
      <c r="G32" s="620">
        <v>12902.968727658899</v>
      </c>
      <c r="H32" s="622">
        <v>2138.3744000000002</v>
      </c>
      <c r="I32" s="619">
        <v>12988.261920000001</v>
      </c>
      <c r="J32" s="620">
        <v>85.29319234111</v>
      </c>
      <c r="K32" s="623">
        <v>0.587189373229</v>
      </c>
    </row>
    <row r="33" spans="1:11" ht="14.4" customHeight="1" thickBot="1" x14ac:dyDescent="0.35">
      <c r="A33" s="641" t="s">
        <v>343</v>
      </c>
      <c r="B33" s="619">
        <v>1176.9999672425199</v>
      </c>
      <c r="C33" s="619">
        <v>1413.41428</v>
      </c>
      <c r="D33" s="620">
        <v>236.41431275747999</v>
      </c>
      <c r="E33" s="621">
        <v>1.200861783633</v>
      </c>
      <c r="F33" s="619">
        <v>2048.6707832321699</v>
      </c>
      <c r="G33" s="620">
        <v>1195.05795688543</v>
      </c>
      <c r="H33" s="622">
        <v>114.00902000000001</v>
      </c>
      <c r="I33" s="619">
        <v>1141.3040800000001</v>
      </c>
      <c r="J33" s="620">
        <v>-53.753876885430003</v>
      </c>
      <c r="K33" s="623">
        <v>0.557094917026</v>
      </c>
    </row>
    <row r="34" spans="1:11" ht="14.4" customHeight="1" thickBot="1" x14ac:dyDescent="0.35">
      <c r="A34" s="641" t="s">
        <v>344</v>
      </c>
      <c r="B34" s="619">
        <v>1929.99993920968</v>
      </c>
      <c r="C34" s="619">
        <v>1992.1488400000001</v>
      </c>
      <c r="D34" s="620">
        <v>62.148900790322003</v>
      </c>
      <c r="E34" s="621">
        <v>1.032201504014</v>
      </c>
      <c r="F34" s="619">
        <v>1900.00017153102</v>
      </c>
      <c r="G34" s="620">
        <v>1108.3334333931</v>
      </c>
      <c r="H34" s="622">
        <v>146.56843000000001</v>
      </c>
      <c r="I34" s="619">
        <v>1121.39987</v>
      </c>
      <c r="J34" s="620">
        <v>13.066436606905</v>
      </c>
      <c r="K34" s="623">
        <v>0.59021040460999996</v>
      </c>
    </row>
    <row r="35" spans="1:11" ht="14.4" customHeight="1" thickBot="1" x14ac:dyDescent="0.35">
      <c r="A35" s="641" t="s">
        <v>345</v>
      </c>
      <c r="B35" s="619">
        <v>250.99999209410799</v>
      </c>
      <c r="C35" s="619">
        <v>60.333359999999999</v>
      </c>
      <c r="D35" s="620">
        <v>-190.666632094108</v>
      </c>
      <c r="E35" s="621">
        <v>0.24037195976199999</v>
      </c>
      <c r="F35" s="619">
        <v>200.00001805589699</v>
      </c>
      <c r="G35" s="620">
        <v>116.666677199273</v>
      </c>
      <c r="H35" s="622">
        <v>3.0539999999999998</v>
      </c>
      <c r="I35" s="619">
        <v>30.166070000000001</v>
      </c>
      <c r="J35" s="620">
        <v>-86.500607199273006</v>
      </c>
      <c r="K35" s="623">
        <v>0.150830336383</v>
      </c>
    </row>
    <row r="36" spans="1:11" ht="14.4" customHeight="1" thickBot="1" x14ac:dyDescent="0.35">
      <c r="A36" s="641" t="s">
        <v>346</v>
      </c>
      <c r="B36" s="619">
        <v>267.99999155864998</v>
      </c>
      <c r="C36" s="619">
        <v>260.49745999999999</v>
      </c>
      <c r="D36" s="620">
        <v>-7.5025315586490002</v>
      </c>
      <c r="E36" s="621">
        <v>0.97200547837700002</v>
      </c>
      <c r="F36" s="619">
        <v>265.00002392406299</v>
      </c>
      <c r="G36" s="620">
        <v>154.58334728903699</v>
      </c>
      <c r="H36" s="622">
        <v>21.8063</v>
      </c>
      <c r="I36" s="619">
        <v>166.23094</v>
      </c>
      <c r="J36" s="620">
        <v>11.647592710963</v>
      </c>
      <c r="K36" s="623">
        <v>0.62728650940599995</v>
      </c>
    </row>
    <row r="37" spans="1:11" ht="14.4" customHeight="1" thickBot="1" x14ac:dyDescent="0.35">
      <c r="A37" s="641" t="s">
        <v>347</v>
      </c>
      <c r="B37" s="619">
        <v>3131.9999119642698</v>
      </c>
      <c r="C37" s="619">
        <v>3254.8244399999999</v>
      </c>
      <c r="D37" s="620">
        <v>122.82452803573</v>
      </c>
      <c r="E37" s="621">
        <v>1.0392160062219999</v>
      </c>
      <c r="F37" s="619">
        <v>3132.0002827553499</v>
      </c>
      <c r="G37" s="620">
        <v>1827.0001649406199</v>
      </c>
      <c r="H37" s="622">
        <v>167.90296000000001</v>
      </c>
      <c r="I37" s="619">
        <v>1750.4334799999999</v>
      </c>
      <c r="J37" s="620">
        <v>-76.566684940616994</v>
      </c>
      <c r="K37" s="623">
        <v>0.55888675669499999</v>
      </c>
    </row>
    <row r="38" spans="1:11" ht="14.4" customHeight="1" thickBot="1" x14ac:dyDescent="0.35">
      <c r="A38" s="641" t="s">
        <v>348</v>
      </c>
      <c r="B38" s="619">
        <v>0</v>
      </c>
      <c r="C38" s="619">
        <v>847.13692000000003</v>
      </c>
      <c r="D38" s="620">
        <v>847.13692000000003</v>
      </c>
      <c r="E38" s="629" t="s">
        <v>339</v>
      </c>
      <c r="F38" s="619">
        <v>878.00007926538694</v>
      </c>
      <c r="G38" s="620">
        <v>512.16671290480895</v>
      </c>
      <c r="H38" s="622">
        <v>62.392899999999997</v>
      </c>
      <c r="I38" s="619">
        <v>500.10982999999999</v>
      </c>
      <c r="J38" s="620">
        <v>-12.056882904808999</v>
      </c>
      <c r="K38" s="623">
        <v>0.56960112169699995</v>
      </c>
    </row>
    <row r="39" spans="1:11" ht="14.4" customHeight="1" thickBot="1" x14ac:dyDescent="0.35">
      <c r="A39" s="641" t="s">
        <v>349</v>
      </c>
      <c r="B39" s="619">
        <v>192.99845735349101</v>
      </c>
      <c r="C39" s="619">
        <v>70.381540000000001</v>
      </c>
      <c r="D39" s="620">
        <v>-122.61691735349</v>
      </c>
      <c r="E39" s="621">
        <v>0.36467410654499999</v>
      </c>
      <c r="F39" s="619">
        <v>62.405896900645999</v>
      </c>
      <c r="G39" s="620">
        <v>36.403439858710001</v>
      </c>
      <c r="H39" s="622">
        <v>0</v>
      </c>
      <c r="I39" s="619">
        <v>8.6180500000000002</v>
      </c>
      <c r="J39" s="620">
        <v>-27.785389858710001</v>
      </c>
      <c r="K39" s="623">
        <v>0.13809672527700001</v>
      </c>
    </row>
    <row r="40" spans="1:11" ht="14.4" customHeight="1" thickBot="1" x14ac:dyDescent="0.35">
      <c r="A40" s="640" t="s">
        <v>350</v>
      </c>
      <c r="B40" s="624">
        <v>520.99998358976302</v>
      </c>
      <c r="C40" s="624">
        <v>636.63724999999999</v>
      </c>
      <c r="D40" s="625">
        <v>115.637266410238</v>
      </c>
      <c r="E40" s="631">
        <v>1.2219525336899999</v>
      </c>
      <c r="F40" s="624">
        <v>636.54779862923101</v>
      </c>
      <c r="G40" s="625">
        <v>371.31954920038498</v>
      </c>
      <c r="H40" s="627">
        <v>31.733460000000001</v>
      </c>
      <c r="I40" s="624">
        <v>373.48662999999999</v>
      </c>
      <c r="J40" s="625">
        <v>2.1670807996149999</v>
      </c>
      <c r="K40" s="632">
        <v>0.58673776078399997</v>
      </c>
    </row>
    <row r="41" spans="1:11" ht="14.4" customHeight="1" thickBot="1" x14ac:dyDescent="0.35">
      <c r="A41" s="641" t="s">
        <v>351</v>
      </c>
      <c r="B41" s="619">
        <v>446.99998592058301</v>
      </c>
      <c r="C41" s="619">
        <v>507.60723999999999</v>
      </c>
      <c r="D41" s="620">
        <v>60.607254079416002</v>
      </c>
      <c r="E41" s="621">
        <v>1.1355867024340001</v>
      </c>
      <c r="F41" s="619">
        <v>547.69762035533495</v>
      </c>
      <c r="G41" s="620">
        <v>319.490278540612</v>
      </c>
      <c r="H41" s="622">
        <v>23.629010000000001</v>
      </c>
      <c r="I41" s="619">
        <v>297.63828999999998</v>
      </c>
      <c r="J41" s="620">
        <v>-21.851988540611998</v>
      </c>
      <c r="K41" s="623">
        <v>0.54343542666199995</v>
      </c>
    </row>
    <row r="42" spans="1:11" ht="14.4" customHeight="1" thickBot="1" x14ac:dyDescent="0.35">
      <c r="A42" s="641" t="s">
        <v>352</v>
      </c>
      <c r="B42" s="619">
        <v>73.999997669178995</v>
      </c>
      <c r="C42" s="619">
        <v>129.03001</v>
      </c>
      <c r="D42" s="620">
        <v>55.03001233082</v>
      </c>
      <c r="E42" s="621">
        <v>1.7436488387039999</v>
      </c>
      <c r="F42" s="619">
        <v>88.850178273896006</v>
      </c>
      <c r="G42" s="620">
        <v>51.829270659772</v>
      </c>
      <c r="H42" s="622">
        <v>8.1044499999999999</v>
      </c>
      <c r="I42" s="619">
        <v>75.848339999999993</v>
      </c>
      <c r="J42" s="620">
        <v>24.019069340226999</v>
      </c>
      <c r="K42" s="623">
        <v>0.8536655916</v>
      </c>
    </row>
    <row r="43" spans="1:11" ht="14.4" customHeight="1" thickBot="1" x14ac:dyDescent="0.35">
      <c r="A43" s="640" t="s">
        <v>353</v>
      </c>
      <c r="B43" s="624">
        <v>837.197771093406</v>
      </c>
      <c r="C43" s="624">
        <v>792.11960999999997</v>
      </c>
      <c r="D43" s="625">
        <v>-45.078161093405001</v>
      </c>
      <c r="E43" s="631">
        <v>0.94615589929900001</v>
      </c>
      <c r="F43" s="624">
        <v>782.16932899258802</v>
      </c>
      <c r="G43" s="625">
        <v>456.26544191234302</v>
      </c>
      <c r="H43" s="627">
        <v>32.623869999999997</v>
      </c>
      <c r="I43" s="624">
        <v>405.48205000000002</v>
      </c>
      <c r="J43" s="625">
        <v>-50.783391912341997</v>
      </c>
      <c r="K43" s="632">
        <v>0.51840699317899996</v>
      </c>
    </row>
    <row r="44" spans="1:11" ht="14.4" customHeight="1" thickBot="1" x14ac:dyDescent="0.35">
      <c r="A44" s="641" t="s">
        <v>354</v>
      </c>
      <c r="B44" s="619">
        <v>8.6016335494940002</v>
      </c>
      <c r="C44" s="619">
        <v>10.4259</v>
      </c>
      <c r="D44" s="620">
        <v>1.8242664505049999</v>
      </c>
      <c r="E44" s="621">
        <v>1.212083721075</v>
      </c>
      <c r="F44" s="619">
        <v>9.6939972562189993</v>
      </c>
      <c r="G44" s="620">
        <v>5.6548317327940003</v>
      </c>
      <c r="H44" s="622">
        <v>0</v>
      </c>
      <c r="I44" s="619">
        <v>2.1779999999999999</v>
      </c>
      <c r="J44" s="620">
        <v>-3.4768317327939999</v>
      </c>
      <c r="K44" s="623">
        <v>0.22467512032699999</v>
      </c>
    </row>
    <row r="45" spans="1:11" ht="14.4" customHeight="1" thickBot="1" x14ac:dyDescent="0.35">
      <c r="A45" s="641" t="s">
        <v>355</v>
      </c>
      <c r="B45" s="619">
        <v>14.999999527536</v>
      </c>
      <c r="C45" s="619">
        <v>13.301220000000001</v>
      </c>
      <c r="D45" s="620">
        <v>-1.698779527536</v>
      </c>
      <c r="E45" s="621">
        <v>0.88674802792999996</v>
      </c>
      <c r="F45" s="619">
        <v>15.546050132256999</v>
      </c>
      <c r="G45" s="620">
        <v>9.0685292438160001</v>
      </c>
      <c r="H45" s="622">
        <v>0.76310999999999996</v>
      </c>
      <c r="I45" s="619">
        <v>5.9595200000000004</v>
      </c>
      <c r="J45" s="620">
        <v>-3.1090092438160002</v>
      </c>
      <c r="K45" s="623">
        <v>0.38334624868</v>
      </c>
    </row>
    <row r="46" spans="1:11" ht="14.4" customHeight="1" thickBot="1" x14ac:dyDescent="0.35">
      <c r="A46" s="641" t="s">
        <v>356</v>
      </c>
      <c r="B46" s="619">
        <v>526.23560011891595</v>
      </c>
      <c r="C46" s="619">
        <v>506.18135999999998</v>
      </c>
      <c r="D46" s="620">
        <v>-20.054240118915999</v>
      </c>
      <c r="E46" s="621">
        <v>0.96189113751599997</v>
      </c>
      <c r="F46" s="619">
        <v>510.371339076921</v>
      </c>
      <c r="G46" s="620">
        <v>297.71661446153701</v>
      </c>
      <c r="H46" s="622">
        <v>15.83755</v>
      </c>
      <c r="I46" s="619">
        <v>255.26773</v>
      </c>
      <c r="J46" s="620">
        <v>-42.448884461536998</v>
      </c>
      <c r="K46" s="623">
        <v>0.50016078579500001</v>
      </c>
    </row>
    <row r="47" spans="1:11" ht="14.4" customHeight="1" thickBot="1" x14ac:dyDescent="0.35">
      <c r="A47" s="641" t="s">
        <v>357</v>
      </c>
      <c r="B47" s="619">
        <v>57.99999817314</v>
      </c>
      <c r="C47" s="619">
        <v>52.34346</v>
      </c>
      <c r="D47" s="620">
        <v>-5.6565381731400004</v>
      </c>
      <c r="E47" s="621">
        <v>0.90247347670099998</v>
      </c>
      <c r="F47" s="619">
        <v>51.0347688576</v>
      </c>
      <c r="G47" s="620">
        <v>29.770281833599999</v>
      </c>
      <c r="H47" s="622">
        <v>4.8641399999999999</v>
      </c>
      <c r="I47" s="619">
        <v>26.520890000000001</v>
      </c>
      <c r="J47" s="620">
        <v>-3.2493918335999998</v>
      </c>
      <c r="K47" s="623">
        <v>0.51966317460900002</v>
      </c>
    </row>
    <row r="48" spans="1:11" ht="14.4" customHeight="1" thickBot="1" x14ac:dyDescent="0.35">
      <c r="A48" s="641" t="s">
        <v>358</v>
      </c>
      <c r="B48" s="619">
        <v>11.999999622029</v>
      </c>
      <c r="C48" s="619">
        <v>10.89231</v>
      </c>
      <c r="D48" s="620">
        <v>-1.107689622029</v>
      </c>
      <c r="E48" s="621">
        <v>0.90769252859000005</v>
      </c>
      <c r="F48" s="619">
        <v>13.193223103215001</v>
      </c>
      <c r="G48" s="620">
        <v>7.6960468102080002</v>
      </c>
      <c r="H48" s="622">
        <v>1.0795699999999999</v>
      </c>
      <c r="I48" s="619">
        <v>3.7944300000000002</v>
      </c>
      <c r="J48" s="620">
        <v>-3.901616810208</v>
      </c>
      <c r="K48" s="623">
        <v>0.28760447468400002</v>
      </c>
    </row>
    <row r="49" spans="1:11" ht="14.4" customHeight="1" thickBot="1" x14ac:dyDescent="0.35">
      <c r="A49" s="641" t="s">
        <v>359</v>
      </c>
      <c r="B49" s="619">
        <v>10.558989987722001</v>
      </c>
      <c r="C49" s="619">
        <v>7.6879799999999996</v>
      </c>
      <c r="D49" s="620">
        <v>-2.8710099877220001</v>
      </c>
      <c r="E49" s="621">
        <v>0.72809804810199996</v>
      </c>
      <c r="F49" s="619">
        <v>0</v>
      </c>
      <c r="G49" s="620">
        <v>0</v>
      </c>
      <c r="H49" s="622">
        <v>0</v>
      </c>
      <c r="I49" s="619">
        <v>4.4447000000000001</v>
      </c>
      <c r="J49" s="620">
        <v>4.4447000000000001</v>
      </c>
      <c r="K49" s="630" t="s">
        <v>313</v>
      </c>
    </row>
    <row r="50" spans="1:11" ht="14.4" customHeight="1" thickBot="1" x14ac:dyDescent="0.35">
      <c r="A50" s="641" t="s">
        <v>360</v>
      </c>
      <c r="B50" s="619">
        <v>52.638907255578999</v>
      </c>
      <c r="C50" s="619">
        <v>49.008740000000003</v>
      </c>
      <c r="D50" s="620">
        <v>-3.6301672555789999</v>
      </c>
      <c r="E50" s="621">
        <v>0.93103642448400004</v>
      </c>
      <c r="F50" s="619">
        <v>47.355075250513003</v>
      </c>
      <c r="G50" s="620">
        <v>27.623793896132</v>
      </c>
      <c r="H50" s="622">
        <v>0.33540999999999999</v>
      </c>
      <c r="I50" s="619">
        <v>16.141749999999998</v>
      </c>
      <c r="J50" s="620">
        <v>-11.482043896132</v>
      </c>
      <c r="K50" s="623">
        <v>0.340866315059</v>
      </c>
    </row>
    <row r="51" spans="1:11" ht="14.4" customHeight="1" thickBot="1" x14ac:dyDescent="0.35">
      <c r="A51" s="641" t="s">
        <v>361</v>
      </c>
      <c r="B51" s="619">
        <v>11.999999622029</v>
      </c>
      <c r="C51" s="619">
        <v>11.95261</v>
      </c>
      <c r="D51" s="620">
        <v>-4.7389622029000003E-2</v>
      </c>
      <c r="E51" s="621">
        <v>0.99605086470600002</v>
      </c>
      <c r="F51" s="619">
        <v>13.156630566835</v>
      </c>
      <c r="G51" s="620">
        <v>7.6747011639869998</v>
      </c>
      <c r="H51" s="622">
        <v>0</v>
      </c>
      <c r="I51" s="619">
        <v>6.7583799999999998</v>
      </c>
      <c r="J51" s="620">
        <v>-0.91632116398700003</v>
      </c>
      <c r="K51" s="623">
        <v>0.51368623339099995</v>
      </c>
    </row>
    <row r="52" spans="1:11" ht="14.4" customHeight="1" thickBot="1" x14ac:dyDescent="0.35">
      <c r="A52" s="641" t="s">
        <v>362</v>
      </c>
      <c r="B52" s="619">
        <v>59.162645662270002</v>
      </c>
      <c r="C52" s="619">
        <v>31.74709</v>
      </c>
      <c r="D52" s="620">
        <v>-27.415555662269998</v>
      </c>
      <c r="E52" s="621">
        <v>0.536607003365</v>
      </c>
      <c r="F52" s="619">
        <v>42.604731709281999</v>
      </c>
      <c r="G52" s="620">
        <v>24.852760163747998</v>
      </c>
      <c r="H52" s="622">
        <v>2.97011</v>
      </c>
      <c r="I52" s="619">
        <v>27.282209999999999</v>
      </c>
      <c r="J52" s="620">
        <v>2.429449836251</v>
      </c>
      <c r="K52" s="623">
        <v>0.64035633849600004</v>
      </c>
    </row>
    <row r="53" spans="1:11" ht="14.4" customHeight="1" thickBot="1" x14ac:dyDescent="0.35">
      <c r="A53" s="641" t="s">
        <v>363</v>
      </c>
      <c r="B53" s="619">
        <v>82.999997574686006</v>
      </c>
      <c r="C53" s="619">
        <v>98.578940000000003</v>
      </c>
      <c r="D53" s="620">
        <v>15.578942425313</v>
      </c>
      <c r="E53" s="621">
        <v>1.187698106994</v>
      </c>
      <c r="F53" s="619">
        <v>79.213513039741997</v>
      </c>
      <c r="G53" s="620">
        <v>46.207882606516002</v>
      </c>
      <c r="H53" s="622">
        <v>6.7739799999999999</v>
      </c>
      <c r="I53" s="619">
        <v>57.134439999999998</v>
      </c>
      <c r="J53" s="620">
        <v>10.926557393483</v>
      </c>
      <c r="K53" s="623">
        <v>0.72127138170600003</v>
      </c>
    </row>
    <row r="54" spans="1:11" ht="14.4" customHeight="1" thickBot="1" x14ac:dyDescent="0.35">
      <c r="A54" s="640" t="s">
        <v>364</v>
      </c>
      <c r="B54" s="624">
        <v>1014.8909975559</v>
      </c>
      <c r="C54" s="624">
        <v>371.45702</v>
      </c>
      <c r="D54" s="625">
        <v>-643.43397755590297</v>
      </c>
      <c r="E54" s="631">
        <v>0.36600681343500002</v>
      </c>
      <c r="F54" s="624">
        <v>383.46563320877101</v>
      </c>
      <c r="G54" s="625">
        <v>223.68828603845</v>
      </c>
      <c r="H54" s="627">
        <v>14.68271</v>
      </c>
      <c r="I54" s="624">
        <v>295.91577999999998</v>
      </c>
      <c r="J54" s="625">
        <v>72.227493961549996</v>
      </c>
      <c r="K54" s="632">
        <v>0.77168787597400001</v>
      </c>
    </row>
    <row r="55" spans="1:11" ht="14.4" customHeight="1" thickBot="1" x14ac:dyDescent="0.35">
      <c r="A55" s="641" t="s">
        <v>365</v>
      </c>
      <c r="B55" s="619">
        <v>0</v>
      </c>
      <c r="C55" s="619">
        <v>0.155</v>
      </c>
      <c r="D55" s="620">
        <v>0.155</v>
      </c>
      <c r="E55" s="629" t="s">
        <v>339</v>
      </c>
      <c r="F55" s="619">
        <v>0.18729023675799999</v>
      </c>
      <c r="G55" s="620">
        <v>0.109252638108</v>
      </c>
      <c r="H55" s="622">
        <v>0</v>
      </c>
      <c r="I55" s="619">
        <v>0.7</v>
      </c>
      <c r="J55" s="620">
        <v>0.59074736189099997</v>
      </c>
      <c r="K55" s="623">
        <v>3.7375146303209998</v>
      </c>
    </row>
    <row r="56" spans="1:11" ht="14.4" customHeight="1" thickBot="1" x14ac:dyDescent="0.35">
      <c r="A56" s="641" t="s">
        <v>366</v>
      </c>
      <c r="B56" s="619">
        <v>0</v>
      </c>
      <c r="C56" s="619">
        <v>3.1839</v>
      </c>
      <c r="D56" s="620">
        <v>3.1839</v>
      </c>
      <c r="E56" s="629" t="s">
        <v>313</v>
      </c>
      <c r="F56" s="619">
        <v>3.5579024830299999</v>
      </c>
      <c r="G56" s="620">
        <v>2.0754431151000001</v>
      </c>
      <c r="H56" s="622">
        <v>0</v>
      </c>
      <c r="I56" s="619">
        <v>1.2308600000000001</v>
      </c>
      <c r="J56" s="620">
        <v>-0.84458311509999995</v>
      </c>
      <c r="K56" s="623">
        <v>0.34595102194900001</v>
      </c>
    </row>
    <row r="57" spans="1:11" ht="14.4" customHeight="1" thickBot="1" x14ac:dyDescent="0.35">
      <c r="A57" s="641" t="s">
        <v>367</v>
      </c>
      <c r="B57" s="619">
        <v>0</v>
      </c>
      <c r="C57" s="619">
        <v>0</v>
      </c>
      <c r="D57" s="620">
        <v>0</v>
      </c>
      <c r="E57" s="621">
        <v>1</v>
      </c>
      <c r="F57" s="619">
        <v>0</v>
      </c>
      <c r="G57" s="620">
        <v>0</v>
      </c>
      <c r="H57" s="622">
        <v>0</v>
      </c>
      <c r="I57" s="619">
        <v>18.216999999999999</v>
      </c>
      <c r="J57" s="620">
        <v>18.216999999999999</v>
      </c>
      <c r="K57" s="630" t="s">
        <v>339</v>
      </c>
    </row>
    <row r="58" spans="1:11" ht="14.4" customHeight="1" thickBot="1" x14ac:dyDescent="0.35">
      <c r="A58" s="641" t="s">
        <v>368</v>
      </c>
      <c r="B58" s="619">
        <v>1008.89099774489</v>
      </c>
      <c r="C58" s="619">
        <v>353.92430999999999</v>
      </c>
      <c r="D58" s="620">
        <v>-654.96668774488796</v>
      </c>
      <c r="E58" s="621">
        <v>0.35080530086099998</v>
      </c>
      <c r="F58" s="619">
        <v>362.97991169775298</v>
      </c>
      <c r="G58" s="620">
        <v>211.73828182368899</v>
      </c>
      <c r="H58" s="622">
        <v>13.16601</v>
      </c>
      <c r="I58" s="619">
        <v>258.03314999999998</v>
      </c>
      <c r="J58" s="620">
        <v>46.294868176309997</v>
      </c>
      <c r="K58" s="623">
        <v>0.71087446352899997</v>
      </c>
    </row>
    <row r="59" spans="1:11" ht="14.4" customHeight="1" thickBot="1" x14ac:dyDescent="0.35">
      <c r="A59" s="641" t="s">
        <v>369</v>
      </c>
      <c r="B59" s="619">
        <v>0</v>
      </c>
      <c r="C59" s="619">
        <v>1.2946</v>
      </c>
      <c r="D59" s="620">
        <v>1.2946</v>
      </c>
      <c r="E59" s="629" t="s">
        <v>313</v>
      </c>
      <c r="F59" s="619">
        <v>0</v>
      </c>
      <c r="G59" s="620">
        <v>0</v>
      </c>
      <c r="H59" s="622">
        <v>0.76229999999999998</v>
      </c>
      <c r="I59" s="619">
        <v>0.76229999999999998</v>
      </c>
      <c r="J59" s="620">
        <v>0.76229999999999998</v>
      </c>
      <c r="K59" s="630" t="s">
        <v>339</v>
      </c>
    </row>
    <row r="60" spans="1:11" ht="14.4" customHeight="1" thickBot="1" x14ac:dyDescent="0.35">
      <c r="A60" s="641" t="s">
        <v>370</v>
      </c>
      <c r="B60" s="619">
        <v>5.9999998110139998</v>
      </c>
      <c r="C60" s="619">
        <v>12.89921</v>
      </c>
      <c r="D60" s="620">
        <v>6.8992101889850002</v>
      </c>
      <c r="E60" s="621">
        <v>2.1498684010479998</v>
      </c>
      <c r="F60" s="619">
        <v>16.740528791229</v>
      </c>
      <c r="G60" s="620">
        <v>9.7653084615499992</v>
      </c>
      <c r="H60" s="622">
        <v>0.75439999999999996</v>
      </c>
      <c r="I60" s="619">
        <v>16.972470000000001</v>
      </c>
      <c r="J60" s="620">
        <v>7.2071615384490002</v>
      </c>
      <c r="K60" s="623">
        <v>1.0138550706289999</v>
      </c>
    </row>
    <row r="61" spans="1:11" ht="14.4" customHeight="1" thickBot="1" x14ac:dyDescent="0.35">
      <c r="A61" s="640" t="s">
        <v>371</v>
      </c>
      <c r="B61" s="624">
        <v>617.99998053449701</v>
      </c>
      <c r="C61" s="624">
        <v>597.40585999999996</v>
      </c>
      <c r="D61" s="625">
        <v>-20.594120534497002</v>
      </c>
      <c r="E61" s="631">
        <v>0.96667617931500005</v>
      </c>
      <c r="F61" s="624">
        <v>586.87910778390801</v>
      </c>
      <c r="G61" s="625">
        <v>342.34614620728001</v>
      </c>
      <c r="H61" s="627">
        <v>57.910080000000001</v>
      </c>
      <c r="I61" s="624">
        <v>369.68162000000001</v>
      </c>
      <c r="J61" s="625">
        <v>27.335473792719998</v>
      </c>
      <c r="K61" s="632">
        <v>0.62991102442799995</v>
      </c>
    </row>
    <row r="62" spans="1:11" ht="14.4" customHeight="1" thickBot="1" x14ac:dyDescent="0.35">
      <c r="A62" s="641" t="s">
        <v>372</v>
      </c>
      <c r="B62" s="619">
        <v>30.999999023573999</v>
      </c>
      <c r="C62" s="619">
        <v>18.521409999999999</v>
      </c>
      <c r="D62" s="620">
        <v>-12.478589023573999</v>
      </c>
      <c r="E62" s="621">
        <v>0.59746485752800005</v>
      </c>
      <c r="F62" s="619">
        <v>0</v>
      </c>
      <c r="G62" s="620">
        <v>0</v>
      </c>
      <c r="H62" s="622">
        <v>4.65116</v>
      </c>
      <c r="I62" s="619">
        <v>20.74023</v>
      </c>
      <c r="J62" s="620">
        <v>20.74023</v>
      </c>
      <c r="K62" s="630" t="s">
        <v>313</v>
      </c>
    </row>
    <row r="63" spans="1:11" ht="14.4" customHeight="1" thickBot="1" x14ac:dyDescent="0.35">
      <c r="A63" s="641" t="s">
        <v>373</v>
      </c>
      <c r="B63" s="619">
        <v>2.9999999055069999</v>
      </c>
      <c r="C63" s="619">
        <v>0</v>
      </c>
      <c r="D63" s="620">
        <v>-2.9999999055069999</v>
      </c>
      <c r="E63" s="621">
        <v>0</v>
      </c>
      <c r="F63" s="619">
        <v>0</v>
      </c>
      <c r="G63" s="620">
        <v>0</v>
      </c>
      <c r="H63" s="622">
        <v>0.34484999999999999</v>
      </c>
      <c r="I63" s="619">
        <v>1.0345500000000001</v>
      </c>
      <c r="J63" s="620">
        <v>1.0345500000000001</v>
      </c>
      <c r="K63" s="630" t="s">
        <v>339</v>
      </c>
    </row>
    <row r="64" spans="1:11" ht="14.4" customHeight="1" thickBot="1" x14ac:dyDescent="0.35">
      <c r="A64" s="641" t="s">
        <v>374</v>
      </c>
      <c r="B64" s="619">
        <v>2.9999999055069999</v>
      </c>
      <c r="C64" s="619">
        <v>1.6696599999999999</v>
      </c>
      <c r="D64" s="620">
        <v>-1.330339905507</v>
      </c>
      <c r="E64" s="621">
        <v>0.55655335086299995</v>
      </c>
      <c r="F64" s="619">
        <v>0</v>
      </c>
      <c r="G64" s="620">
        <v>0</v>
      </c>
      <c r="H64" s="622">
        <v>0</v>
      </c>
      <c r="I64" s="619">
        <v>0.76665000000000005</v>
      </c>
      <c r="J64" s="620">
        <v>0.76665000000000005</v>
      </c>
      <c r="K64" s="630" t="s">
        <v>313</v>
      </c>
    </row>
    <row r="65" spans="1:11" ht="14.4" customHeight="1" thickBot="1" x14ac:dyDescent="0.35">
      <c r="A65" s="641" t="s">
        <v>375</v>
      </c>
      <c r="B65" s="619">
        <v>233.999992629567</v>
      </c>
      <c r="C65" s="619">
        <v>227.32032000000001</v>
      </c>
      <c r="D65" s="620">
        <v>-6.6796726295670004</v>
      </c>
      <c r="E65" s="621">
        <v>0.97145438957200003</v>
      </c>
      <c r="F65" s="619">
        <v>242.87907672776399</v>
      </c>
      <c r="G65" s="620">
        <v>141.67946142452899</v>
      </c>
      <c r="H65" s="622">
        <v>19.047730000000001</v>
      </c>
      <c r="I65" s="619">
        <v>140.40813</v>
      </c>
      <c r="J65" s="620">
        <v>-1.2713314245289999</v>
      </c>
      <c r="K65" s="623">
        <v>0.57809891198399999</v>
      </c>
    </row>
    <row r="66" spans="1:11" ht="14.4" customHeight="1" thickBot="1" x14ac:dyDescent="0.35">
      <c r="A66" s="641" t="s">
        <v>376</v>
      </c>
      <c r="B66" s="619">
        <v>236.99999253507499</v>
      </c>
      <c r="C66" s="619">
        <v>184.83304999999999</v>
      </c>
      <c r="D66" s="620">
        <v>-52.166942535074</v>
      </c>
      <c r="E66" s="621">
        <v>0.77988631148400001</v>
      </c>
      <c r="F66" s="619">
        <v>185.00001670170499</v>
      </c>
      <c r="G66" s="620">
        <v>107.91667640932801</v>
      </c>
      <c r="H66" s="622">
        <v>16.424939999999999</v>
      </c>
      <c r="I66" s="619">
        <v>113.35709</v>
      </c>
      <c r="J66" s="620">
        <v>5.4404135906719997</v>
      </c>
      <c r="K66" s="623">
        <v>0.61274097170899999</v>
      </c>
    </row>
    <row r="67" spans="1:11" ht="14.4" customHeight="1" thickBot="1" x14ac:dyDescent="0.35">
      <c r="A67" s="641" t="s">
        <v>377</v>
      </c>
      <c r="B67" s="619">
        <v>109.999996535267</v>
      </c>
      <c r="C67" s="619">
        <v>165.06142</v>
      </c>
      <c r="D67" s="620">
        <v>55.061423464732997</v>
      </c>
      <c r="E67" s="621">
        <v>1.5005584109000001</v>
      </c>
      <c r="F67" s="619">
        <v>159.00001435443801</v>
      </c>
      <c r="G67" s="620">
        <v>92.750008373422006</v>
      </c>
      <c r="H67" s="622">
        <v>17.441400000000002</v>
      </c>
      <c r="I67" s="619">
        <v>93.374970000000005</v>
      </c>
      <c r="J67" s="620">
        <v>0.62496162657700005</v>
      </c>
      <c r="K67" s="623">
        <v>0.58726390924600003</v>
      </c>
    </row>
    <row r="68" spans="1:11" ht="14.4" customHeight="1" thickBot="1" x14ac:dyDescent="0.35">
      <c r="A68" s="640" t="s">
        <v>378</v>
      </c>
      <c r="B68" s="624">
        <v>0</v>
      </c>
      <c r="C68" s="624">
        <v>5.3432000000000004</v>
      </c>
      <c r="D68" s="625">
        <v>5.3432000000000004</v>
      </c>
      <c r="E68" s="626" t="s">
        <v>313</v>
      </c>
      <c r="F68" s="624">
        <v>0</v>
      </c>
      <c r="G68" s="625">
        <v>0</v>
      </c>
      <c r="H68" s="627">
        <v>0</v>
      </c>
      <c r="I68" s="624">
        <v>0</v>
      </c>
      <c r="J68" s="625">
        <v>0</v>
      </c>
      <c r="K68" s="628" t="s">
        <v>313</v>
      </c>
    </row>
    <row r="69" spans="1:11" ht="14.4" customHeight="1" thickBot="1" x14ac:dyDescent="0.35">
      <c r="A69" s="641" t="s">
        <v>379</v>
      </c>
      <c r="B69" s="619">
        <v>0</v>
      </c>
      <c r="C69" s="619">
        <v>5.3432000000000004</v>
      </c>
      <c r="D69" s="620">
        <v>5.3432000000000004</v>
      </c>
      <c r="E69" s="629" t="s">
        <v>313</v>
      </c>
      <c r="F69" s="619">
        <v>0</v>
      </c>
      <c r="G69" s="620">
        <v>0</v>
      </c>
      <c r="H69" s="622">
        <v>0</v>
      </c>
      <c r="I69" s="619">
        <v>0</v>
      </c>
      <c r="J69" s="620">
        <v>0</v>
      </c>
      <c r="K69" s="630" t="s">
        <v>313</v>
      </c>
    </row>
    <row r="70" spans="1:11" ht="14.4" customHeight="1" thickBot="1" x14ac:dyDescent="0.35">
      <c r="A70" s="639" t="s">
        <v>42</v>
      </c>
      <c r="B70" s="619">
        <v>2102.9376785159502</v>
      </c>
      <c r="C70" s="619">
        <v>1946.171</v>
      </c>
      <c r="D70" s="620">
        <v>-156.766678515954</v>
      </c>
      <c r="E70" s="621">
        <v>0.92545348342099998</v>
      </c>
      <c r="F70" s="619">
        <v>2109.5406684013901</v>
      </c>
      <c r="G70" s="620">
        <v>1230.56538990081</v>
      </c>
      <c r="H70" s="622">
        <v>104.41500000000001</v>
      </c>
      <c r="I70" s="619">
        <v>1178.2570000000001</v>
      </c>
      <c r="J70" s="620">
        <v>-52.308389900808002</v>
      </c>
      <c r="K70" s="623">
        <v>0.55853722928799998</v>
      </c>
    </row>
    <row r="71" spans="1:11" ht="14.4" customHeight="1" thickBot="1" x14ac:dyDescent="0.35">
      <c r="A71" s="640" t="s">
        <v>380</v>
      </c>
      <c r="B71" s="624">
        <v>2102.9376785159502</v>
      </c>
      <c r="C71" s="624">
        <v>1946.171</v>
      </c>
      <c r="D71" s="625">
        <v>-156.766678515954</v>
      </c>
      <c r="E71" s="631">
        <v>0.92545348342099998</v>
      </c>
      <c r="F71" s="624">
        <v>2109.5406684013901</v>
      </c>
      <c r="G71" s="625">
        <v>1230.56538990081</v>
      </c>
      <c r="H71" s="627">
        <v>104.41500000000001</v>
      </c>
      <c r="I71" s="624">
        <v>1178.2570000000001</v>
      </c>
      <c r="J71" s="625">
        <v>-52.308389900808002</v>
      </c>
      <c r="K71" s="632">
        <v>0.55853722928799998</v>
      </c>
    </row>
    <row r="72" spans="1:11" ht="14.4" customHeight="1" thickBot="1" x14ac:dyDescent="0.35">
      <c r="A72" s="641" t="s">
        <v>381</v>
      </c>
      <c r="B72" s="619">
        <v>721.93772201410297</v>
      </c>
      <c r="C72" s="619">
        <v>617.904</v>
      </c>
      <c r="D72" s="620">
        <v>-104.03372201410301</v>
      </c>
      <c r="E72" s="621">
        <v>0.85589654226099998</v>
      </c>
      <c r="F72" s="619">
        <v>731.96526076856105</v>
      </c>
      <c r="G72" s="620">
        <v>426.97973544832701</v>
      </c>
      <c r="H72" s="622">
        <v>46.308</v>
      </c>
      <c r="I72" s="619">
        <v>322.05900000000003</v>
      </c>
      <c r="J72" s="620">
        <v>-104.92073544832699</v>
      </c>
      <c r="K72" s="623">
        <v>0.43999219261</v>
      </c>
    </row>
    <row r="73" spans="1:11" ht="14.4" customHeight="1" thickBot="1" x14ac:dyDescent="0.35">
      <c r="A73" s="641" t="s">
        <v>382</v>
      </c>
      <c r="B73" s="619">
        <v>369.99998834589701</v>
      </c>
      <c r="C73" s="619">
        <v>258.93</v>
      </c>
      <c r="D73" s="620">
        <v>-111.069988345897</v>
      </c>
      <c r="E73" s="621">
        <v>0.69981083285300005</v>
      </c>
      <c r="F73" s="619">
        <v>322.26238329230603</v>
      </c>
      <c r="G73" s="620">
        <v>187.986390253845</v>
      </c>
      <c r="H73" s="622">
        <v>25.606000000000002</v>
      </c>
      <c r="I73" s="619">
        <v>205.279</v>
      </c>
      <c r="J73" s="620">
        <v>17.292609746155001</v>
      </c>
      <c r="K73" s="623">
        <v>0.63699336516600003</v>
      </c>
    </row>
    <row r="74" spans="1:11" ht="14.4" customHeight="1" thickBot="1" x14ac:dyDescent="0.35">
      <c r="A74" s="641" t="s">
        <v>383</v>
      </c>
      <c r="B74" s="619">
        <v>1010.99996815596</v>
      </c>
      <c r="C74" s="619">
        <v>1069.337</v>
      </c>
      <c r="D74" s="620">
        <v>58.337031844045001</v>
      </c>
      <c r="E74" s="621">
        <v>1.0577023082899999</v>
      </c>
      <c r="F74" s="619">
        <v>1055.3130243405201</v>
      </c>
      <c r="G74" s="620">
        <v>615.599264198637</v>
      </c>
      <c r="H74" s="622">
        <v>32.500999999999998</v>
      </c>
      <c r="I74" s="619">
        <v>650.91899999999998</v>
      </c>
      <c r="J74" s="620">
        <v>35.319735801363002</v>
      </c>
      <c r="K74" s="623">
        <v>0.61680182560600005</v>
      </c>
    </row>
    <row r="75" spans="1:11" ht="14.4" customHeight="1" thickBot="1" x14ac:dyDescent="0.35">
      <c r="A75" s="642" t="s">
        <v>384</v>
      </c>
      <c r="B75" s="624">
        <v>4994.3265486270502</v>
      </c>
      <c r="C75" s="624">
        <v>5180.2948699999997</v>
      </c>
      <c r="D75" s="625">
        <v>185.96832137295101</v>
      </c>
      <c r="E75" s="631">
        <v>1.0372359155049999</v>
      </c>
      <c r="F75" s="624">
        <v>4942.7702737328</v>
      </c>
      <c r="G75" s="625">
        <v>2883.2826596774598</v>
      </c>
      <c r="H75" s="627">
        <v>520.97676999999999</v>
      </c>
      <c r="I75" s="624">
        <v>2912.6581000000001</v>
      </c>
      <c r="J75" s="625">
        <v>29.375440322536001</v>
      </c>
      <c r="K75" s="632">
        <v>0.58927644593899997</v>
      </c>
    </row>
    <row r="76" spans="1:11" ht="14.4" customHeight="1" thickBot="1" x14ac:dyDescent="0.35">
      <c r="A76" s="639" t="s">
        <v>45</v>
      </c>
      <c r="B76" s="619">
        <v>1066.7065795507499</v>
      </c>
      <c r="C76" s="619">
        <v>1173.61896</v>
      </c>
      <c r="D76" s="620">
        <v>106.91238044924501</v>
      </c>
      <c r="E76" s="621">
        <v>1.100226606359</v>
      </c>
      <c r="F76" s="619">
        <v>1148.0058487587601</v>
      </c>
      <c r="G76" s="620">
        <v>669.67007844260797</v>
      </c>
      <c r="H76" s="622">
        <v>152.26604</v>
      </c>
      <c r="I76" s="619">
        <v>685.14290000000005</v>
      </c>
      <c r="J76" s="620">
        <v>15.472821557392001</v>
      </c>
      <c r="K76" s="623">
        <v>0.59681133222500005</v>
      </c>
    </row>
    <row r="77" spans="1:11" ht="14.4" customHeight="1" thickBot="1" x14ac:dyDescent="0.35">
      <c r="A77" s="643" t="s">
        <v>385</v>
      </c>
      <c r="B77" s="619">
        <v>1066.7065795507499</v>
      </c>
      <c r="C77" s="619">
        <v>1173.61896</v>
      </c>
      <c r="D77" s="620">
        <v>106.91238044924501</v>
      </c>
      <c r="E77" s="621">
        <v>1.100226606359</v>
      </c>
      <c r="F77" s="619">
        <v>1148.0058487587601</v>
      </c>
      <c r="G77" s="620">
        <v>669.67007844260797</v>
      </c>
      <c r="H77" s="622">
        <v>152.26604</v>
      </c>
      <c r="I77" s="619">
        <v>685.14290000000005</v>
      </c>
      <c r="J77" s="620">
        <v>15.472821557392001</v>
      </c>
      <c r="K77" s="623">
        <v>0.59681133222500005</v>
      </c>
    </row>
    <row r="78" spans="1:11" ht="14.4" customHeight="1" thickBot="1" x14ac:dyDescent="0.35">
      <c r="A78" s="641" t="s">
        <v>386</v>
      </c>
      <c r="B78" s="619">
        <v>756.91642657134105</v>
      </c>
      <c r="C78" s="619">
        <v>947.59124999999995</v>
      </c>
      <c r="D78" s="620">
        <v>190.67482342865901</v>
      </c>
      <c r="E78" s="621">
        <v>1.251910008469</v>
      </c>
      <c r="F78" s="619">
        <v>916.94120381064295</v>
      </c>
      <c r="G78" s="620">
        <v>534.88236888954202</v>
      </c>
      <c r="H78" s="622">
        <v>119.23778</v>
      </c>
      <c r="I78" s="619">
        <v>610.45277999999996</v>
      </c>
      <c r="J78" s="620">
        <v>75.570411110457997</v>
      </c>
      <c r="K78" s="623">
        <v>0.66574909870200005</v>
      </c>
    </row>
    <row r="79" spans="1:11" ht="14.4" customHeight="1" thickBot="1" x14ac:dyDescent="0.35">
      <c r="A79" s="641" t="s">
        <v>387</v>
      </c>
      <c r="B79" s="619">
        <v>34.493806216236997</v>
      </c>
      <c r="C79" s="619">
        <v>26.550270000000001</v>
      </c>
      <c r="D79" s="620">
        <v>-7.9435362162369998</v>
      </c>
      <c r="E79" s="621">
        <v>0.76971122970700001</v>
      </c>
      <c r="F79" s="619">
        <v>33.099850994656997</v>
      </c>
      <c r="G79" s="620">
        <v>19.308246413549998</v>
      </c>
      <c r="H79" s="622">
        <v>4.8823499999999997</v>
      </c>
      <c r="I79" s="619">
        <v>6.2537500000000001</v>
      </c>
      <c r="J79" s="620">
        <v>-13.05449641355</v>
      </c>
      <c r="K79" s="623">
        <v>0.188935895844</v>
      </c>
    </row>
    <row r="80" spans="1:11" ht="14.4" customHeight="1" thickBot="1" x14ac:dyDescent="0.35">
      <c r="A80" s="641" t="s">
        <v>388</v>
      </c>
      <c r="B80" s="619">
        <v>232.99999266106499</v>
      </c>
      <c r="C80" s="619">
        <v>118.87506999999999</v>
      </c>
      <c r="D80" s="620">
        <v>-114.124922661065</v>
      </c>
      <c r="E80" s="621">
        <v>0.51019344954599999</v>
      </c>
      <c r="F80" s="619">
        <v>122.770676628348</v>
      </c>
      <c r="G80" s="620">
        <v>71.616228033203001</v>
      </c>
      <c r="H80" s="622">
        <v>9.9498300000000004</v>
      </c>
      <c r="I80" s="619">
        <v>21.588819999999998</v>
      </c>
      <c r="J80" s="620">
        <v>-50.027408033203002</v>
      </c>
      <c r="K80" s="623">
        <v>0.175846713505</v>
      </c>
    </row>
    <row r="81" spans="1:11" ht="14.4" customHeight="1" thickBot="1" x14ac:dyDescent="0.35">
      <c r="A81" s="641" t="s">
        <v>389</v>
      </c>
      <c r="B81" s="619">
        <v>42.296354102111003</v>
      </c>
      <c r="C81" s="619">
        <v>80.602369999999993</v>
      </c>
      <c r="D81" s="620">
        <v>38.306015897888003</v>
      </c>
      <c r="E81" s="621">
        <v>1.905657631989</v>
      </c>
      <c r="F81" s="619">
        <v>75.194117325107996</v>
      </c>
      <c r="G81" s="620">
        <v>43.863235106312999</v>
      </c>
      <c r="H81" s="622">
        <v>18.196079999999998</v>
      </c>
      <c r="I81" s="619">
        <v>46.847549999999998</v>
      </c>
      <c r="J81" s="620">
        <v>2.9843148936859998</v>
      </c>
      <c r="K81" s="623">
        <v>0.62302147649899997</v>
      </c>
    </row>
    <row r="82" spans="1:11" ht="14.4" customHeight="1" thickBot="1" x14ac:dyDescent="0.35">
      <c r="A82" s="644" t="s">
        <v>46</v>
      </c>
      <c r="B82" s="624">
        <v>0</v>
      </c>
      <c r="C82" s="624">
        <v>230.91499999999999</v>
      </c>
      <c r="D82" s="625">
        <v>230.91499999999999</v>
      </c>
      <c r="E82" s="626" t="s">
        <v>313</v>
      </c>
      <c r="F82" s="624">
        <v>0</v>
      </c>
      <c r="G82" s="625">
        <v>0</v>
      </c>
      <c r="H82" s="627">
        <v>1.645</v>
      </c>
      <c r="I82" s="624">
        <v>132.642</v>
      </c>
      <c r="J82" s="625">
        <v>132.642</v>
      </c>
      <c r="K82" s="628" t="s">
        <v>313</v>
      </c>
    </row>
    <row r="83" spans="1:11" ht="14.4" customHeight="1" thickBot="1" x14ac:dyDescent="0.35">
      <c r="A83" s="640" t="s">
        <v>390</v>
      </c>
      <c r="B83" s="624">
        <v>0</v>
      </c>
      <c r="C83" s="624">
        <v>88.293999999999997</v>
      </c>
      <c r="D83" s="625">
        <v>88.293999999999997</v>
      </c>
      <c r="E83" s="626" t="s">
        <v>313</v>
      </c>
      <c r="F83" s="624">
        <v>0</v>
      </c>
      <c r="G83" s="625">
        <v>0</v>
      </c>
      <c r="H83" s="627">
        <v>1.645</v>
      </c>
      <c r="I83" s="624">
        <v>46.103999999999999</v>
      </c>
      <c r="J83" s="625">
        <v>46.103999999999999</v>
      </c>
      <c r="K83" s="628" t="s">
        <v>313</v>
      </c>
    </row>
    <row r="84" spans="1:11" ht="14.4" customHeight="1" thickBot="1" x14ac:dyDescent="0.35">
      <c r="A84" s="641" t="s">
        <v>391</v>
      </c>
      <c r="B84" s="619">
        <v>0</v>
      </c>
      <c r="C84" s="619">
        <v>64.424000000000007</v>
      </c>
      <c r="D84" s="620">
        <v>64.424000000000007</v>
      </c>
      <c r="E84" s="629" t="s">
        <v>313</v>
      </c>
      <c r="F84" s="619">
        <v>0</v>
      </c>
      <c r="G84" s="620">
        <v>0</v>
      </c>
      <c r="H84" s="622">
        <v>1.645</v>
      </c>
      <c r="I84" s="619">
        <v>32.823999999999998</v>
      </c>
      <c r="J84" s="620">
        <v>32.823999999999998</v>
      </c>
      <c r="K84" s="630" t="s">
        <v>313</v>
      </c>
    </row>
    <row r="85" spans="1:11" ht="14.4" customHeight="1" thickBot="1" x14ac:dyDescent="0.35">
      <c r="A85" s="641" t="s">
        <v>392</v>
      </c>
      <c r="B85" s="619">
        <v>0</v>
      </c>
      <c r="C85" s="619">
        <v>23.87</v>
      </c>
      <c r="D85" s="620">
        <v>23.87</v>
      </c>
      <c r="E85" s="629" t="s">
        <v>313</v>
      </c>
      <c r="F85" s="619">
        <v>0</v>
      </c>
      <c r="G85" s="620">
        <v>0</v>
      </c>
      <c r="H85" s="622">
        <v>0</v>
      </c>
      <c r="I85" s="619">
        <v>13.28</v>
      </c>
      <c r="J85" s="620">
        <v>13.28</v>
      </c>
      <c r="K85" s="630" t="s">
        <v>313</v>
      </c>
    </row>
    <row r="86" spans="1:11" ht="14.4" customHeight="1" thickBot="1" x14ac:dyDescent="0.35">
      <c r="A86" s="640" t="s">
        <v>393</v>
      </c>
      <c r="B86" s="624">
        <v>0</v>
      </c>
      <c r="C86" s="624">
        <v>142.62100000000001</v>
      </c>
      <c r="D86" s="625">
        <v>142.62100000000001</v>
      </c>
      <c r="E86" s="626" t="s">
        <v>313</v>
      </c>
      <c r="F86" s="624">
        <v>0</v>
      </c>
      <c r="G86" s="625">
        <v>0</v>
      </c>
      <c r="H86" s="627">
        <v>0</v>
      </c>
      <c r="I86" s="624">
        <v>86.537999999999997</v>
      </c>
      <c r="J86" s="625">
        <v>86.537999999999997</v>
      </c>
      <c r="K86" s="628" t="s">
        <v>313</v>
      </c>
    </row>
    <row r="87" spans="1:11" ht="14.4" customHeight="1" thickBot="1" x14ac:dyDescent="0.35">
      <c r="A87" s="641" t="s">
        <v>394</v>
      </c>
      <c r="B87" s="619">
        <v>0</v>
      </c>
      <c r="C87" s="619">
        <v>138.328</v>
      </c>
      <c r="D87" s="620">
        <v>138.328</v>
      </c>
      <c r="E87" s="629" t="s">
        <v>313</v>
      </c>
      <c r="F87" s="619">
        <v>0</v>
      </c>
      <c r="G87" s="620">
        <v>0</v>
      </c>
      <c r="H87" s="622">
        <v>0</v>
      </c>
      <c r="I87" s="619">
        <v>57.899000000000001</v>
      </c>
      <c r="J87" s="620">
        <v>57.899000000000001</v>
      </c>
      <c r="K87" s="630" t="s">
        <v>313</v>
      </c>
    </row>
    <row r="88" spans="1:11" ht="14.4" customHeight="1" thickBot="1" x14ac:dyDescent="0.35">
      <c r="A88" s="641" t="s">
        <v>395</v>
      </c>
      <c r="B88" s="619">
        <v>0</v>
      </c>
      <c r="C88" s="619">
        <v>4.2930000000000001</v>
      </c>
      <c r="D88" s="620">
        <v>4.2930000000000001</v>
      </c>
      <c r="E88" s="629" t="s">
        <v>313</v>
      </c>
      <c r="F88" s="619">
        <v>0</v>
      </c>
      <c r="G88" s="620">
        <v>0</v>
      </c>
      <c r="H88" s="622">
        <v>0</v>
      </c>
      <c r="I88" s="619">
        <v>28.638999999999999</v>
      </c>
      <c r="J88" s="620">
        <v>28.638999999999999</v>
      </c>
      <c r="K88" s="630" t="s">
        <v>313</v>
      </c>
    </row>
    <row r="89" spans="1:11" ht="14.4" customHeight="1" thickBot="1" x14ac:dyDescent="0.35">
      <c r="A89" s="639" t="s">
        <v>47</v>
      </c>
      <c r="B89" s="619">
        <v>3927.6199690763001</v>
      </c>
      <c r="C89" s="619">
        <v>3775.76091</v>
      </c>
      <c r="D89" s="620">
        <v>-151.85905907629399</v>
      </c>
      <c r="E89" s="621">
        <v>0.96133560266200002</v>
      </c>
      <c r="F89" s="619">
        <v>3794.7644249740401</v>
      </c>
      <c r="G89" s="620">
        <v>2213.61258123486</v>
      </c>
      <c r="H89" s="622">
        <v>367.06572999999997</v>
      </c>
      <c r="I89" s="619">
        <v>2094.8732</v>
      </c>
      <c r="J89" s="620">
        <v>-118.739381234856</v>
      </c>
      <c r="K89" s="623">
        <v>0.55204301648099996</v>
      </c>
    </row>
    <row r="90" spans="1:11" ht="14.4" customHeight="1" thickBot="1" x14ac:dyDescent="0.35">
      <c r="A90" s="640" t="s">
        <v>396</v>
      </c>
      <c r="B90" s="624">
        <v>4.5735046296880002</v>
      </c>
      <c r="C90" s="624">
        <v>4.8780000000000001</v>
      </c>
      <c r="D90" s="625">
        <v>0.30449537031099999</v>
      </c>
      <c r="E90" s="631">
        <v>1.0665781266150001</v>
      </c>
      <c r="F90" s="624">
        <v>2.302461761694</v>
      </c>
      <c r="G90" s="625">
        <v>1.343102694321</v>
      </c>
      <c r="H90" s="627">
        <v>0</v>
      </c>
      <c r="I90" s="624">
        <v>0</v>
      </c>
      <c r="J90" s="625">
        <v>-1.343102694321</v>
      </c>
      <c r="K90" s="632">
        <v>0</v>
      </c>
    </row>
    <row r="91" spans="1:11" ht="14.4" customHeight="1" thickBot="1" x14ac:dyDescent="0.35">
      <c r="A91" s="641" t="s">
        <v>397</v>
      </c>
      <c r="B91" s="619">
        <v>4.5735046296880002</v>
      </c>
      <c r="C91" s="619">
        <v>4.8780000000000001</v>
      </c>
      <c r="D91" s="620">
        <v>0.30449537031099999</v>
      </c>
      <c r="E91" s="621">
        <v>1.0665781266150001</v>
      </c>
      <c r="F91" s="619">
        <v>2.302461761694</v>
      </c>
      <c r="G91" s="620">
        <v>1.343102694321</v>
      </c>
      <c r="H91" s="622">
        <v>0</v>
      </c>
      <c r="I91" s="619">
        <v>0</v>
      </c>
      <c r="J91" s="620">
        <v>-1.343102694321</v>
      </c>
      <c r="K91" s="623">
        <v>0</v>
      </c>
    </row>
    <row r="92" spans="1:11" ht="14.4" customHeight="1" thickBot="1" x14ac:dyDescent="0.35">
      <c r="A92" s="640" t="s">
        <v>398</v>
      </c>
      <c r="B92" s="624">
        <v>30.736767382465999</v>
      </c>
      <c r="C92" s="624">
        <v>27.561360000000001</v>
      </c>
      <c r="D92" s="625">
        <v>-3.1754073824660001</v>
      </c>
      <c r="E92" s="631">
        <v>0.89669026209000002</v>
      </c>
      <c r="F92" s="624">
        <v>25.736219158550998</v>
      </c>
      <c r="G92" s="625">
        <v>15.012794509155</v>
      </c>
      <c r="H92" s="627">
        <v>1.9878899999999999</v>
      </c>
      <c r="I92" s="624">
        <v>16.886839999999999</v>
      </c>
      <c r="J92" s="625">
        <v>1.8740454908440001</v>
      </c>
      <c r="K92" s="632">
        <v>0.65615076930899996</v>
      </c>
    </row>
    <row r="93" spans="1:11" ht="14.4" customHeight="1" thickBot="1" x14ac:dyDescent="0.35">
      <c r="A93" s="641" t="s">
        <v>399</v>
      </c>
      <c r="B93" s="619">
        <v>11.900387498298</v>
      </c>
      <c r="C93" s="619">
        <v>12.009</v>
      </c>
      <c r="D93" s="620">
        <v>0.10861250170099999</v>
      </c>
      <c r="E93" s="621">
        <v>1.0091268037879999</v>
      </c>
      <c r="F93" s="619">
        <v>8.3118565775170001</v>
      </c>
      <c r="G93" s="620">
        <v>4.848583003551</v>
      </c>
      <c r="H93" s="622">
        <v>0.75260000000000005</v>
      </c>
      <c r="I93" s="619">
        <v>7.5975999999999999</v>
      </c>
      <c r="J93" s="620">
        <v>2.7490169964479998</v>
      </c>
      <c r="K93" s="623">
        <v>0.91406774517099998</v>
      </c>
    </row>
    <row r="94" spans="1:11" ht="14.4" customHeight="1" thickBot="1" x14ac:dyDescent="0.35">
      <c r="A94" s="641" t="s">
        <v>400</v>
      </c>
      <c r="B94" s="619">
        <v>18.836379884168</v>
      </c>
      <c r="C94" s="619">
        <v>15.55236</v>
      </c>
      <c r="D94" s="620">
        <v>-3.2840198841679999</v>
      </c>
      <c r="E94" s="621">
        <v>0.82565546541500001</v>
      </c>
      <c r="F94" s="619">
        <v>17.424362581034</v>
      </c>
      <c r="G94" s="620">
        <v>10.164211505602999</v>
      </c>
      <c r="H94" s="622">
        <v>1.23529</v>
      </c>
      <c r="I94" s="619">
        <v>9.2892399999999995</v>
      </c>
      <c r="J94" s="620">
        <v>-0.87497150560299997</v>
      </c>
      <c r="K94" s="623">
        <v>0.53311792364199995</v>
      </c>
    </row>
    <row r="95" spans="1:11" ht="14.4" customHeight="1" thickBot="1" x14ac:dyDescent="0.35">
      <c r="A95" s="640" t="s">
        <v>401</v>
      </c>
      <c r="B95" s="624">
        <v>115.509561747764</v>
      </c>
      <c r="C95" s="624">
        <v>97.174809999999994</v>
      </c>
      <c r="D95" s="625">
        <v>-18.334751747763999</v>
      </c>
      <c r="E95" s="631">
        <v>0.84127070114000002</v>
      </c>
      <c r="F95" s="624">
        <v>106.636301865791</v>
      </c>
      <c r="G95" s="625">
        <v>62.204509421711002</v>
      </c>
      <c r="H95" s="627">
        <v>11.744999999999999</v>
      </c>
      <c r="I95" s="624">
        <v>77.072969999999998</v>
      </c>
      <c r="J95" s="625">
        <v>14.868460578287999</v>
      </c>
      <c r="K95" s="632">
        <v>0.72276484322300005</v>
      </c>
    </row>
    <row r="96" spans="1:11" ht="14.4" customHeight="1" thickBot="1" x14ac:dyDescent="0.35">
      <c r="A96" s="641" t="s">
        <v>402</v>
      </c>
      <c r="B96" s="619">
        <v>47.509563889600003</v>
      </c>
      <c r="C96" s="619">
        <v>46.98</v>
      </c>
      <c r="D96" s="620">
        <v>-0.5295638896</v>
      </c>
      <c r="E96" s="621">
        <v>0.98885353082100003</v>
      </c>
      <c r="F96" s="619">
        <v>45.999926789366</v>
      </c>
      <c r="G96" s="620">
        <v>26.833290627130001</v>
      </c>
      <c r="H96" s="622">
        <v>11.744999999999999</v>
      </c>
      <c r="I96" s="619">
        <v>35.234999999999999</v>
      </c>
      <c r="J96" s="620">
        <v>8.401709372869</v>
      </c>
      <c r="K96" s="623">
        <v>0.76597947995299998</v>
      </c>
    </row>
    <row r="97" spans="1:11" ht="14.4" customHeight="1" thickBot="1" x14ac:dyDescent="0.35">
      <c r="A97" s="641" t="s">
        <v>403</v>
      </c>
      <c r="B97" s="619">
        <v>67.999997858162999</v>
      </c>
      <c r="C97" s="619">
        <v>50.194809999999997</v>
      </c>
      <c r="D97" s="620">
        <v>-17.805187858162999</v>
      </c>
      <c r="E97" s="621">
        <v>0.73815899383799999</v>
      </c>
      <c r="F97" s="619">
        <v>60.636375076424002</v>
      </c>
      <c r="G97" s="620">
        <v>35.371218794580003</v>
      </c>
      <c r="H97" s="622">
        <v>0</v>
      </c>
      <c r="I97" s="619">
        <v>41.837969999999999</v>
      </c>
      <c r="J97" s="620">
        <v>6.4667512054190004</v>
      </c>
      <c r="K97" s="623">
        <v>0.68998138406599996</v>
      </c>
    </row>
    <row r="98" spans="1:11" ht="14.4" customHeight="1" thickBot="1" x14ac:dyDescent="0.35">
      <c r="A98" s="640" t="s">
        <v>404</v>
      </c>
      <c r="B98" s="624">
        <v>2415.50230066534</v>
      </c>
      <c r="C98" s="624">
        <v>2464.8747400000002</v>
      </c>
      <c r="D98" s="625">
        <v>49.372439334661998</v>
      </c>
      <c r="E98" s="631">
        <v>1.0204398229389999</v>
      </c>
      <c r="F98" s="624">
        <v>2345.24319039991</v>
      </c>
      <c r="G98" s="625">
        <v>1368.05852773328</v>
      </c>
      <c r="H98" s="627">
        <v>166.67733999999999</v>
      </c>
      <c r="I98" s="624">
        <v>1367.9064699999999</v>
      </c>
      <c r="J98" s="625">
        <v>-0.15205773328200001</v>
      </c>
      <c r="K98" s="632">
        <v>0.58326849667400005</v>
      </c>
    </row>
    <row r="99" spans="1:11" ht="14.4" customHeight="1" thickBot="1" x14ac:dyDescent="0.35">
      <c r="A99" s="641" t="s">
        <v>405</v>
      </c>
      <c r="B99" s="619">
        <v>1489.54197951421</v>
      </c>
      <c r="C99" s="619">
        <v>1355.8354099999999</v>
      </c>
      <c r="D99" s="620">
        <v>-133.70656951420801</v>
      </c>
      <c r="E99" s="621">
        <v>0.91023645432400002</v>
      </c>
      <c r="F99" s="619">
        <v>1388.6150359543101</v>
      </c>
      <c r="G99" s="620">
        <v>810.02543764001496</v>
      </c>
      <c r="H99" s="622">
        <v>99.677779999999998</v>
      </c>
      <c r="I99" s="619">
        <v>792.69605999999999</v>
      </c>
      <c r="J99" s="620">
        <v>-17.329377640013998</v>
      </c>
      <c r="K99" s="623">
        <v>0.57085372077499996</v>
      </c>
    </row>
    <row r="100" spans="1:11" ht="14.4" customHeight="1" thickBot="1" x14ac:dyDescent="0.35">
      <c r="A100" s="641" t="s">
        <v>406</v>
      </c>
      <c r="B100" s="619">
        <v>0</v>
      </c>
      <c r="C100" s="619">
        <v>0</v>
      </c>
      <c r="D100" s="620">
        <v>0</v>
      </c>
      <c r="E100" s="621">
        <v>1</v>
      </c>
      <c r="F100" s="619">
        <v>0</v>
      </c>
      <c r="G100" s="620">
        <v>0</v>
      </c>
      <c r="H100" s="622">
        <v>0.30249999999999999</v>
      </c>
      <c r="I100" s="619">
        <v>0.30249999999999999</v>
      </c>
      <c r="J100" s="620">
        <v>0.30249999999999999</v>
      </c>
      <c r="K100" s="630" t="s">
        <v>339</v>
      </c>
    </row>
    <row r="101" spans="1:11" ht="14.4" customHeight="1" thickBot="1" x14ac:dyDescent="0.35">
      <c r="A101" s="641" t="s">
        <v>407</v>
      </c>
      <c r="B101" s="619">
        <v>1.116146684451</v>
      </c>
      <c r="C101" s="619">
        <v>0</v>
      </c>
      <c r="D101" s="620">
        <v>-1.116146684451</v>
      </c>
      <c r="E101" s="621">
        <v>0</v>
      </c>
      <c r="F101" s="619">
        <v>0</v>
      </c>
      <c r="G101" s="620">
        <v>0</v>
      </c>
      <c r="H101" s="622">
        <v>0</v>
      </c>
      <c r="I101" s="619">
        <v>0</v>
      </c>
      <c r="J101" s="620">
        <v>0</v>
      </c>
      <c r="K101" s="623">
        <v>0</v>
      </c>
    </row>
    <row r="102" spans="1:11" ht="14.4" customHeight="1" thickBot="1" x14ac:dyDescent="0.35">
      <c r="A102" s="641" t="s">
        <v>408</v>
      </c>
      <c r="B102" s="619">
        <v>924.84417446667703</v>
      </c>
      <c r="C102" s="619">
        <v>1109.0393300000001</v>
      </c>
      <c r="D102" s="620">
        <v>184.195155533323</v>
      </c>
      <c r="E102" s="621">
        <v>1.199163448955</v>
      </c>
      <c r="F102" s="619">
        <v>956.62815444560295</v>
      </c>
      <c r="G102" s="620">
        <v>558.03309009326802</v>
      </c>
      <c r="H102" s="622">
        <v>66.697059999999993</v>
      </c>
      <c r="I102" s="619">
        <v>574.90791000000002</v>
      </c>
      <c r="J102" s="620">
        <v>16.874819906730998</v>
      </c>
      <c r="K102" s="623">
        <v>0.60097322802800002</v>
      </c>
    </row>
    <row r="103" spans="1:11" ht="14.4" customHeight="1" thickBot="1" x14ac:dyDescent="0.35">
      <c r="A103" s="640" t="s">
        <v>409</v>
      </c>
      <c r="B103" s="624">
        <v>1361.2978346510399</v>
      </c>
      <c r="C103" s="624">
        <v>1178.4749999999999</v>
      </c>
      <c r="D103" s="625">
        <v>-182.82283465103799</v>
      </c>
      <c r="E103" s="631">
        <v>0.86569960665599999</v>
      </c>
      <c r="F103" s="624">
        <v>1314.8462517880901</v>
      </c>
      <c r="G103" s="625">
        <v>766.99364687638501</v>
      </c>
      <c r="H103" s="627">
        <v>186.65549999999999</v>
      </c>
      <c r="I103" s="624">
        <v>632.50181999999995</v>
      </c>
      <c r="J103" s="625">
        <v>-134.49182687638501</v>
      </c>
      <c r="K103" s="632">
        <v>0.48104622052899998</v>
      </c>
    </row>
    <row r="104" spans="1:11" ht="14.4" customHeight="1" thickBot="1" x14ac:dyDescent="0.35">
      <c r="A104" s="641" t="s">
        <v>410</v>
      </c>
      <c r="B104" s="619">
        <v>9.9999996850239992</v>
      </c>
      <c r="C104" s="619">
        <v>21.879000000000001</v>
      </c>
      <c r="D104" s="620">
        <v>11.879000314975</v>
      </c>
      <c r="E104" s="621">
        <v>2.1879000689130002</v>
      </c>
      <c r="F104" s="619">
        <v>62.364255929772</v>
      </c>
      <c r="G104" s="620">
        <v>36.379149292367003</v>
      </c>
      <c r="H104" s="622">
        <v>0</v>
      </c>
      <c r="I104" s="619">
        <v>12.37</v>
      </c>
      <c r="J104" s="620">
        <v>-24.009149292366999</v>
      </c>
      <c r="K104" s="623">
        <v>0.19835079911600001</v>
      </c>
    </row>
    <row r="105" spans="1:11" ht="14.4" customHeight="1" thickBot="1" x14ac:dyDescent="0.35">
      <c r="A105" s="641" t="s">
        <v>411</v>
      </c>
      <c r="B105" s="619">
        <v>1070.9840312973499</v>
      </c>
      <c r="C105" s="619">
        <v>909.82261000000005</v>
      </c>
      <c r="D105" s="620">
        <v>-161.16142129734899</v>
      </c>
      <c r="E105" s="621">
        <v>0.849520238782</v>
      </c>
      <c r="F105" s="619">
        <v>887.59795585649704</v>
      </c>
      <c r="G105" s="620">
        <v>517.76547424962303</v>
      </c>
      <c r="H105" s="622">
        <v>186.65549999999999</v>
      </c>
      <c r="I105" s="619">
        <v>494.76690000000002</v>
      </c>
      <c r="J105" s="620">
        <v>-22.998574249623001</v>
      </c>
      <c r="K105" s="623">
        <v>0.55742230672699999</v>
      </c>
    </row>
    <row r="106" spans="1:11" ht="14.4" customHeight="1" thickBot="1" x14ac:dyDescent="0.35">
      <c r="A106" s="641" t="s">
        <v>412</v>
      </c>
      <c r="B106" s="619">
        <v>2.028548637109</v>
      </c>
      <c r="C106" s="619">
        <v>2.3420000000000001</v>
      </c>
      <c r="D106" s="620">
        <v>0.31345136288999997</v>
      </c>
      <c r="E106" s="621">
        <v>1.1545200135489999</v>
      </c>
      <c r="F106" s="619">
        <v>2.999995225393</v>
      </c>
      <c r="G106" s="620">
        <v>1.749997214812</v>
      </c>
      <c r="H106" s="622">
        <v>0</v>
      </c>
      <c r="I106" s="619">
        <v>1.8169999999999999</v>
      </c>
      <c r="J106" s="620">
        <v>6.7002785186999994E-2</v>
      </c>
      <c r="K106" s="623">
        <v>0.605667630608</v>
      </c>
    </row>
    <row r="107" spans="1:11" ht="14.4" customHeight="1" thickBot="1" x14ac:dyDescent="0.35">
      <c r="A107" s="641" t="s">
        <v>413</v>
      </c>
      <c r="B107" s="619">
        <v>6.1533182456490003</v>
      </c>
      <c r="C107" s="619">
        <v>1.8391999999999999</v>
      </c>
      <c r="D107" s="620">
        <v>-4.3141182456490004</v>
      </c>
      <c r="E107" s="621">
        <v>0.29889564078699998</v>
      </c>
      <c r="F107" s="619">
        <v>3.9848541474500001</v>
      </c>
      <c r="G107" s="620">
        <v>2.3244982526790001</v>
      </c>
      <c r="H107" s="622">
        <v>0</v>
      </c>
      <c r="I107" s="619">
        <v>1.7302999999999999</v>
      </c>
      <c r="J107" s="620">
        <v>-0.59419825267899995</v>
      </c>
      <c r="K107" s="623">
        <v>0.434219154823</v>
      </c>
    </row>
    <row r="108" spans="1:11" ht="14.4" customHeight="1" thickBot="1" x14ac:dyDescent="0.35">
      <c r="A108" s="641" t="s">
        <v>414</v>
      </c>
      <c r="B108" s="619">
        <v>272.13193678590602</v>
      </c>
      <c r="C108" s="619">
        <v>242.59218999999999</v>
      </c>
      <c r="D108" s="620">
        <v>-29.539746785904999</v>
      </c>
      <c r="E108" s="621">
        <v>0.891450642894</v>
      </c>
      <c r="F108" s="619">
        <v>357.89919062897502</v>
      </c>
      <c r="G108" s="620">
        <v>208.77452786690199</v>
      </c>
      <c r="H108" s="622">
        <v>0</v>
      </c>
      <c r="I108" s="619">
        <v>121.81762000000001</v>
      </c>
      <c r="J108" s="620">
        <v>-86.956907866902</v>
      </c>
      <c r="K108" s="623">
        <v>0.34036852608099999</v>
      </c>
    </row>
    <row r="109" spans="1:11" ht="14.4" customHeight="1" thickBot="1" x14ac:dyDescent="0.35">
      <c r="A109" s="640" t="s">
        <v>415</v>
      </c>
      <c r="B109" s="624">
        <v>0</v>
      </c>
      <c r="C109" s="624">
        <v>2.7970000000000002</v>
      </c>
      <c r="D109" s="625">
        <v>2.7970000000000002</v>
      </c>
      <c r="E109" s="626" t="s">
        <v>339</v>
      </c>
      <c r="F109" s="624">
        <v>0</v>
      </c>
      <c r="G109" s="625">
        <v>0</v>
      </c>
      <c r="H109" s="627">
        <v>0</v>
      </c>
      <c r="I109" s="624">
        <v>0.50509999999999999</v>
      </c>
      <c r="J109" s="625">
        <v>0.50509999999999999</v>
      </c>
      <c r="K109" s="628" t="s">
        <v>313</v>
      </c>
    </row>
    <row r="110" spans="1:11" ht="14.4" customHeight="1" thickBot="1" x14ac:dyDescent="0.35">
      <c r="A110" s="641" t="s">
        <v>416</v>
      </c>
      <c r="B110" s="619">
        <v>0</v>
      </c>
      <c r="C110" s="619">
        <v>2.7970000000000002</v>
      </c>
      <c r="D110" s="620">
        <v>2.7970000000000002</v>
      </c>
      <c r="E110" s="629" t="s">
        <v>339</v>
      </c>
      <c r="F110" s="619">
        <v>0</v>
      </c>
      <c r="G110" s="620">
        <v>0</v>
      </c>
      <c r="H110" s="622">
        <v>0</v>
      </c>
      <c r="I110" s="619">
        <v>0</v>
      </c>
      <c r="J110" s="620">
        <v>0</v>
      </c>
      <c r="K110" s="630" t="s">
        <v>313</v>
      </c>
    </row>
    <row r="111" spans="1:11" ht="14.4" customHeight="1" thickBot="1" x14ac:dyDescent="0.35">
      <c r="A111" s="641" t="s">
        <v>417</v>
      </c>
      <c r="B111" s="619">
        <v>0</v>
      </c>
      <c r="C111" s="619">
        <v>0</v>
      </c>
      <c r="D111" s="620">
        <v>0</v>
      </c>
      <c r="E111" s="621">
        <v>1</v>
      </c>
      <c r="F111" s="619">
        <v>0</v>
      </c>
      <c r="G111" s="620">
        <v>0</v>
      </c>
      <c r="H111" s="622">
        <v>0</v>
      </c>
      <c r="I111" s="619">
        <v>0.50509999999999999</v>
      </c>
      <c r="J111" s="620">
        <v>0.50509999999999999</v>
      </c>
      <c r="K111" s="630" t="s">
        <v>339</v>
      </c>
    </row>
    <row r="112" spans="1:11" ht="14.4" customHeight="1" thickBot="1" x14ac:dyDescent="0.35">
      <c r="A112" s="638" t="s">
        <v>48</v>
      </c>
      <c r="B112" s="619">
        <v>71038.997762443702</v>
      </c>
      <c r="C112" s="619">
        <v>70780.704610000001</v>
      </c>
      <c r="D112" s="620">
        <v>-258.29315244365699</v>
      </c>
      <c r="E112" s="621">
        <v>0.99636406536400002</v>
      </c>
      <c r="F112" s="619">
        <v>71952.006495790105</v>
      </c>
      <c r="G112" s="620">
        <v>41972.003789210903</v>
      </c>
      <c r="H112" s="622">
        <v>7287.9983700000003</v>
      </c>
      <c r="I112" s="619">
        <v>42639.165459999997</v>
      </c>
      <c r="J112" s="620">
        <v>667.16167078910803</v>
      </c>
      <c r="K112" s="623">
        <v>0.59260564835600005</v>
      </c>
    </row>
    <row r="113" spans="1:11" ht="14.4" customHeight="1" thickBot="1" x14ac:dyDescent="0.35">
      <c r="A113" s="644" t="s">
        <v>418</v>
      </c>
      <c r="B113" s="624">
        <v>52662.998341243103</v>
      </c>
      <c r="C113" s="624">
        <v>52966.03</v>
      </c>
      <c r="D113" s="625">
        <v>303.03165875686699</v>
      </c>
      <c r="E113" s="631">
        <v>1.00575416646</v>
      </c>
      <c r="F113" s="624">
        <v>53152.0047985356</v>
      </c>
      <c r="G113" s="625">
        <v>31005.3361324791</v>
      </c>
      <c r="H113" s="627">
        <v>5381.2839999999997</v>
      </c>
      <c r="I113" s="624">
        <v>31481.669000000002</v>
      </c>
      <c r="J113" s="625">
        <v>476.33286752088998</v>
      </c>
      <c r="K113" s="632">
        <v>0.59229504360700003</v>
      </c>
    </row>
    <row r="114" spans="1:11" ht="14.4" customHeight="1" thickBot="1" x14ac:dyDescent="0.35">
      <c r="A114" s="640" t="s">
        <v>419</v>
      </c>
      <c r="B114" s="624">
        <v>52499.998346377201</v>
      </c>
      <c r="C114" s="624">
        <v>52863.326999999997</v>
      </c>
      <c r="D114" s="625">
        <v>363.328653622768</v>
      </c>
      <c r="E114" s="631">
        <v>1.006920546001</v>
      </c>
      <c r="F114" s="624">
        <v>52955.004780750598</v>
      </c>
      <c r="G114" s="625">
        <v>30890.419455437801</v>
      </c>
      <c r="H114" s="627">
        <v>5370.7510000000002</v>
      </c>
      <c r="I114" s="624">
        <v>31428.300999999999</v>
      </c>
      <c r="J114" s="625">
        <v>537.88154456217296</v>
      </c>
      <c r="K114" s="632">
        <v>0.59349066495400005</v>
      </c>
    </row>
    <row r="115" spans="1:11" ht="14.4" customHeight="1" thickBot="1" x14ac:dyDescent="0.35">
      <c r="A115" s="641" t="s">
        <v>420</v>
      </c>
      <c r="B115" s="619">
        <v>52499.998346377201</v>
      </c>
      <c r="C115" s="619">
        <v>52863.326999999997</v>
      </c>
      <c r="D115" s="620">
        <v>363.328653622768</v>
      </c>
      <c r="E115" s="621">
        <v>1.006920546001</v>
      </c>
      <c r="F115" s="619">
        <v>52955.004780750598</v>
      </c>
      <c r="G115" s="620">
        <v>30890.419455437801</v>
      </c>
      <c r="H115" s="622">
        <v>5370.7510000000002</v>
      </c>
      <c r="I115" s="619">
        <v>31428.300999999999</v>
      </c>
      <c r="J115" s="620">
        <v>537.88154456217296</v>
      </c>
      <c r="K115" s="623">
        <v>0.59349066495400005</v>
      </c>
    </row>
    <row r="116" spans="1:11" ht="14.4" customHeight="1" thickBot="1" x14ac:dyDescent="0.35">
      <c r="A116" s="640" t="s">
        <v>421</v>
      </c>
      <c r="B116" s="624">
        <v>0</v>
      </c>
      <c r="C116" s="624">
        <v>33.75</v>
      </c>
      <c r="D116" s="625">
        <v>33.75</v>
      </c>
      <c r="E116" s="626" t="s">
        <v>339</v>
      </c>
      <c r="F116" s="624">
        <v>45.000004062576998</v>
      </c>
      <c r="G116" s="625">
        <v>26.250002369836</v>
      </c>
      <c r="H116" s="627">
        <v>3.75</v>
      </c>
      <c r="I116" s="624">
        <v>24</v>
      </c>
      <c r="J116" s="625">
        <v>-2.2500023698359999</v>
      </c>
      <c r="K116" s="632">
        <v>0.53333328518400003</v>
      </c>
    </row>
    <row r="117" spans="1:11" ht="14.4" customHeight="1" thickBot="1" x14ac:dyDescent="0.35">
      <c r="A117" s="641" t="s">
        <v>422</v>
      </c>
      <c r="B117" s="619">
        <v>0</v>
      </c>
      <c r="C117" s="619">
        <v>33.75</v>
      </c>
      <c r="D117" s="620">
        <v>33.75</v>
      </c>
      <c r="E117" s="629" t="s">
        <v>339</v>
      </c>
      <c r="F117" s="619">
        <v>45.000004062576998</v>
      </c>
      <c r="G117" s="620">
        <v>26.250002369836</v>
      </c>
      <c r="H117" s="622">
        <v>3.75</v>
      </c>
      <c r="I117" s="619">
        <v>24</v>
      </c>
      <c r="J117" s="620">
        <v>-2.2500023698359999</v>
      </c>
      <c r="K117" s="623">
        <v>0.53333328518400003</v>
      </c>
    </row>
    <row r="118" spans="1:11" ht="14.4" customHeight="1" thickBot="1" x14ac:dyDescent="0.35">
      <c r="A118" s="640" t="s">
        <v>423</v>
      </c>
      <c r="B118" s="624">
        <v>162.99999486589499</v>
      </c>
      <c r="C118" s="624">
        <v>68.953000000000003</v>
      </c>
      <c r="D118" s="625">
        <v>-94.046994865895002</v>
      </c>
      <c r="E118" s="631">
        <v>0.42302455320100002</v>
      </c>
      <c r="F118" s="624">
        <v>152.000013722483</v>
      </c>
      <c r="G118" s="625">
        <v>88.666674671448007</v>
      </c>
      <c r="H118" s="627">
        <v>6.7830000000000004</v>
      </c>
      <c r="I118" s="624">
        <v>29.367999999999999</v>
      </c>
      <c r="J118" s="625">
        <v>-59.298674671447998</v>
      </c>
      <c r="K118" s="632">
        <v>0.193210508872</v>
      </c>
    </row>
    <row r="119" spans="1:11" ht="14.4" customHeight="1" thickBot="1" x14ac:dyDescent="0.35">
      <c r="A119" s="641" t="s">
        <v>424</v>
      </c>
      <c r="B119" s="619">
        <v>162.99999486589499</v>
      </c>
      <c r="C119" s="619">
        <v>68.953000000000003</v>
      </c>
      <c r="D119" s="620">
        <v>-94.046994865895002</v>
      </c>
      <c r="E119" s="621">
        <v>0.42302455320100002</v>
      </c>
      <c r="F119" s="619">
        <v>152.000013722483</v>
      </c>
      <c r="G119" s="620">
        <v>88.666674671448007</v>
      </c>
      <c r="H119" s="622">
        <v>6.7830000000000004</v>
      </c>
      <c r="I119" s="619">
        <v>29.367999999999999</v>
      </c>
      <c r="J119" s="620">
        <v>-59.298674671447998</v>
      </c>
      <c r="K119" s="623">
        <v>0.193210508872</v>
      </c>
    </row>
    <row r="120" spans="1:11" ht="14.4" customHeight="1" thickBot="1" x14ac:dyDescent="0.35">
      <c r="A120" s="639" t="s">
        <v>425</v>
      </c>
      <c r="B120" s="619">
        <v>17850.999437736798</v>
      </c>
      <c r="C120" s="619">
        <v>17285.35326</v>
      </c>
      <c r="D120" s="620">
        <v>-565.64617773675502</v>
      </c>
      <c r="E120" s="621">
        <v>0.96831291268999997</v>
      </c>
      <c r="F120" s="619">
        <v>18005.001625482299</v>
      </c>
      <c r="G120" s="620">
        <v>10502.9176148647</v>
      </c>
      <c r="H120" s="622">
        <v>1826.0532499999999</v>
      </c>
      <c r="I120" s="619">
        <v>10685.626749999999</v>
      </c>
      <c r="J120" s="620">
        <v>182.70913513533901</v>
      </c>
      <c r="K120" s="623">
        <v>0.59348102112199996</v>
      </c>
    </row>
    <row r="121" spans="1:11" ht="14.4" customHeight="1" thickBot="1" x14ac:dyDescent="0.35">
      <c r="A121" s="640" t="s">
        <v>426</v>
      </c>
      <c r="B121" s="624">
        <v>4725.9998511424501</v>
      </c>
      <c r="C121" s="624">
        <v>4757.6850100000001</v>
      </c>
      <c r="D121" s="625">
        <v>31.685158857548</v>
      </c>
      <c r="E121" s="631">
        <v>1.006704435009</v>
      </c>
      <c r="F121" s="624">
        <v>4766.0004302720699</v>
      </c>
      <c r="G121" s="625">
        <v>2780.1669176587102</v>
      </c>
      <c r="H121" s="627">
        <v>483.3655</v>
      </c>
      <c r="I121" s="624">
        <v>2828.5515</v>
      </c>
      <c r="J121" s="625">
        <v>48.384582341293999</v>
      </c>
      <c r="K121" s="632">
        <v>0.59348536396100005</v>
      </c>
    </row>
    <row r="122" spans="1:11" ht="14.4" customHeight="1" thickBot="1" x14ac:dyDescent="0.35">
      <c r="A122" s="641" t="s">
        <v>427</v>
      </c>
      <c r="B122" s="619">
        <v>4725.9998511424501</v>
      </c>
      <c r="C122" s="619">
        <v>4757.6850100000001</v>
      </c>
      <c r="D122" s="620">
        <v>31.685158857548</v>
      </c>
      <c r="E122" s="621">
        <v>1.006704435009</v>
      </c>
      <c r="F122" s="619">
        <v>4766.0004302720699</v>
      </c>
      <c r="G122" s="620">
        <v>2780.1669176587102</v>
      </c>
      <c r="H122" s="622">
        <v>483.3655</v>
      </c>
      <c r="I122" s="619">
        <v>2828.5515</v>
      </c>
      <c r="J122" s="620">
        <v>48.384582341293999</v>
      </c>
      <c r="K122" s="623">
        <v>0.59348536396100005</v>
      </c>
    </row>
    <row r="123" spans="1:11" ht="14.4" customHeight="1" thickBot="1" x14ac:dyDescent="0.35">
      <c r="A123" s="640" t="s">
        <v>428</v>
      </c>
      <c r="B123" s="624">
        <v>13124.9995865943</v>
      </c>
      <c r="C123" s="624">
        <v>12527.668250000001</v>
      </c>
      <c r="D123" s="625">
        <v>-597.33133659430905</v>
      </c>
      <c r="E123" s="631">
        <v>0.95448903958700004</v>
      </c>
      <c r="F123" s="624">
        <v>13239.0011952102</v>
      </c>
      <c r="G123" s="625">
        <v>7722.75069720596</v>
      </c>
      <c r="H123" s="627">
        <v>1342.6877500000001</v>
      </c>
      <c r="I123" s="624">
        <v>7857.0752499999999</v>
      </c>
      <c r="J123" s="625">
        <v>134.324552794044</v>
      </c>
      <c r="K123" s="632">
        <v>0.59347945771300004</v>
      </c>
    </row>
    <row r="124" spans="1:11" ht="14.4" customHeight="1" thickBot="1" x14ac:dyDescent="0.35">
      <c r="A124" s="641" t="s">
        <v>429</v>
      </c>
      <c r="B124" s="619">
        <v>13124.9995865943</v>
      </c>
      <c r="C124" s="619">
        <v>12527.668250000001</v>
      </c>
      <c r="D124" s="620">
        <v>-597.33133659430905</v>
      </c>
      <c r="E124" s="621">
        <v>0.95448903958700004</v>
      </c>
      <c r="F124" s="619">
        <v>13239.0011952102</v>
      </c>
      <c r="G124" s="620">
        <v>7722.75069720596</v>
      </c>
      <c r="H124" s="622">
        <v>1342.6877500000001</v>
      </c>
      <c r="I124" s="619">
        <v>7857.0752499999999</v>
      </c>
      <c r="J124" s="620">
        <v>134.324552794044</v>
      </c>
      <c r="K124" s="623">
        <v>0.59347945771300004</v>
      </c>
    </row>
    <row r="125" spans="1:11" ht="14.4" customHeight="1" thickBot="1" x14ac:dyDescent="0.35">
      <c r="A125" s="639" t="s">
        <v>430</v>
      </c>
      <c r="B125" s="619">
        <v>524.99998346377197</v>
      </c>
      <c r="C125" s="619">
        <v>529.32135000000005</v>
      </c>
      <c r="D125" s="620">
        <v>4.321366536227</v>
      </c>
      <c r="E125" s="621">
        <v>1.0082311746129999</v>
      </c>
      <c r="F125" s="619">
        <v>795.00007177219697</v>
      </c>
      <c r="G125" s="620">
        <v>463.75004186711499</v>
      </c>
      <c r="H125" s="622">
        <v>80.661119999999997</v>
      </c>
      <c r="I125" s="619">
        <v>471.86971</v>
      </c>
      <c r="J125" s="620">
        <v>8.1196681328839997</v>
      </c>
      <c r="K125" s="623">
        <v>0.593546751446</v>
      </c>
    </row>
    <row r="126" spans="1:11" ht="14.4" customHeight="1" thickBot="1" x14ac:dyDescent="0.35">
      <c r="A126" s="640" t="s">
        <v>431</v>
      </c>
      <c r="B126" s="624">
        <v>524.99998346377197</v>
      </c>
      <c r="C126" s="624">
        <v>529.32135000000005</v>
      </c>
      <c r="D126" s="625">
        <v>4.321366536227</v>
      </c>
      <c r="E126" s="631">
        <v>1.0082311746129999</v>
      </c>
      <c r="F126" s="624">
        <v>795.00007177219697</v>
      </c>
      <c r="G126" s="625">
        <v>463.75004186711499</v>
      </c>
      <c r="H126" s="627">
        <v>80.661119999999997</v>
      </c>
      <c r="I126" s="624">
        <v>471.86971</v>
      </c>
      <c r="J126" s="625">
        <v>8.1196681328839997</v>
      </c>
      <c r="K126" s="632">
        <v>0.593546751446</v>
      </c>
    </row>
    <row r="127" spans="1:11" ht="14.4" customHeight="1" thickBot="1" x14ac:dyDescent="0.35">
      <c r="A127" s="641" t="s">
        <v>432</v>
      </c>
      <c r="B127" s="619">
        <v>524.99998346377197</v>
      </c>
      <c r="C127" s="619">
        <v>529.32135000000005</v>
      </c>
      <c r="D127" s="620">
        <v>4.321366536227</v>
      </c>
      <c r="E127" s="621">
        <v>1.0082311746129999</v>
      </c>
      <c r="F127" s="619">
        <v>795.00007177219697</v>
      </c>
      <c r="G127" s="620">
        <v>463.75004186711499</v>
      </c>
      <c r="H127" s="622">
        <v>80.661119999999997</v>
      </c>
      <c r="I127" s="619">
        <v>471.86971</v>
      </c>
      <c r="J127" s="620">
        <v>8.1196681328839997</v>
      </c>
      <c r="K127" s="623">
        <v>0.593546751446</v>
      </c>
    </row>
    <row r="128" spans="1:11" ht="14.4" customHeight="1" thickBot="1" x14ac:dyDescent="0.35">
      <c r="A128" s="638" t="s">
        <v>433</v>
      </c>
      <c r="B128" s="619">
        <v>0</v>
      </c>
      <c r="C128" s="619">
        <v>202.34123</v>
      </c>
      <c r="D128" s="620">
        <v>202.34123</v>
      </c>
      <c r="E128" s="629" t="s">
        <v>313</v>
      </c>
      <c r="F128" s="619">
        <v>0</v>
      </c>
      <c r="G128" s="620">
        <v>0.41604781648900002</v>
      </c>
      <c r="H128" s="622">
        <v>16.01464</v>
      </c>
      <c r="I128" s="619">
        <v>121.04644</v>
      </c>
      <c r="J128" s="620">
        <v>120.63039218351</v>
      </c>
      <c r="K128" s="623">
        <v>0</v>
      </c>
    </row>
    <row r="129" spans="1:11" ht="14.4" customHeight="1" thickBot="1" x14ac:dyDescent="0.35">
      <c r="A129" s="639" t="s">
        <v>434</v>
      </c>
      <c r="B129" s="619">
        <v>0</v>
      </c>
      <c r="C129" s="619">
        <v>202.34123</v>
      </c>
      <c r="D129" s="620">
        <v>202.34123</v>
      </c>
      <c r="E129" s="629" t="s">
        <v>313</v>
      </c>
      <c r="F129" s="619">
        <v>0</v>
      </c>
      <c r="G129" s="620">
        <v>0.41604781648900002</v>
      </c>
      <c r="H129" s="622">
        <v>16.01464</v>
      </c>
      <c r="I129" s="619">
        <v>121.04644</v>
      </c>
      <c r="J129" s="620">
        <v>120.63039218351</v>
      </c>
      <c r="K129" s="623">
        <v>0</v>
      </c>
    </row>
    <row r="130" spans="1:11" ht="14.4" customHeight="1" thickBot="1" x14ac:dyDescent="0.35">
      <c r="A130" s="640" t="s">
        <v>435</v>
      </c>
      <c r="B130" s="624">
        <v>0</v>
      </c>
      <c r="C130" s="624">
        <v>68.149230000000003</v>
      </c>
      <c r="D130" s="625">
        <v>68.149230000000003</v>
      </c>
      <c r="E130" s="626" t="s">
        <v>313</v>
      </c>
      <c r="F130" s="624">
        <v>0.71322482826800004</v>
      </c>
      <c r="G130" s="625">
        <v>0.41604781648900002</v>
      </c>
      <c r="H130" s="627">
        <v>16.01464</v>
      </c>
      <c r="I130" s="624">
        <v>67.983440000000002</v>
      </c>
      <c r="J130" s="625">
        <v>67.567392183509995</v>
      </c>
      <c r="K130" s="632">
        <v>0</v>
      </c>
    </row>
    <row r="131" spans="1:11" ht="14.4" customHeight="1" thickBot="1" x14ac:dyDescent="0.35">
      <c r="A131" s="641" t="s">
        <v>436</v>
      </c>
      <c r="B131" s="619">
        <v>0</v>
      </c>
      <c r="C131" s="619">
        <v>2.1335000000000002</v>
      </c>
      <c r="D131" s="620">
        <v>2.1335000000000002</v>
      </c>
      <c r="E131" s="629" t="s">
        <v>313</v>
      </c>
      <c r="F131" s="619">
        <v>0</v>
      </c>
      <c r="G131" s="620">
        <v>0</v>
      </c>
      <c r="H131" s="622">
        <v>0</v>
      </c>
      <c r="I131" s="619">
        <v>1.1448</v>
      </c>
      <c r="J131" s="620">
        <v>1.1448</v>
      </c>
      <c r="K131" s="630" t="s">
        <v>313</v>
      </c>
    </row>
    <row r="132" spans="1:11" ht="14.4" customHeight="1" thickBot="1" x14ac:dyDescent="0.35">
      <c r="A132" s="641" t="s">
        <v>437</v>
      </c>
      <c r="B132" s="619">
        <v>0</v>
      </c>
      <c r="C132" s="619">
        <v>-2.7967300000000002</v>
      </c>
      <c r="D132" s="620">
        <v>-2.7967300000000002</v>
      </c>
      <c r="E132" s="629" t="s">
        <v>339</v>
      </c>
      <c r="F132" s="619">
        <v>0</v>
      </c>
      <c r="G132" s="620">
        <v>0</v>
      </c>
      <c r="H132" s="622">
        <v>0</v>
      </c>
      <c r="I132" s="619">
        <v>0</v>
      </c>
      <c r="J132" s="620">
        <v>0</v>
      </c>
      <c r="K132" s="630" t="s">
        <v>313</v>
      </c>
    </row>
    <row r="133" spans="1:11" ht="14.4" customHeight="1" thickBot="1" x14ac:dyDescent="0.35">
      <c r="A133" s="641" t="s">
        <v>438</v>
      </c>
      <c r="B133" s="619">
        <v>0</v>
      </c>
      <c r="C133" s="619">
        <v>0</v>
      </c>
      <c r="D133" s="620">
        <v>0</v>
      </c>
      <c r="E133" s="629" t="s">
        <v>313</v>
      </c>
      <c r="F133" s="619">
        <v>0</v>
      </c>
      <c r="G133" s="620">
        <v>0</v>
      </c>
      <c r="H133" s="622">
        <v>4</v>
      </c>
      <c r="I133" s="619">
        <v>20.45</v>
      </c>
      <c r="J133" s="620">
        <v>20.45</v>
      </c>
      <c r="K133" s="630" t="s">
        <v>339</v>
      </c>
    </row>
    <row r="134" spans="1:11" ht="14.4" customHeight="1" thickBot="1" x14ac:dyDescent="0.35">
      <c r="A134" s="641" t="s">
        <v>439</v>
      </c>
      <c r="B134" s="619">
        <v>0</v>
      </c>
      <c r="C134" s="619">
        <v>55.597000000000001</v>
      </c>
      <c r="D134" s="620">
        <v>55.597000000000001</v>
      </c>
      <c r="E134" s="629" t="s">
        <v>313</v>
      </c>
      <c r="F134" s="619">
        <v>0</v>
      </c>
      <c r="G134" s="620">
        <v>0</v>
      </c>
      <c r="H134" s="622">
        <v>0</v>
      </c>
      <c r="I134" s="619">
        <v>34.154000000000003</v>
      </c>
      <c r="J134" s="620">
        <v>34.154000000000003</v>
      </c>
      <c r="K134" s="630" t="s">
        <v>313</v>
      </c>
    </row>
    <row r="135" spans="1:11" ht="14.4" customHeight="1" thickBot="1" x14ac:dyDescent="0.35">
      <c r="A135" s="641" t="s">
        <v>440</v>
      </c>
      <c r="B135" s="619">
        <v>0</v>
      </c>
      <c r="C135" s="619">
        <v>0.4</v>
      </c>
      <c r="D135" s="620">
        <v>0.4</v>
      </c>
      <c r="E135" s="629" t="s">
        <v>313</v>
      </c>
      <c r="F135" s="619">
        <v>0</v>
      </c>
      <c r="G135" s="620">
        <v>0</v>
      </c>
      <c r="H135" s="622">
        <v>0</v>
      </c>
      <c r="I135" s="619">
        <v>0.22</v>
      </c>
      <c r="J135" s="620">
        <v>0.22</v>
      </c>
      <c r="K135" s="630" t="s">
        <v>313</v>
      </c>
    </row>
    <row r="136" spans="1:11" ht="14.4" customHeight="1" thickBot="1" x14ac:dyDescent="0.35">
      <c r="A136" s="641" t="s">
        <v>441</v>
      </c>
      <c r="B136" s="619">
        <v>0</v>
      </c>
      <c r="C136" s="619">
        <v>12.81546</v>
      </c>
      <c r="D136" s="620">
        <v>12.81546</v>
      </c>
      <c r="E136" s="629" t="s">
        <v>339</v>
      </c>
      <c r="F136" s="619">
        <v>0</v>
      </c>
      <c r="G136" s="620">
        <v>0.41604781648900002</v>
      </c>
      <c r="H136" s="622">
        <v>12.01464</v>
      </c>
      <c r="I136" s="619">
        <v>12.01464</v>
      </c>
      <c r="J136" s="620">
        <v>11.59859218351</v>
      </c>
      <c r="K136" s="623">
        <v>0</v>
      </c>
    </row>
    <row r="137" spans="1:11" ht="14.4" customHeight="1" thickBot="1" x14ac:dyDescent="0.35">
      <c r="A137" s="643" t="s">
        <v>442</v>
      </c>
      <c r="B137" s="619">
        <v>0</v>
      </c>
      <c r="C137" s="619">
        <v>31.306000000000001</v>
      </c>
      <c r="D137" s="620">
        <v>31.306000000000001</v>
      </c>
      <c r="E137" s="629" t="s">
        <v>339</v>
      </c>
      <c r="F137" s="619">
        <v>0</v>
      </c>
      <c r="G137" s="620">
        <v>0</v>
      </c>
      <c r="H137" s="622">
        <v>0</v>
      </c>
      <c r="I137" s="619">
        <v>0</v>
      </c>
      <c r="J137" s="620">
        <v>0</v>
      </c>
      <c r="K137" s="630" t="s">
        <v>313</v>
      </c>
    </row>
    <row r="138" spans="1:11" ht="14.4" customHeight="1" thickBot="1" x14ac:dyDescent="0.35">
      <c r="A138" s="641" t="s">
        <v>443</v>
      </c>
      <c r="B138" s="619">
        <v>0</v>
      </c>
      <c r="C138" s="619">
        <v>31.306000000000001</v>
      </c>
      <c r="D138" s="620">
        <v>31.306000000000001</v>
      </c>
      <c r="E138" s="629" t="s">
        <v>339</v>
      </c>
      <c r="F138" s="619">
        <v>0</v>
      </c>
      <c r="G138" s="620">
        <v>0</v>
      </c>
      <c r="H138" s="622">
        <v>0</v>
      </c>
      <c r="I138" s="619">
        <v>0</v>
      </c>
      <c r="J138" s="620">
        <v>0</v>
      </c>
      <c r="K138" s="630" t="s">
        <v>313</v>
      </c>
    </row>
    <row r="139" spans="1:11" ht="14.4" customHeight="1" thickBot="1" x14ac:dyDescent="0.35">
      <c r="A139" s="643" t="s">
        <v>444</v>
      </c>
      <c r="B139" s="619">
        <v>0</v>
      </c>
      <c r="C139" s="619">
        <v>29.492000000000001</v>
      </c>
      <c r="D139" s="620">
        <v>29.492000000000001</v>
      </c>
      <c r="E139" s="629" t="s">
        <v>313</v>
      </c>
      <c r="F139" s="619">
        <v>0</v>
      </c>
      <c r="G139" s="620">
        <v>0</v>
      </c>
      <c r="H139" s="622">
        <v>0</v>
      </c>
      <c r="I139" s="619">
        <v>9.9</v>
      </c>
      <c r="J139" s="620">
        <v>9.9</v>
      </c>
      <c r="K139" s="630" t="s">
        <v>313</v>
      </c>
    </row>
    <row r="140" spans="1:11" ht="14.4" customHeight="1" thickBot="1" x14ac:dyDescent="0.35">
      <c r="A140" s="641" t="s">
        <v>445</v>
      </c>
      <c r="B140" s="619">
        <v>0</v>
      </c>
      <c r="C140" s="619">
        <v>29.492000000000001</v>
      </c>
      <c r="D140" s="620">
        <v>29.492000000000001</v>
      </c>
      <c r="E140" s="629" t="s">
        <v>313</v>
      </c>
      <c r="F140" s="619">
        <v>0</v>
      </c>
      <c r="G140" s="620">
        <v>0</v>
      </c>
      <c r="H140" s="622">
        <v>0</v>
      </c>
      <c r="I140" s="619">
        <v>9.9</v>
      </c>
      <c r="J140" s="620">
        <v>9.9</v>
      </c>
      <c r="K140" s="630" t="s">
        <v>313</v>
      </c>
    </row>
    <row r="141" spans="1:11" ht="14.4" customHeight="1" thickBot="1" x14ac:dyDescent="0.35">
      <c r="A141" s="643" t="s">
        <v>446</v>
      </c>
      <c r="B141" s="619">
        <v>0</v>
      </c>
      <c r="C141" s="619">
        <v>2.6</v>
      </c>
      <c r="D141" s="620">
        <v>2.6</v>
      </c>
      <c r="E141" s="629" t="s">
        <v>313</v>
      </c>
      <c r="F141" s="619">
        <v>0</v>
      </c>
      <c r="G141" s="620">
        <v>0</v>
      </c>
      <c r="H141" s="622">
        <v>0</v>
      </c>
      <c r="I141" s="619">
        <v>2.8</v>
      </c>
      <c r="J141" s="620">
        <v>2.8</v>
      </c>
      <c r="K141" s="630" t="s">
        <v>313</v>
      </c>
    </row>
    <row r="142" spans="1:11" ht="14.4" customHeight="1" thickBot="1" x14ac:dyDescent="0.35">
      <c r="A142" s="641" t="s">
        <v>447</v>
      </c>
      <c r="B142" s="619">
        <v>0</v>
      </c>
      <c r="C142" s="619">
        <v>2.6</v>
      </c>
      <c r="D142" s="620">
        <v>2.6</v>
      </c>
      <c r="E142" s="629" t="s">
        <v>313</v>
      </c>
      <c r="F142" s="619">
        <v>0</v>
      </c>
      <c r="G142" s="620">
        <v>0</v>
      </c>
      <c r="H142" s="622">
        <v>0</v>
      </c>
      <c r="I142" s="619">
        <v>2.8</v>
      </c>
      <c r="J142" s="620">
        <v>2.8</v>
      </c>
      <c r="K142" s="630" t="s">
        <v>313</v>
      </c>
    </row>
    <row r="143" spans="1:11" ht="14.4" customHeight="1" thickBot="1" x14ac:dyDescent="0.35">
      <c r="A143" s="643" t="s">
        <v>448</v>
      </c>
      <c r="B143" s="619">
        <v>0</v>
      </c>
      <c r="C143" s="619">
        <v>70.793999999999997</v>
      </c>
      <c r="D143" s="620">
        <v>70.793999999999997</v>
      </c>
      <c r="E143" s="629" t="s">
        <v>339</v>
      </c>
      <c r="F143" s="619">
        <v>0</v>
      </c>
      <c r="G143" s="620">
        <v>0</v>
      </c>
      <c r="H143" s="622">
        <v>0</v>
      </c>
      <c r="I143" s="619">
        <v>40.363</v>
      </c>
      <c r="J143" s="620">
        <v>40.363</v>
      </c>
      <c r="K143" s="630" t="s">
        <v>313</v>
      </c>
    </row>
    <row r="144" spans="1:11" ht="14.4" customHeight="1" thickBot="1" x14ac:dyDescent="0.35">
      <c r="A144" s="641" t="s">
        <v>449</v>
      </c>
      <c r="B144" s="619">
        <v>0</v>
      </c>
      <c r="C144" s="619">
        <v>70.793999999999997</v>
      </c>
      <c r="D144" s="620">
        <v>70.793999999999997</v>
      </c>
      <c r="E144" s="629" t="s">
        <v>339</v>
      </c>
      <c r="F144" s="619">
        <v>0</v>
      </c>
      <c r="G144" s="620">
        <v>0</v>
      </c>
      <c r="H144" s="622">
        <v>0</v>
      </c>
      <c r="I144" s="619">
        <v>40.363</v>
      </c>
      <c r="J144" s="620">
        <v>40.363</v>
      </c>
      <c r="K144" s="630" t="s">
        <v>313</v>
      </c>
    </row>
    <row r="145" spans="1:11" ht="14.4" customHeight="1" thickBot="1" x14ac:dyDescent="0.35">
      <c r="A145" s="638" t="s">
        <v>450</v>
      </c>
      <c r="B145" s="619">
        <v>7130.1090513686604</v>
      </c>
      <c r="C145" s="619">
        <v>7412.90744</v>
      </c>
      <c r="D145" s="620">
        <v>282.79838863134</v>
      </c>
      <c r="E145" s="621">
        <v>1.039662561483</v>
      </c>
      <c r="F145" s="619">
        <v>7050.0733425548196</v>
      </c>
      <c r="G145" s="620">
        <v>4112.5427831569796</v>
      </c>
      <c r="H145" s="622">
        <v>640.24670000000003</v>
      </c>
      <c r="I145" s="619">
        <v>4222.4933700000001</v>
      </c>
      <c r="J145" s="620">
        <v>109.950586843021</v>
      </c>
      <c r="K145" s="623">
        <v>0.59892899900899998</v>
      </c>
    </row>
    <row r="146" spans="1:11" ht="14.4" customHeight="1" thickBot="1" x14ac:dyDescent="0.35">
      <c r="A146" s="639" t="s">
        <v>451</v>
      </c>
      <c r="B146" s="619">
        <v>7114.1090513686604</v>
      </c>
      <c r="C146" s="619">
        <v>7167.3069999999998</v>
      </c>
      <c r="D146" s="620">
        <v>53.197948631340999</v>
      </c>
      <c r="E146" s="621">
        <v>1.0074778089909999</v>
      </c>
      <c r="F146" s="619">
        <v>7004.01617405461</v>
      </c>
      <c r="G146" s="620">
        <v>4085.6761015318598</v>
      </c>
      <c r="H146" s="622">
        <v>582.28200000000004</v>
      </c>
      <c r="I146" s="619">
        <v>4104.5569999999998</v>
      </c>
      <c r="J146" s="620">
        <v>18.880898468142998</v>
      </c>
      <c r="K146" s="623">
        <v>0.58602905790000004</v>
      </c>
    </row>
    <row r="147" spans="1:11" ht="14.4" customHeight="1" thickBot="1" x14ac:dyDescent="0.35">
      <c r="A147" s="640" t="s">
        <v>452</v>
      </c>
      <c r="B147" s="624">
        <v>7114.1090513686604</v>
      </c>
      <c r="C147" s="624">
        <v>7160.241</v>
      </c>
      <c r="D147" s="625">
        <v>46.131948631341999</v>
      </c>
      <c r="E147" s="631">
        <v>1.0064845714749999</v>
      </c>
      <c r="F147" s="624">
        <v>7004.01617405461</v>
      </c>
      <c r="G147" s="625">
        <v>4085.6761015318598</v>
      </c>
      <c r="H147" s="627">
        <v>582.28200000000004</v>
      </c>
      <c r="I147" s="624">
        <v>4098.7049999999999</v>
      </c>
      <c r="J147" s="625">
        <v>13.028898468143</v>
      </c>
      <c r="K147" s="632">
        <v>0.58519353727099999</v>
      </c>
    </row>
    <row r="148" spans="1:11" ht="14.4" customHeight="1" thickBot="1" x14ac:dyDescent="0.35">
      <c r="A148" s="641" t="s">
        <v>453</v>
      </c>
      <c r="B148" s="619">
        <v>173.99999451941801</v>
      </c>
      <c r="C148" s="619">
        <v>174.15199999999999</v>
      </c>
      <c r="D148" s="620">
        <v>0.152005480581</v>
      </c>
      <c r="E148" s="621">
        <v>1.0008735947430001</v>
      </c>
      <c r="F148" s="619">
        <v>175.00040412043899</v>
      </c>
      <c r="G148" s="620">
        <v>102.083569070256</v>
      </c>
      <c r="H148" s="622">
        <v>14.635999999999999</v>
      </c>
      <c r="I148" s="619">
        <v>102.452</v>
      </c>
      <c r="J148" s="620">
        <v>0.36843092974300001</v>
      </c>
      <c r="K148" s="623">
        <v>0.58543864807000001</v>
      </c>
    </row>
    <row r="149" spans="1:11" ht="14.4" customHeight="1" thickBot="1" x14ac:dyDescent="0.35">
      <c r="A149" s="641" t="s">
        <v>454</v>
      </c>
      <c r="B149" s="619">
        <v>1301.9999589901199</v>
      </c>
      <c r="C149" s="619">
        <v>1344.904</v>
      </c>
      <c r="D149" s="620">
        <v>42.904041009882</v>
      </c>
      <c r="E149" s="621">
        <v>1.0329524134870001</v>
      </c>
      <c r="F149" s="619">
        <v>1299.00299972829</v>
      </c>
      <c r="G149" s="620">
        <v>757.75174984150306</v>
      </c>
      <c r="H149" s="622">
        <v>108.206</v>
      </c>
      <c r="I149" s="619">
        <v>761.77800000000002</v>
      </c>
      <c r="J149" s="620">
        <v>4.0262501584969996</v>
      </c>
      <c r="K149" s="623">
        <v>0.58643282591199997</v>
      </c>
    </row>
    <row r="150" spans="1:11" ht="14.4" customHeight="1" thickBot="1" x14ac:dyDescent="0.35">
      <c r="A150" s="641" t="s">
        <v>455</v>
      </c>
      <c r="B150" s="619">
        <v>3.122344586503</v>
      </c>
      <c r="C150" s="619">
        <v>4.5599999999999996</v>
      </c>
      <c r="D150" s="620">
        <v>1.437655413496</v>
      </c>
      <c r="E150" s="621">
        <v>1.4604409839029999</v>
      </c>
      <c r="F150" s="619">
        <v>3.0000069277780002</v>
      </c>
      <c r="G150" s="620">
        <v>1.7500040412040001</v>
      </c>
      <c r="H150" s="622">
        <v>0.38</v>
      </c>
      <c r="I150" s="619">
        <v>2.66</v>
      </c>
      <c r="J150" s="620">
        <v>0.90999595879499995</v>
      </c>
      <c r="K150" s="623">
        <v>0.88666461912700001</v>
      </c>
    </row>
    <row r="151" spans="1:11" ht="14.4" customHeight="1" thickBot="1" x14ac:dyDescent="0.35">
      <c r="A151" s="641" t="s">
        <v>456</v>
      </c>
      <c r="B151" s="619">
        <v>1127.98689523236</v>
      </c>
      <c r="C151" s="619">
        <v>1131.1320000000001</v>
      </c>
      <c r="D151" s="620">
        <v>3.145104767641</v>
      </c>
      <c r="E151" s="621">
        <v>1.0027882458390001</v>
      </c>
      <c r="F151" s="619">
        <v>1139.00263024675</v>
      </c>
      <c r="G151" s="620">
        <v>664.41820097726804</v>
      </c>
      <c r="H151" s="622">
        <v>94.941999999999993</v>
      </c>
      <c r="I151" s="619">
        <v>664.59400000000005</v>
      </c>
      <c r="J151" s="620">
        <v>0.17579902273100001</v>
      </c>
      <c r="K151" s="623">
        <v>0.58348767803599999</v>
      </c>
    </row>
    <row r="152" spans="1:11" ht="14.4" customHeight="1" thickBot="1" x14ac:dyDescent="0.35">
      <c r="A152" s="641" t="s">
        <v>457</v>
      </c>
      <c r="B152" s="619">
        <v>4439.9998601506004</v>
      </c>
      <c r="C152" s="619">
        <v>4438.433</v>
      </c>
      <c r="D152" s="620">
        <v>-1.5668601505990001</v>
      </c>
      <c r="E152" s="621">
        <v>0.99964710355800002</v>
      </c>
      <c r="F152" s="619">
        <v>4369.0100891554303</v>
      </c>
      <c r="G152" s="620">
        <v>2548.5892186740002</v>
      </c>
      <c r="H152" s="622">
        <v>362.59300000000002</v>
      </c>
      <c r="I152" s="619">
        <v>2556.5459999999998</v>
      </c>
      <c r="J152" s="620">
        <v>7.9567813260009999</v>
      </c>
      <c r="K152" s="623">
        <v>0.585154519634</v>
      </c>
    </row>
    <row r="153" spans="1:11" ht="14.4" customHeight="1" thickBot="1" x14ac:dyDescent="0.35">
      <c r="A153" s="641" t="s">
        <v>458</v>
      </c>
      <c r="B153" s="619">
        <v>66.999997889659994</v>
      </c>
      <c r="C153" s="619">
        <v>67.06</v>
      </c>
      <c r="D153" s="620">
        <v>6.0002110338999999E-2</v>
      </c>
      <c r="E153" s="621">
        <v>1.000895553913</v>
      </c>
      <c r="F153" s="619">
        <v>19.000043875932999</v>
      </c>
      <c r="G153" s="620">
        <v>11.083358927627</v>
      </c>
      <c r="H153" s="622">
        <v>1.5249999999999999</v>
      </c>
      <c r="I153" s="619">
        <v>10.675000000000001</v>
      </c>
      <c r="J153" s="620">
        <v>-0.40835892762699999</v>
      </c>
      <c r="K153" s="623">
        <v>0.56184080782599999</v>
      </c>
    </row>
    <row r="154" spans="1:11" ht="14.4" customHeight="1" thickBot="1" x14ac:dyDescent="0.35">
      <c r="A154" s="640" t="s">
        <v>459</v>
      </c>
      <c r="B154" s="624">
        <v>0</v>
      </c>
      <c r="C154" s="624">
        <v>7.0659999999999998</v>
      </c>
      <c r="D154" s="625">
        <v>7.0659999999999998</v>
      </c>
      <c r="E154" s="626" t="s">
        <v>313</v>
      </c>
      <c r="F154" s="624">
        <v>0</v>
      </c>
      <c r="G154" s="625">
        <v>0</v>
      </c>
      <c r="H154" s="627">
        <v>0</v>
      </c>
      <c r="I154" s="624">
        <v>5.8520000000000003</v>
      </c>
      <c r="J154" s="625">
        <v>5.8520000000000003</v>
      </c>
      <c r="K154" s="628" t="s">
        <v>313</v>
      </c>
    </row>
    <row r="155" spans="1:11" ht="14.4" customHeight="1" thickBot="1" x14ac:dyDescent="0.35">
      <c r="A155" s="641" t="s">
        <v>460</v>
      </c>
      <c r="B155" s="619">
        <v>0</v>
      </c>
      <c r="C155" s="619">
        <v>0</v>
      </c>
      <c r="D155" s="620">
        <v>0</v>
      </c>
      <c r="E155" s="621">
        <v>1</v>
      </c>
      <c r="F155" s="619">
        <v>0</v>
      </c>
      <c r="G155" s="620">
        <v>0</v>
      </c>
      <c r="H155" s="622">
        <v>0</v>
      </c>
      <c r="I155" s="619">
        <v>1.89</v>
      </c>
      <c r="J155" s="620">
        <v>1.89</v>
      </c>
      <c r="K155" s="630" t="s">
        <v>339</v>
      </c>
    </row>
    <row r="156" spans="1:11" ht="14.4" customHeight="1" thickBot="1" x14ac:dyDescent="0.35">
      <c r="A156" s="641" t="s">
        <v>461</v>
      </c>
      <c r="B156" s="619">
        <v>0</v>
      </c>
      <c r="C156" s="619">
        <v>7.0659999999999998</v>
      </c>
      <c r="D156" s="620">
        <v>7.0659999999999998</v>
      </c>
      <c r="E156" s="629" t="s">
        <v>313</v>
      </c>
      <c r="F156" s="619">
        <v>0</v>
      </c>
      <c r="G156" s="620">
        <v>0</v>
      </c>
      <c r="H156" s="622">
        <v>0</v>
      </c>
      <c r="I156" s="619">
        <v>3.9620000000000002</v>
      </c>
      <c r="J156" s="620">
        <v>3.9620000000000002</v>
      </c>
      <c r="K156" s="630" t="s">
        <v>313</v>
      </c>
    </row>
    <row r="157" spans="1:11" ht="14.4" customHeight="1" thickBot="1" x14ac:dyDescent="0.35">
      <c r="A157" s="639" t="s">
        <v>462</v>
      </c>
      <c r="B157" s="619">
        <v>16</v>
      </c>
      <c r="C157" s="619">
        <v>245.60043999999999</v>
      </c>
      <c r="D157" s="620">
        <v>229.60043999999999</v>
      </c>
      <c r="E157" s="621">
        <v>15.350027499999999</v>
      </c>
      <c r="F157" s="619">
        <v>46.057168500208</v>
      </c>
      <c r="G157" s="620">
        <v>26.866681625121</v>
      </c>
      <c r="H157" s="622">
        <v>57.964700000000001</v>
      </c>
      <c r="I157" s="619">
        <v>117.93637</v>
      </c>
      <c r="J157" s="620">
        <v>91.069688374877998</v>
      </c>
      <c r="K157" s="623">
        <v>2.5606517691040001</v>
      </c>
    </row>
    <row r="158" spans="1:11" ht="14.4" customHeight="1" thickBot="1" x14ac:dyDescent="0.35">
      <c r="A158" s="640" t="s">
        <v>463</v>
      </c>
      <c r="B158" s="624">
        <v>16</v>
      </c>
      <c r="C158" s="624">
        <v>202.49044000000001</v>
      </c>
      <c r="D158" s="625">
        <v>186.49044000000001</v>
      </c>
      <c r="E158" s="631">
        <v>12.6556525</v>
      </c>
      <c r="F158" s="624">
        <v>20.999996107101001</v>
      </c>
      <c r="G158" s="625">
        <v>12.249997729142001</v>
      </c>
      <c r="H158" s="627">
        <v>24</v>
      </c>
      <c r="I158" s="624">
        <v>77.401669999999996</v>
      </c>
      <c r="J158" s="625">
        <v>65.151672270857006</v>
      </c>
      <c r="K158" s="632">
        <v>3.6857944927820001</v>
      </c>
    </row>
    <row r="159" spans="1:11" ht="14.4" customHeight="1" thickBot="1" x14ac:dyDescent="0.35">
      <c r="A159" s="641" t="s">
        <v>464</v>
      </c>
      <c r="B159" s="619">
        <v>16</v>
      </c>
      <c r="C159" s="619">
        <v>33.167099999999998</v>
      </c>
      <c r="D159" s="620">
        <v>17.167100000000001</v>
      </c>
      <c r="E159" s="621">
        <v>2.0729437499999999</v>
      </c>
      <c r="F159" s="619">
        <v>20.999996107101001</v>
      </c>
      <c r="G159" s="620">
        <v>12.249997729142001</v>
      </c>
      <c r="H159" s="622">
        <v>24</v>
      </c>
      <c r="I159" s="619">
        <v>50.225000000000001</v>
      </c>
      <c r="J159" s="620">
        <v>37.975002270856997</v>
      </c>
      <c r="K159" s="623">
        <v>2.3916671100240001</v>
      </c>
    </row>
    <row r="160" spans="1:11" ht="14.4" customHeight="1" thickBot="1" x14ac:dyDescent="0.35">
      <c r="A160" s="641" t="s">
        <v>465</v>
      </c>
      <c r="B160" s="619">
        <v>0</v>
      </c>
      <c r="C160" s="619">
        <v>169.32334</v>
      </c>
      <c r="D160" s="620">
        <v>169.32334</v>
      </c>
      <c r="E160" s="629" t="s">
        <v>339</v>
      </c>
      <c r="F160" s="619">
        <v>0</v>
      </c>
      <c r="G160" s="620">
        <v>0</v>
      </c>
      <c r="H160" s="622">
        <v>0</v>
      </c>
      <c r="I160" s="619">
        <v>27.176670000000001</v>
      </c>
      <c r="J160" s="620">
        <v>27.176670000000001</v>
      </c>
      <c r="K160" s="630" t="s">
        <v>313</v>
      </c>
    </row>
    <row r="161" spans="1:11" ht="14.4" customHeight="1" thickBot="1" x14ac:dyDescent="0.35">
      <c r="A161" s="640" t="s">
        <v>466</v>
      </c>
      <c r="B161" s="624">
        <v>0</v>
      </c>
      <c r="C161" s="624">
        <v>0</v>
      </c>
      <c r="D161" s="625">
        <v>0</v>
      </c>
      <c r="E161" s="626" t="s">
        <v>313</v>
      </c>
      <c r="F161" s="624">
        <v>0</v>
      </c>
      <c r="G161" s="625">
        <v>0</v>
      </c>
      <c r="H161" s="627">
        <v>0</v>
      </c>
      <c r="I161" s="624">
        <v>6.57</v>
      </c>
      <c r="J161" s="625">
        <v>6.57</v>
      </c>
      <c r="K161" s="628" t="s">
        <v>339</v>
      </c>
    </row>
    <row r="162" spans="1:11" ht="14.4" customHeight="1" thickBot="1" x14ac:dyDescent="0.35">
      <c r="A162" s="641" t="s">
        <v>467</v>
      </c>
      <c r="B162" s="619">
        <v>0</v>
      </c>
      <c r="C162" s="619">
        <v>0</v>
      </c>
      <c r="D162" s="620">
        <v>0</v>
      </c>
      <c r="E162" s="621">
        <v>1</v>
      </c>
      <c r="F162" s="619">
        <v>0</v>
      </c>
      <c r="G162" s="620">
        <v>0</v>
      </c>
      <c r="H162" s="622">
        <v>0</v>
      </c>
      <c r="I162" s="619">
        <v>6.57</v>
      </c>
      <c r="J162" s="620">
        <v>6.57</v>
      </c>
      <c r="K162" s="630" t="s">
        <v>339</v>
      </c>
    </row>
    <row r="163" spans="1:11" ht="14.4" customHeight="1" thickBot="1" x14ac:dyDescent="0.35">
      <c r="A163" s="640" t="s">
        <v>468</v>
      </c>
      <c r="B163" s="624">
        <v>0</v>
      </c>
      <c r="C163" s="624">
        <v>20</v>
      </c>
      <c r="D163" s="625">
        <v>20</v>
      </c>
      <c r="E163" s="626" t="s">
        <v>339</v>
      </c>
      <c r="F163" s="624">
        <v>25.057172393106999</v>
      </c>
      <c r="G163" s="625">
        <v>14.616683895979</v>
      </c>
      <c r="H163" s="627">
        <v>4.5617000000000001</v>
      </c>
      <c r="I163" s="624">
        <v>4.5617000000000001</v>
      </c>
      <c r="J163" s="625">
        <v>-10.054983895978999</v>
      </c>
      <c r="K163" s="632">
        <v>0.18205166682099999</v>
      </c>
    </row>
    <row r="164" spans="1:11" ht="14.4" customHeight="1" thickBot="1" x14ac:dyDescent="0.35">
      <c r="A164" s="641" t="s">
        <v>469</v>
      </c>
      <c r="B164" s="619">
        <v>0</v>
      </c>
      <c r="C164" s="619">
        <v>20</v>
      </c>
      <c r="D164" s="620">
        <v>20</v>
      </c>
      <c r="E164" s="629" t="s">
        <v>339</v>
      </c>
      <c r="F164" s="619">
        <v>25.057172393106999</v>
      </c>
      <c r="G164" s="620">
        <v>14.616683895979</v>
      </c>
      <c r="H164" s="622">
        <v>0</v>
      </c>
      <c r="I164" s="619">
        <v>0</v>
      </c>
      <c r="J164" s="620">
        <v>-14.616683895979</v>
      </c>
      <c r="K164" s="623">
        <v>0</v>
      </c>
    </row>
    <row r="165" spans="1:11" ht="14.4" customHeight="1" thickBot="1" x14ac:dyDescent="0.35">
      <c r="A165" s="641" t="s">
        <v>470</v>
      </c>
      <c r="B165" s="619">
        <v>0</v>
      </c>
      <c r="C165" s="619">
        <v>0</v>
      </c>
      <c r="D165" s="620">
        <v>0</v>
      </c>
      <c r="E165" s="621">
        <v>1</v>
      </c>
      <c r="F165" s="619">
        <v>0</v>
      </c>
      <c r="G165" s="620">
        <v>0</v>
      </c>
      <c r="H165" s="622">
        <v>4.5617000000000001</v>
      </c>
      <c r="I165" s="619">
        <v>4.5617000000000001</v>
      </c>
      <c r="J165" s="620">
        <v>4.5617000000000001</v>
      </c>
      <c r="K165" s="630" t="s">
        <v>339</v>
      </c>
    </row>
    <row r="166" spans="1:11" ht="14.4" customHeight="1" thickBot="1" x14ac:dyDescent="0.35">
      <c r="A166" s="640" t="s">
        <v>471</v>
      </c>
      <c r="B166" s="624">
        <v>0</v>
      </c>
      <c r="C166" s="624">
        <v>23.11</v>
      </c>
      <c r="D166" s="625">
        <v>23.11</v>
      </c>
      <c r="E166" s="626" t="s">
        <v>339</v>
      </c>
      <c r="F166" s="624">
        <v>0</v>
      </c>
      <c r="G166" s="625">
        <v>0</v>
      </c>
      <c r="H166" s="627">
        <v>29.402999999999999</v>
      </c>
      <c r="I166" s="624">
        <v>29.402999999999999</v>
      </c>
      <c r="J166" s="625">
        <v>29.402999999999999</v>
      </c>
      <c r="K166" s="628" t="s">
        <v>313</v>
      </c>
    </row>
    <row r="167" spans="1:11" ht="14.4" customHeight="1" thickBot="1" x14ac:dyDescent="0.35">
      <c r="A167" s="641" t="s">
        <v>472</v>
      </c>
      <c r="B167" s="619">
        <v>0</v>
      </c>
      <c r="C167" s="619">
        <v>23.11</v>
      </c>
      <c r="D167" s="620">
        <v>23.11</v>
      </c>
      <c r="E167" s="629" t="s">
        <v>339</v>
      </c>
      <c r="F167" s="619">
        <v>0</v>
      </c>
      <c r="G167" s="620">
        <v>0</v>
      </c>
      <c r="H167" s="622">
        <v>29.402999999999999</v>
      </c>
      <c r="I167" s="619">
        <v>29.402999999999999</v>
      </c>
      <c r="J167" s="620">
        <v>29.402999999999999</v>
      </c>
      <c r="K167" s="630" t="s">
        <v>313</v>
      </c>
    </row>
    <row r="168" spans="1:11" ht="14.4" customHeight="1" thickBot="1" x14ac:dyDescent="0.35">
      <c r="A168" s="638" t="s">
        <v>473</v>
      </c>
      <c r="B168" s="619">
        <v>0</v>
      </c>
      <c r="C168" s="619">
        <v>0.3024</v>
      </c>
      <c r="D168" s="620">
        <v>0.3024</v>
      </c>
      <c r="E168" s="629" t="s">
        <v>313</v>
      </c>
      <c r="F168" s="619">
        <v>0</v>
      </c>
      <c r="G168" s="620">
        <v>0</v>
      </c>
      <c r="H168" s="622">
        <v>0.81701000000000001</v>
      </c>
      <c r="I168" s="619">
        <v>0.81701000000000001</v>
      </c>
      <c r="J168" s="620">
        <v>0.81701000000000001</v>
      </c>
      <c r="K168" s="630" t="s">
        <v>313</v>
      </c>
    </row>
    <row r="169" spans="1:11" ht="14.4" customHeight="1" thickBot="1" x14ac:dyDescent="0.35">
      <c r="A169" s="639" t="s">
        <v>474</v>
      </c>
      <c r="B169" s="619">
        <v>0</v>
      </c>
      <c r="C169" s="619">
        <v>0.3024</v>
      </c>
      <c r="D169" s="620">
        <v>0.3024</v>
      </c>
      <c r="E169" s="629" t="s">
        <v>313</v>
      </c>
      <c r="F169" s="619">
        <v>0</v>
      </c>
      <c r="G169" s="620">
        <v>0</v>
      </c>
      <c r="H169" s="622">
        <v>0.81701000000000001</v>
      </c>
      <c r="I169" s="619">
        <v>0.81701000000000001</v>
      </c>
      <c r="J169" s="620">
        <v>0.81701000000000001</v>
      </c>
      <c r="K169" s="630" t="s">
        <v>313</v>
      </c>
    </row>
    <row r="170" spans="1:11" ht="14.4" customHeight="1" thickBot="1" x14ac:dyDescent="0.35">
      <c r="A170" s="640" t="s">
        <v>475</v>
      </c>
      <c r="B170" s="624">
        <v>0</v>
      </c>
      <c r="C170" s="624">
        <v>0.3024</v>
      </c>
      <c r="D170" s="625">
        <v>0.3024</v>
      </c>
      <c r="E170" s="626" t="s">
        <v>313</v>
      </c>
      <c r="F170" s="624">
        <v>0</v>
      </c>
      <c r="G170" s="625">
        <v>0</v>
      </c>
      <c r="H170" s="627">
        <v>0.81701000000000001</v>
      </c>
      <c r="I170" s="624">
        <v>0.81701000000000001</v>
      </c>
      <c r="J170" s="625">
        <v>0.81701000000000001</v>
      </c>
      <c r="K170" s="628" t="s">
        <v>313</v>
      </c>
    </row>
    <row r="171" spans="1:11" ht="14.4" customHeight="1" thickBot="1" x14ac:dyDescent="0.35">
      <c r="A171" s="641" t="s">
        <v>476</v>
      </c>
      <c r="B171" s="619">
        <v>0</v>
      </c>
      <c r="C171" s="619">
        <v>0.3024</v>
      </c>
      <c r="D171" s="620">
        <v>0.3024</v>
      </c>
      <c r="E171" s="629" t="s">
        <v>313</v>
      </c>
      <c r="F171" s="619">
        <v>0</v>
      </c>
      <c r="G171" s="620">
        <v>0</v>
      </c>
      <c r="H171" s="622">
        <v>0.81701000000000001</v>
      </c>
      <c r="I171" s="619">
        <v>0.81701000000000001</v>
      </c>
      <c r="J171" s="620">
        <v>0.81701000000000001</v>
      </c>
      <c r="K171" s="630" t="s">
        <v>313</v>
      </c>
    </row>
    <row r="172" spans="1:11" ht="14.4" customHeight="1" thickBot="1" x14ac:dyDescent="0.35">
      <c r="A172" s="637" t="s">
        <v>477</v>
      </c>
      <c r="B172" s="619">
        <v>157559.230381951</v>
      </c>
      <c r="C172" s="619">
        <v>160680.01814</v>
      </c>
      <c r="D172" s="620">
        <v>3120.7877580491199</v>
      </c>
      <c r="E172" s="621">
        <v>1.0198070766809999</v>
      </c>
      <c r="F172" s="619">
        <v>167953.49066456899</v>
      </c>
      <c r="G172" s="620">
        <v>97972.869554332196</v>
      </c>
      <c r="H172" s="622">
        <v>13447.88214</v>
      </c>
      <c r="I172" s="619">
        <v>93510.017590000003</v>
      </c>
      <c r="J172" s="620">
        <v>-4462.8519643322097</v>
      </c>
      <c r="K172" s="623">
        <v>0.55676138209399995</v>
      </c>
    </row>
    <row r="173" spans="1:11" ht="14.4" customHeight="1" thickBot="1" x14ac:dyDescent="0.35">
      <c r="A173" s="638" t="s">
        <v>478</v>
      </c>
      <c r="B173" s="619">
        <v>157446.230381951</v>
      </c>
      <c r="C173" s="619">
        <v>160511.70446000001</v>
      </c>
      <c r="D173" s="620">
        <v>3065.4740780491302</v>
      </c>
      <c r="E173" s="621">
        <v>1.0194699744189999</v>
      </c>
      <c r="F173" s="619">
        <v>167940.319806282</v>
      </c>
      <c r="G173" s="620">
        <v>97965.186553664302</v>
      </c>
      <c r="H173" s="622">
        <v>13423.88214</v>
      </c>
      <c r="I173" s="619">
        <v>93438.090849999993</v>
      </c>
      <c r="J173" s="620">
        <v>-4527.0957036643103</v>
      </c>
      <c r="K173" s="623">
        <v>0.55637675906399997</v>
      </c>
    </row>
    <row r="174" spans="1:11" ht="14.4" customHeight="1" thickBot="1" x14ac:dyDescent="0.35">
      <c r="A174" s="639" t="s">
        <v>479</v>
      </c>
      <c r="B174" s="619">
        <v>157446.230381951</v>
      </c>
      <c r="C174" s="619">
        <v>160511.70446000001</v>
      </c>
      <c r="D174" s="620">
        <v>3065.4740780491302</v>
      </c>
      <c r="E174" s="621">
        <v>1.0194699744189999</v>
      </c>
      <c r="F174" s="619">
        <v>167940.319806282</v>
      </c>
      <c r="G174" s="620">
        <v>97965.186553664302</v>
      </c>
      <c r="H174" s="622">
        <v>13423.88214</v>
      </c>
      <c r="I174" s="619">
        <v>93438.090849999993</v>
      </c>
      <c r="J174" s="620">
        <v>-4527.0957036643103</v>
      </c>
      <c r="K174" s="623">
        <v>0.55637675906399997</v>
      </c>
    </row>
    <row r="175" spans="1:11" ht="14.4" customHeight="1" thickBot="1" x14ac:dyDescent="0.35">
      <c r="A175" s="640" t="s">
        <v>480</v>
      </c>
      <c r="B175" s="624">
        <v>0.23038190970299999</v>
      </c>
      <c r="C175" s="624">
        <v>0.29751</v>
      </c>
      <c r="D175" s="625">
        <v>6.7128090296000004E-2</v>
      </c>
      <c r="E175" s="631">
        <v>1.2913774366340001</v>
      </c>
      <c r="F175" s="624">
        <v>0.30296716341300001</v>
      </c>
      <c r="G175" s="625">
        <v>0.17673084532399999</v>
      </c>
      <c r="H175" s="627">
        <v>0</v>
      </c>
      <c r="I175" s="624">
        <v>0.2</v>
      </c>
      <c r="J175" s="625">
        <v>2.3269154675000001E-2</v>
      </c>
      <c r="K175" s="632">
        <v>0.66013754674400005</v>
      </c>
    </row>
    <row r="176" spans="1:11" ht="14.4" customHeight="1" thickBot="1" x14ac:dyDescent="0.35">
      <c r="A176" s="641" t="s">
        <v>481</v>
      </c>
      <c r="B176" s="619">
        <v>0</v>
      </c>
      <c r="C176" s="619">
        <v>0.24792</v>
      </c>
      <c r="D176" s="620">
        <v>0.24792</v>
      </c>
      <c r="E176" s="629" t="s">
        <v>339</v>
      </c>
      <c r="F176" s="619">
        <v>0.254574147571</v>
      </c>
      <c r="G176" s="620">
        <v>0.14850158608299999</v>
      </c>
      <c r="H176" s="622">
        <v>0</v>
      </c>
      <c r="I176" s="619">
        <v>0.2</v>
      </c>
      <c r="J176" s="620">
        <v>5.1498413915999998E-2</v>
      </c>
      <c r="K176" s="623">
        <v>0.78562572793800001</v>
      </c>
    </row>
    <row r="177" spans="1:11" ht="14.4" customHeight="1" thickBot="1" x14ac:dyDescent="0.35">
      <c r="A177" s="641" t="s">
        <v>482</v>
      </c>
      <c r="B177" s="619">
        <v>0.23038190970299999</v>
      </c>
      <c r="C177" s="619">
        <v>0</v>
      </c>
      <c r="D177" s="620">
        <v>-0.23038190970299999</v>
      </c>
      <c r="E177" s="621">
        <v>0</v>
      </c>
      <c r="F177" s="619">
        <v>0</v>
      </c>
      <c r="G177" s="620">
        <v>0</v>
      </c>
      <c r="H177" s="622">
        <v>0</v>
      </c>
      <c r="I177" s="619">
        <v>0</v>
      </c>
      <c r="J177" s="620">
        <v>0</v>
      </c>
      <c r="K177" s="623">
        <v>7</v>
      </c>
    </row>
    <row r="178" spans="1:11" ht="14.4" customHeight="1" thickBot="1" x14ac:dyDescent="0.35">
      <c r="A178" s="641" t="s">
        <v>483</v>
      </c>
      <c r="B178" s="619">
        <v>0</v>
      </c>
      <c r="C178" s="619">
        <v>4.9590000000000002E-2</v>
      </c>
      <c r="D178" s="620">
        <v>4.9590000000000002E-2</v>
      </c>
      <c r="E178" s="629" t="s">
        <v>339</v>
      </c>
      <c r="F178" s="619">
        <v>4.8393015842000002E-2</v>
      </c>
      <c r="G178" s="620">
        <v>2.8229259241000001E-2</v>
      </c>
      <c r="H178" s="622">
        <v>0</v>
      </c>
      <c r="I178" s="619">
        <v>0</v>
      </c>
      <c r="J178" s="620">
        <v>-2.8229259241000001E-2</v>
      </c>
      <c r="K178" s="623">
        <v>0</v>
      </c>
    </row>
    <row r="179" spans="1:11" ht="14.4" customHeight="1" thickBot="1" x14ac:dyDescent="0.35">
      <c r="A179" s="640" t="s">
        <v>484</v>
      </c>
      <c r="B179" s="624">
        <v>513.00000000013404</v>
      </c>
      <c r="C179" s="624">
        <v>825.91012000000001</v>
      </c>
      <c r="D179" s="625">
        <v>312.91011999986603</v>
      </c>
      <c r="E179" s="631">
        <v>1.609961247562</v>
      </c>
      <c r="F179" s="624">
        <v>700.00007018806002</v>
      </c>
      <c r="G179" s="625">
        <v>408.33337427636798</v>
      </c>
      <c r="H179" s="627">
        <v>1.984E-2</v>
      </c>
      <c r="I179" s="624">
        <v>844.73100999999997</v>
      </c>
      <c r="J179" s="625">
        <v>436.39763572363199</v>
      </c>
      <c r="K179" s="632">
        <v>1.2067584647139999</v>
      </c>
    </row>
    <row r="180" spans="1:11" ht="14.4" customHeight="1" thickBot="1" x14ac:dyDescent="0.35">
      <c r="A180" s="641" t="s">
        <v>485</v>
      </c>
      <c r="B180" s="619">
        <v>513.00000000013404</v>
      </c>
      <c r="C180" s="619">
        <v>825.91012000000001</v>
      </c>
      <c r="D180" s="620">
        <v>312.91011999986603</v>
      </c>
      <c r="E180" s="621">
        <v>1.609961247562</v>
      </c>
      <c r="F180" s="619">
        <v>700.00007018806002</v>
      </c>
      <c r="G180" s="620">
        <v>408.33337427636798</v>
      </c>
      <c r="H180" s="622">
        <v>1.984E-2</v>
      </c>
      <c r="I180" s="619">
        <v>844.73100999999997</v>
      </c>
      <c r="J180" s="620">
        <v>436.39763572363199</v>
      </c>
      <c r="K180" s="623">
        <v>1.2067584647139999</v>
      </c>
    </row>
    <row r="181" spans="1:11" ht="14.4" customHeight="1" thickBot="1" x14ac:dyDescent="0.35">
      <c r="A181" s="640" t="s">
        <v>486</v>
      </c>
      <c r="B181" s="624">
        <v>3</v>
      </c>
      <c r="C181" s="624">
        <v>250.12719999999999</v>
      </c>
      <c r="D181" s="625">
        <v>247.12719999999899</v>
      </c>
      <c r="E181" s="631">
        <v>83.375733333311004</v>
      </c>
      <c r="F181" s="624">
        <v>14.000001403761001</v>
      </c>
      <c r="G181" s="625">
        <v>8.1666674855270003</v>
      </c>
      <c r="H181" s="627">
        <v>0</v>
      </c>
      <c r="I181" s="624">
        <v>154.44083000000001</v>
      </c>
      <c r="J181" s="625">
        <v>146.27416251447301</v>
      </c>
      <c r="K181" s="632">
        <v>11.03148675103</v>
      </c>
    </row>
    <row r="182" spans="1:11" ht="14.4" customHeight="1" thickBot="1" x14ac:dyDescent="0.35">
      <c r="A182" s="641" t="s">
        <v>487</v>
      </c>
      <c r="B182" s="619">
        <v>3</v>
      </c>
      <c r="C182" s="619">
        <v>250.12719999999999</v>
      </c>
      <c r="D182" s="620">
        <v>247.12719999999899</v>
      </c>
      <c r="E182" s="621">
        <v>83.375733333311004</v>
      </c>
      <c r="F182" s="619">
        <v>14.000001403761001</v>
      </c>
      <c r="G182" s="620">
        <v>8.1666674855270003</v>
      </c>
      <c r="H182" s="622">
        <v>0</v>
      </c>
      <c r="I182" s="619">
        <v>154.44083000000001</v>
      </c>
      <c r="J182" s="620">
        <v>146.27416251447301</v>
      </c>
      <c r="K182" s="623">
        <v>11.03148675103</v>
      </c>
    </row>
    <row r="183" spans="1:11" ht="14.4" customHeight="1" thickBot="1" x14ac:dyDescent="0.35">
      <c r="A183" s="640" t="s">
        <v>488</v>
      </c>
      <c r="B183" s="624">
        <v>0</v>
      </c>
      <c r="C183" s="624">
        <v>-15.62214</v>
      </c>
      <c r="D183" s="625">
        <v>-15.62214</v>
      </c>
      <c r="E183" s="626" t="s">
        <v>339</v>
      </c>
      <c r="F183" s="624">
        <v>0</v>
      </c>
      <c r="G183" s="625">
        <v>0</v>
      </c>
      <c r="H183" s="627">
        <v>0</v>
      </c>
      <c r="I183" s="624">
        <v>0</v>
      </c>
      <c r="J183" s="625">
        <v>0</v>
      </c>
      <c r="K183" s="628" t="s">
        <v>313</v>
      </c>
    </row>
    <row r="184" spans="1:11" ht="14.4" customHeight="1" thickBot="1" x14ac:dyDescent="0.35">
      <c r="A184" s="641" t="s">
        <v>489</v>
      </c>
      <c r="B184" s="619">
        <v>0</v>
      </c>
      <c r="C184" s="619">
        <v>-15.62214</v>
      </c>
      <c r="D184" s="620">
        <v>-15.62214</v>
      </c>
      <c r="E184" s="629" t="s">
        <v>339</v>
      </c>
      <c r="F184" s="619">
        <v>0</v>
      </c>
      <c r="G184" s="620">
        <v>0</v>
      </c>
      <c r="H184" s="622">
        <v>0</v>
      </c>
      <c r="I184" s="619">
        <v>0</v>
      </c>
      <c r="J184" s="620">
        <v>0</v>
      </c>
      <c r="K184" s="630" t="s">
        <v>313</v>
      </c>
    </row>
    <row r="185" spans="1:11" ht="14.4" customHeight="1" thickBot="1" x14ac:dyDescent="0.35">
      <c r="A185" s="640" t="s">
        <v>490</v>
      </c>
      <c r="B185" s="624">
        <v>0</v>
      </c>
      <c r="C185" s="624">
        <v>0</v>
      </c>
      <c r="D185" s="625">
        <v>0</v>
      </c>
      <c r="E185" s="631">
        <v>1</v>
      </c>
      <c r="F185" s="624">
        <v>0</v>
      </c>
      <c r="G185" s="625">
        <v>0</v>
      </c>
      <c r="H185" s="627">
        <v>0</v>
      </c>
      <c r="I185" s="624">
        <v>0.189</v>
      </c>
      <c r="J185" s="625">
        <v>0.189</v>
      </c>
      <c r="K185" s="628" t="s">
        <v>339</v>
      </c>
    </row>
    <row r="186" spans="1:11" ht="14.4" customHeight="1" thickBot="1" x14ac:dyDescent="0.35">
      <c r="A186" s="641" t="s">
        <v>491</v>
      </c>
      <c r="B186" s="619">
        <v>0</v>
      </c>
      <c r="C186" s="619">
        <v>0</v>
      </c>
      <c r="D186" s="620">
        <v>0</v>
      </c>
      <c r="E186" s="621">
        <v>1</v>
      </c>
      <c r="F186" s="619">
        <v>0</v>
      </c>
      <c r="G186" s="620">
        <v>0</v>
      </c>
      <c r="H186" s="622">
        <v>0</v>
      </c>
      <c r="I186" s="619">
        <v>0.189</v>
      </c>
      <c r="J186" s="620">
        <v>0.189</v>
      </c>
      <c r="K186" s="630" t="s">
        <v>339</v>
      </c>
    </row>
    <row r="187" spans="1:11" ht="14.4" customHeight="1" thickBot="1" x14ac:dyDescent="0.35">
      <c r="A187" s="640" t="s">
        <v>492</v>
      </c>
      <c r="B187" s="624">
        <v>156930.00000004101</v>
      </c>
      <c r="C187" s="624">
        <v>154496.57235</v>
      </c>
      <c r="D187" s="625">
        <v>-2433.4276500409801</v>
      </c>
      <c r="E187" s="631">
        <v>0.98449354712199999</v>
      </c>
      <c r="F187" s="624">
        <v>167226.01676752599</v>
      </c>
      <c r="G187" s="625">
        <v>97548.509781057102</v>
      </c>
      <c r="H187" s="627">
        <v>13423.862300000001</v>
      </c>
      <c r="I187" s="624">
        <v>88569.161099999998</v>
      </c>
      <c r="J187" s="625">
        <v>-8979.3486810570903</v>
      </c>
      <c r="K187" s="632">
        <v>0.529637450033</v>
      </c>
    </row>
    <row r="188" spans="1:11" ht="14.4" customHeight="1" thickBot="1" x14ac:dyDescent="0.35">
      <c r="A188" s="641" t="s">
        <v>493</v>
      </c>
      <c r="B188" s="619">
        <v>95864.000000025</v>
      </c>
      <c r="C188" s="619">
        <v>84674.659740000003</v>
      </c>
      <c r="D188" s="620">
        <v>-11189.340260024999</v>
      </c>
      <c r="E188" s="621">
        <v>0.88327901756600002</v>
      </c>
      <c r="F188" s="619">
        <v>97335.009759649707</v>
      </c>
      <c r="G188" s="620">
        <v>56778.755693129002</v>
      </c>
      <c r="H188" s="622">
        <v>6459.5336699999998</v>
      </c>
      <c r="I188" s="619">
        <v>51192.335420000003</v>
      </c>
      <c r="J188" s="620">
        <v>-5586.4202731290097</v>
      </c>
      <c r="K188" s="623">
        <v>0.52593959302399995</v>
      </c>
    </row>
    <row r="189" spans="1:11" ht="14.4" customHeight="1" thickBot="1" x14ac:dyDescent="0.35">
      <c r="A189" s="641" t="s">
        <v>494</v>
      </c>
      <c r="B189" s="619">
        <v>61066.000000015898</v>
      </c>
      <c r="C189" s="619">
        <v>69821.912609999999</v>
      </c>
      <c r="D189" s="620">
        <v>8755.9126099840505</v>
      </c>
      <c r="E189" s="621">
        <v>1.143384413748</v>
      </c>
      <c r="F189" s="619">
        <v>69891.007007876702</v>
      </c>
      <c r="G189" s="620">
        <v>40769.7540879281</v>
      </c>
      <c r="H189" s="622">
        <v>6964.32863</v>
      </c>
      <c r="I189" s="619">
        <v>37376.825680000002</v>
      </c>
      <c r="J189" s="620">
        <v>-3392.9284079280801</v>
      </c>
      <c r="K189" s="623">
        <v>0.53478733931800004</v>
      </c>
    </row>
    <row r="190" spans="1:11" ht="14.4" customHeight="1" thickBot="1" x14ac:dyDescent="0.35">
      <c r="A190" s="640" t="s">
        <v>495</v>
      </c>
      <c r="B190" s="624">
        <v>0</v>
      </c>
      <c r="C190" s="624">
        <v>4954.4194200000002</v>
      </c>
      <c r="D190" s="625">
        <v>4954.4194200000002</v>
      </c>
      <c r="E190" s="626" t="s">
        <v>313</v>
      </c>
      <c r="F190" s="624">
        <v>0</v>
      </c>
      <c r="G190" s="625">
        <v>0</v>
      </c>
      <c r="H190" s="627">
        <v>0</v>
      </c>
      <c r="I190" s="624">
        <v>3869.3689100000001</v>
      </c>
      <c r="J190" s="625">
        <v>3869.3689100000001</v>
      </c>
      <c r="K190" s="628" t="s">
        <v>313</v>
      </c>
    </row>
    <row r="191" spans="1:11" ht="14.4" customHeight="1" thickBot="1" x14ac:dyDescent="0.35">
      <c r="A191" s="641" t="s">
        <v>496</v>
      </c>
      <c r="B191" s="619">
        <v>0</v>
      </c>
      <c r="C191" s="619">
        <v>1669.5060900000001</v>
      </c>
      <c r="D191" s="620">
        <v>1669.5060900000001</v>
      </c>
      <c r="E191" s="629" t="s">
        <v>313</v>
      </c>
      <c r="F191" s="619">
        <v>0</v>
      </c>
      <c r="G191" s="620">
        <v>0</v>
      </c>
      <c r="H191" s="622">
        <v>0</v>
      </c>
      <c r="I191" s="619">
        <v>1108.8239599999999</v>
      </c>
      <c r="J191" s="620">
        <v>1108.8239599999999</v>
      </c>
      <c r="K191" s="630" t="s">
        <v>313</v>
      </c>
    </row>
    <row r="192" spans="1:11" ht="14.4" customHeight="1" thickBot="1" x14ac:dyDescent="0.35">
      <c r="A192" s="641" t="s">
        <v>497</v>
      </c>
      <c r="B192" s="619">
        <v>0</v>
      </c>
      <c r="C192" s="619">
        <v>3284.9133299999999</v>
      </c>
      <c r="D192" s="620">
        <v>3284.9133299999999</v>
      </c>
      <c r="E192" s="629" t="s">
        <v>313</v>
      </c>
      <c r="F192" s="619">
        <v>0</v>
      </c>
      <c r="G192" s="620">
        <v>0</v>
      </c>
      <c r="H192" s="622">
        <v>0</v>
      </c>
      <c r="I192" s="619">
        <v>2760.54495</v>
      </c>
      <c r="J192" s="620">
        <v>2760.54495</v>
      </c>
      <c r="K192" s="630" t="s">
        <v>313</v>
      </c>
    </row>
    <row r="193" spans="1:11" ht="14.4" customHeight="1" thickBot="1" x14ac:dyDescent="0.35">
      <c r="A193" s="638" t="s">
        <v>498</v>
      </c>
      <c r="B193" s="619">
        <v>22</v>
      </c>
      <c r="C193" s="619">
        <v>114.41146999999999</v>
      </c>
      <c r="D193" s="620">
        <v>92.411469999999994</v>
      </c>
      <c r="E193" s="621">
        <v>5.2005213636359997</v>
      </c>
      <c r="F193" s="619">
        <v>3.711678147517</v>
      </c>
      <c r="G193" s="620">
        <v>2.1651455860520001</v>
      </c>
      <c r="H193" s="622">
        <v>24</v>
      </c>
      <c r="I193" s="619">
        <v>25.02674</v>
      </c>
      <c r="J193" s="620">
        <v>22.861594413947</v>
      </c>
      <c r="K193" s="623">
        <v>6.7427020892779996</v>
      </c>
    </row>
    <row r="194" spans="1:11" ht="14.4" customHeight="1" thickBot="1" x14ac:dyDescent="0.35">
      <c r="A194" s="644" t="s">
        <v>499</v>
      </c>
      <c r="B194" s="624">
        <v>22</v>
      </c>
      <c r="C194" s="624">
        <v>114.41146999999999</v>
      </c>
      <c r="D194" s="625">
        <v>92.411469999999994</v>
      </c>
      <c r="E194" s="631">
        <v>5.2005213636359997</v>
      </c>
      <c r="F194" s="624">
        <v>3.711678147517</v>
      </c>
      <c r="G194" s="625">
        <v>2.1651455860520001</v>
      </c>
      <c r="H194" s="627">
        <v>24</v>
      </c>
      <c r="I194" s="624">
        <v>25.02674</v>
      </c>
      <c r="J194" s="625">
        <v>22.861594413947</v>
      </c>
      <c r="K194" s="632">
        <v>6.7427020892779996</v>
      </c>
    </row>
    <row r="195" spans="1:11" ht="14.4" customHeight="1" thickBot="1" x14ac:dyDescent="0.35">
      <c r="A195" s="640" t="s">
        <v>500</v>
      </c>
      <c r="B195" s="624">
        <v>0</v>
      </c>
      <c r="C195" s="624">
        <v>103.81827</v>
      </c>
      <c r="D195" s="625">
        <v>103.81827</v>
      </c>
      <c r="E195" s="626" t="s">
        <v>313</v>
      </c>
      <c r="F195" s="624">
        <v>0</v>
      </c>
      <c r="G195" s="625">
        <v>0</v>
      </c>
      <c r="H195" s="627">
        <v>24</v>
      </c>
      <c r="I195" s="624">
        <v>24.000019999999999</v>
      </c>
      <c r="J195" s="625">
        <v>24.000019999999999</v>
      </c>
      <c r="K195" s="628" t="s">
        <v>313</v>
      </c>
    </row>
    <row r="196" spans="1:11" ht="14.4" customHeight="1" thickBot="1" x14ac:dyDescent="0.35">
      <c r="A196" s="641" t="s">
        <v>501</v>
      </c>
      <c r="B196" s="619">
        <v>0</v>
      </c>
      <c r="C196" s="619">
        <v>2.7E-4</v>
      </c>
      <c r="D196" s="620">
        <v>2.7E-4</v>
      </c>
      <c r="E196" s="629" t="s">
        <v>313</v>
      </c>
      <c r="F196" s="619">
        <v>0</v>
      </c>
      <c r="G196" s="620">
        <v>0</v>
      </c>
      <c r="H196" s="622">
        <v>0</v>
      </c>
      <c r="I196" s="619">
        <v>2.0000000000000002E-5</v>
      </c>
      <c r="J196" s="620">
        <v>2.0000000000000002E-5</v>
      </c>
      <c r="K196" s="630" t="s">
        <v>313</v>
      </c>
    </row>
    <row r="197" spans="1:11" ht="14.4" customHeight="1" thickBot="1" x14ac:dyDescent="0.35">
      <c r="A197" s="641" t="s">
        <v>502</v>
      </c>
      <c r="B197" s="619">
        <v>0</v>
      </c>
      <c r="C197" s="619">
        <v>25</v>
      </c>
      <c r="D197" s="620">
        <v>25</v>
      </c>
      <c r="E197" s="629" t="s">
        <v>339</v>
      </c>
      <c r="F197" s="619">
        <v>0</v>
      </c>
      <c r="G197" s="620">
        <v>0</v>
      </c>
      <c r="H197" s="622">
        <v>24</v>
      </c>
      <c r="I197" s="619">
        <v>24</v>
      </c>
      <c r="J197" s="620">
        <v>24</v>
      </c>
      <c r="K197" s="630" t="s">
        <v>313</v>
      </c>
    </row>
    <row r="198" spans="1:11" ht="14.4" customHeight="1" thickBot="1" x14ac:dyDescent="0.35">
      <c r="A198" s="641" t="s">
        <v>503</v>
      </c>
      <c r="B198" s="619">
        <v>0</v>
      </c>
      <c r="C198" s="619">
        <v>78.817999999999998</v>
      </c>
      <c r="D198" s="620">
        <v>78.817999999999998</v>
      </c>
      <c r="E198" s="629" t="s">
        <v>339</v>
      </c>
      <c r="F198" s="619">
        <v>0</v>
      </c>
      <c r="G198" s="620">
        <v>0</v>
      </c>
      <c r="H198" s="622">
        <v>0</v>
      </c>
      <c r="I198" s="619">
        <v>0</v>
      </c>
      <c r="J198" s="620">
        <v>0</v>
      </c>
      <c r="K198" s="630" t="s">
        <v>313</v>
      </c>
    </row>
    <row r="199" spans="1:11" ht="14.4" customHeight="1" thickBot="1" x14ac:dyDescent="0.35">
      <c r="A199" s="640" t="s">
        <v>504</v>
      </c>
      <c r="B199" s="624">
        <v>22</v>
      </c>
      <c r="C199" s="624">
        <v>5.25</v>
      </c>
      <c r="D199" s="625">
        <v>-16.75</v>
      </c>
      <c r="E199" s="631">
        <v>0.23863636363599999</v>
      </c>
      <c r="F199" s="624">
        <v>3.711678147517</v>
      </c>
      <c r="G199" s="625">
        <v>2.1651455860520001</v>
      </c>
      <c r="H199" s="627">
        <v>0</v>
      </c>
      <c r="I199" s="624">
        <v>1.0267200000000001</v>
      </c>
      <c r="J199" s="625">
        <v>-1.1384255860520001</v>
      </c>
      <c r="K199" s="632">
        <v>0.27661881208200001</v>
      </c>
    </row>
    <row r="200" spans="1:11" ht="14.4" customHeight="1" thickBot="1" x14ac:dyDescent="0.35">
      <c r="A200" s="641" t="s">
        <v>505</v>
      </c>
      <c r="B200" s="619">
        <v>0</v>
      </c>
      <c r="C200" s="619">
        <v>0</v>
      </c>
      <c r="D200" s="620">
        <v>0</v>
      </c>
      <c r="E200" s="621">
        <v>1</v>
      </c>
      <c r="F200" s="619">
        <v>0</v>
      </c>
      <c r="G200" s="620">
        <v>0</v>
      </c>
      <c r="H200" s="622">
        <v>0</v>
      </c>
      <c r="I200" s="619">
        <v>3.5000000000000003E-2</v>
      </c>
      <c r="J200" s="620">
        <v>3.5000000000000003E-2</v>
      </c>
      <c r="K200" s="630" t="s">
        <v>339</v>
      </c>
    </row>
    <row r="201" spans="1:11" ht="14.4" customHeight="1" thickBot="1" x14ac:dyDescent="0.35">
      <c r="A201" s="641" t="s">
        <v>506</v>
      </c>
      <c r="B201" s="619">
        <v>22</v>
      </c>
      <c r="C201" s="619">
        <v>5.25</v>
      </c>
      <c r="D201" s="620">
        <v>-16.75</v>
      </c>
      <c r="E201" s="621">
        <v>0.23863636363599999</v>
      </c>
      <c r="F201" s="619">
        <v>3.711678147517</v>
      </c>
      <c r="G201" s="620">
        <v>2.1651455860520001</v>
      </c>
      <c r="H201" s="622">
        <v>0</v>
      </c>
      <c r="I201" s="619">
        <v>0</v>
      </c>
      <c r="J201" s="620">
        <v>-2.1651455860520001</v>
      </c>
      <c r="K201" s="623">
        <v>0</v>
      </c>
    </row>
    <row r="202" spans="1:11" ht="14.4" customHeight="1" thickBot="1" x14ac:dyDescent="0.35">
      <c r="A202" s="641" t="s">
        <v>507</v>
      </c>
      <c r="B202" s="619">
        <v>0</v>
      </c>
      <c r="C202" s="619">
        <v>0</v>
      </c>
      <c r="D202" s="620">
        <v>0</v>
      </c>
      <c r="E202" s="621">
        <v>1</v>
      </c>
      <c r="F202" s="619">
        <v>0</v>
      </c>
      <c r="G202" s="620">
        <v>0</v>
      </c>
      <c r="H202" s="622">
        <v>0</v>
      </c>
      <c r="I202" s="619">
        <v>0.99172000000000005</v>
      </c>
      <c r="J202" s="620">
        <v>0.99172000000000005</v>
      </c>
      <c r="K202" s="630" t="s">
        <v>339</v>
      </c>
    </row>
    <row r="203" spans="1:11" ht="14.4" customHeight="1" thickBot="1" x14ac:dyDescent="0.35">
      <c r="A203" s="640" t="s">
        <v>508</v>
      </c>
      <c r="B203" s="624">
        <v>0</v>
      </c>
      <c r="C203" s="624">
        <v>5.3432000000000004</v>
      </c>
      <c r="D203" s="625">
        <v>5.3432000000000004</v>
      </c>
      <c r="E203" s="626" t="s">
        <v>313</v>
      </c>
      <c r="F203" s="624">
        <v>0</v>
      </c>
      <c r="G203" s="625">
        <v>0</v>
      </c>
      <c r="H203" s="627">
        <v>0</v>
      </c>
      <c r="I203" s="624">
        <v>0</v>
      </c>
      <c r="J203" s="625">
        <v>0</v>
      </c>
      <c r="K203" s="628" t="s">
        <v>313</v>
      </c>
    </row>
    <row r="204" spans="1:11" ht="14.4" customHeight="1" thickBot="1" x14ac:dyDescent="0.35">
      <c r="A204" s="641" t="s">
        <v>509</v>
      </c>
      <c r="B204" s="619">
        <v>0</v>
      </c>
      <c r="C204" s="619">
        <v>5.3432000000000004</v>
      </c>
      <c r="D204" s="620">
        <v>5.3432000000000004</v>
      </c>
      <c r="E204" s="629" t="s">
        <v>313</v>
      </c>
      <c r="F204" s="619">
        <v>0</v>
      </c>
      <c r="G204" s="620">
        <v>0</v>
      </c>
      <c r="H204" s="622">
        <v>0</v>
      </c>
      <c r="I204" s="619">
        <v>0</v>
      </c>
      <c r="J204" s="620">
        <v>0</v>
      </c>
      <c r="K204" s="630" t="s">
        <v>313</v>
      </c>
    </row>
    <row r="205" spans="1:11" ht="14.4" customHeight="1" thickBot="1" x14ac:dyDescent="0.35">
      <c r="A205" s="638" t="s">
        <v>510</v>
      </c>
      <c r="B205" s="619">
        <v>0</v>
      </c>
      <c r="C205" s="619">
        <v>0.62721000000000005</v>
      </c>
      <c r="D205" s="620">
        <v>0.62721000000000005</v>
      </c>
      <c r="E205" s="629" t="s">
        <v>339</v>
      </c>
      <c r="F205" s="619">
        <v>0</v>
      </c>
      <c r="G205" s="620">
        <v>0</v>
      </c>
      <c r="H205" s="622">
        <v>0</v>
      </c>
      <c r="I205" s="619">
        <v>0</v>
      </c>
      <c r="J205" s="620">
        <v>0</v>
      </c>
      <c r="K205" s="630" t="s">
        <v>313</v>
      </c>
    </row>
    <row r="206" spans="1:11" ht="14.4" customHeight="1" thickBot="1" x14ac:dyDescent="0.35">
      <c r="A206" s="644" t="s">
        <v>511</v>
      </c>
      <c r="B206" s="624">
        <v>0</v>
      </c>
      <c r="C206" s="624">
        <v>0.62721000000000005</v>
      </c>
      <c r="D206" s="625">
        <v>0.62721000000000005</v>
      </c>
      <c r="E206" s="626" t="s">
        <v>339</v>
      </c>
      <c r="F206" s="624">
        <v>0</v>
      </c>
      <c r="G206" s="625">
        <v>0</v>
      </c>
      <c r="H206" s="627">
        <v>0</v>
      </c>
      <c r="I206" s="624">
        <v>0</v>
      </c>
      <c r="J206" s="625">
        <v>0</v>
      </c>
      <c r="K206" s="628" t="s">
        <v>313</v>
      </c>
    </row>
    <row r="207" spans="1:11" ht="14.4" customHeight="1" thickBot="1" x14ac:dyDescent="0.35">
      <c r="A207" s="640" t="s">
        <v>512</v>
      </c>
      <c r="B207" s="624">
        <v>0</v>
      </c>
      <c r="C207" s="624">
        <v>0.62721000000000005</v>
      </c>
      <c r="D207" s="625">
        <v>0.62721000000000005</v>
      </c>
      <c r="E207" s="626" t="s">
        <v>339</v>
      </c>
      <c r="F207" s="624">
        <v>0</v>
      </c>
      <c r="G207" s="625">
        <v>0</v>
      </c>
      <c r="H207" s="627">
        <v>0</v>
      </c>
      <c r="I207" s="624">
        <v>0</v>
      </c>
      <c r="J207" s="625">
        <v>0</v>
      </c>
      <c r="K207" s="628" t="s">
        <v>313</v>
      </c>
    </row>
    <row r="208" spans="1:11" ht="14.4" customHeight="1" thickBot="1" x14ac:dyDescent="0.35">
      <c r="A208" s="641" t="s">
        <v>513</v>
      </c>
      <c r="B208" s="619">
        <v>0</v>
      </c>
      <c r="C208" s="619">
        <v>0.62721000000000005</v>
      </c>
      <c r="D208" s="620">
        <v>0.62721000000000005</v>
      </c>
      <c r="E208" s="629" t="s">
        <v>339</v>
      </c>
      <c r="F208" s="619">
        <v>0</v>
      </c>
      <c r="G208" s="620">
        <v>0</v>
      </c>
      <c r="H208" s="622">
        <v>0</v>
      </c>
      <c r="I208" s="619">
        <v>0</v>
      </c>
      <c r="J208" s="620">
        <v>0</v>
      </c>
      <c r="K208" s="630" t="s">
        <v>313</v>
      </c>
    </row>
    <row r="209" spans="1:11" ht="14.4" customHeight="1" thickBot="1" x14ac:dyDescent="0.35">
      <c r="A209" s="638" t="s">
        <v>514</v>
      </c>
      <c r="B209" s="619">
        <v>91.000000000022993</v>
      </c>
      <c r="C209" s="619">
        <v>53.274999999999999</v>
      </c>
      <c r="D209" s="620">
        <v>-37.725000000023996</v>
      </c>
      <c r="E209" s="621">
        <v>0.58543956043900003</v>
      </c>
      <c r="F209" s="619">
        <v>9.4591801402920002</v>
      </c>
      <c r="G209" s="620">
        <v>5.5178550818370002</v>
      </c>
      <c r="H209" s="622">
        <v>0</v>
      </c>
      <c r="I209" s="619">
        <v>46.9</v>
      </c>
      <c r="J209" s="620">
        <v>41.382144918161998</v>
      </c>
      <c r="K209" s="623">
        <v>4.9581464042760004</v>
      </c>
    </row>
    <row r="210" spans="1:11" ht="14.4" customHeight="1" thickBot="1" x14ac:dyDescent="0.35">
      <c r="A210" s="644" t="s">
        <v>515</v>
      </c>
      <c r="B210" s="624">
        <v>91.000000000022993</v>
      </c>
      <c r="C210" s="624">
        <v>53.274999999999999</v>
      </c>
      <c r="D210" s="625">
        <v>-37.725000000023996</v>
      </c>
      <c r="E210" s="631">
        <v>0.58543956043900003</v>
      </c>
      <c r="F210" s="624">
        <v>9.4591801402920002</v>
      </c>
      <c r="G210" s="625">
        <v>5.5178550818370002</v>
      </c>
      <c r="H210" s="627">
        <v>0</v>
      </c>
      <c r="I210" s="624">
        <v>46.9</v>
      </c>
      <c r="J210" s="625">
        <v>41.382144918161998</v>
      </c>
      <c r="K210" s="632">
        <v>4.9581464042760004</v>
      </c>
    </row>
    <row r="211" spans="1:11" ht="14.4" customHeight="1" thickBot="1" x14ac:dyDescent="0.35">
      <c r="A211" s="640" t="s">
        <v>516</v>
      </c>
      <c r="B211" s="624">
        <v>91.000000000022993</v>
      </c>
      <c r="C211" s="624">
        <v>53.274999999999999</v>
      </c>
      <c r="D211" s="625">
        <v>-37.725000000023996</v>
      </c>
      <c r="E211" s="631">
        <v>0.58543956043900003</v>
      </c>
      <c r="F211" s="624">
        <v>9.4591801402920002</v>
      </c>
      <c r="G211" s="625">
        <v>5.5178550818370002</v>
      </c>
      <c r="H211" s="627">
        <v>0</v>
      </c>
      <c r="I211" s="624">
        <v>46.9</v>
      </c>
      <c r="J211" s="625">
        <v>41.382144918161998</v>
      </c>
      <c r="K211" s="632">
        <v>4.9581464042760004</v>
      </c>
    </row>
    <row r="212" spans="1:11" ht="14.4" customHeight="1" thickBot="1" x14ac:dyDescent="0.35">
      <c r="A212" s="641" t="s">
        <v>517</v>
      </c>
      <c r="B212" s="619">
        <v>91.000000000022993</v>
      </c>
      <c r="C212" s="619">
        <v>53.274999999999999</v>
      </c>
      <c r="D212" s="620">
        <v>-37.725000000023996</v>
      </c>
      <c r="E212" s="621">
        <v>0.58543956043900003</v>
      </c>
      <c r="F212" s="619">
        <v>9.4591801402920002</v>
      </c>
      <c r="G212" s="620">
        <v>5.5178550818370002</v>
      </c>
      <c r="H212" s="622">
        <v>0</v>
      </c>
      <c r="I212" s="619">
        <v>46.9</v>
      </c>
      <c r="J212" s="620">
        <v>41.382144918161998</v>
      </c>
      <c r="K212" s="623">
        <v>4.9581464042760004</v>
      </c>
    </row>
    <row r="213" spans="1:11" ht="14.4" customHeight="1" thickBot="1" x14ac:dyDescent="0.35">
      <c r="A213" s="637" t="s">
        <v>518</v>
      </c>
      <c r="B213" s="619">
        <v>9888.5278312915507</v>
      </c>
      <c r="C213" s="619">
        <v>10999.58656</v>
      </c>
      <c r="D213" s="620">
        <v>1111.05872870846</v>
      </c>
      <c r="E213" s="621">
        <v>1.1123583558300001</v>
      </c>
      <c r="F213" s="619">
        <v>10119.1142413301</v>
      </c>
      <c r="G213" s="620">
        <v>5902.8166407758699</v>
      </c>
      <c r="H213" s="622">
        <v>873.99354000000005</v>
      </c>
      <c r="I213" s="619">
        <v>6314.8056399999996</v>
      </c>
      <c r="J213" s="620">
        <v>411.98899922412602</v>
      </c>
      <c r="K213" s="623">
        <v>0.62404727226099999</v>
      </c>
    </row>
    <row r="214" spans="1:11" ht="14.4" customHeight="1" thickBot="1" x14ac:dyDescent="0.35">
      <c r="A214" s="642" t="s">
        <v>519</v>
      </c>
      <c r="B214" s="624">
        <v>9888.5278312915507</v>
      </c>
      <c r="C214" s="624">
        <v>10999.58656</v>
      </c>
      <c r="D214" s="625">
        <v>1111.05872870846</v>
      </c>
      <c r="E214" s="631">
        <v>1.1123583558300001</v>
      </c>
      <c r="F214" s="624">
        <v>10119.1142413301</v>
      </c>
      <c r="G214" s="625">
        <v>5902.8166407758699</v>
      </c>
      <c r="H214" s="627">
        <v>873.99354000000005</v>
      </c>
      <c r="I214" s="624">
        <v>6314.8056399999996</v>
      </c>
      <c r="J214" s="625">
        <v>411.98899922412602</v>
      </c>
      <c r="K214" s="632">
        <v>0.62404727226099999</v>
      </c>
    </row>
    <row r="215" spans="1:11" ht="14.4" customHeight="1" thickBot="1" x14ac:dyDescent="0.35">
      <c r="A215" s="644" t="s">
        <v>54</v>
      </c>
      <c r="B215" s="624">
        <v>9888.5278312915507</v>
      </c>
      <c r="C215" s="624">
        <v>10999.58656</v>
      </c>
      <c r="D215" s="625">
        <v>1111.05872870846</v>
      </c>
      <c r="E215" s="631">
        <v>1.1123583558300001</v>
      </c>
      <c r="F215" s="624">
        <v>10119.1142413301</v>
      </c>
      <c r="G215" s="625">
        <v>5902.8166407758699</v>
      </c>
      <c r="H215" s="627">
        <v>873.99354000000005</v>
      </c>
      <c r="I215" s="624">
        <v>6314.8056399999996</v>
      </c>
      <c r="J215" s="625">
        <v>411.98899922412602</v>
      </c>
      <c r="K215" s="632">
        <v>0.62404727226099999</v>
      </c>
    </row>
    <row r="216" spans="1:11" ht="14.4" customHeight="1" thickBot="1" x14ac:dyDescent="0.35">
      <c r="A216" s="640" t="s">
        <v>520</v>
      </c>
      <c r="B216" s="624">
        <v>89.586230298912994</v>
      </c>
      <c r="C216" s="624">
        <v>93.896249999999995</v>
      </c>
      <c r="D216" s="625">
        <v>4.3100197010860004</v>
      </c>
      <c r="E216" s="631">
        <v>1.048110292024</v>
      </c>
      <c r="F216" s="624">
        <v>101.29547641620201</v>
      </c>
      <c r="G216" s="625">
        <v>59.089027909450998</v>
      </c>
      <c r="H216" s="627">
        <v>7.8789999999999996</v>
      </c>
      <c r="I216" s="624">
        <v>54.792999999999999</v>
      </c>
      <c r="J216" s="625">
        <v>-4.2960279094510003</v>
      </c>
      <c r="K216" s="632">
        <v>0.54092247688200001</v>
      </c>
    </row>
    <row r="217" spans="1:11" ht="14.4" customHeight="1" thickBot="1" x14ac:dyDescent="0.35">
      <c r="A217" s="641" t="s">
        <v>521</v>
      </c>
      <c r="B217" s="619">
        <v>89.586230298912994</v>
      </c>
      <c r="C217" s="619">
        <v>93.896249999999995</v>
      </c>
      <c r="D217" s="620">
        <v>4.3100197010860004</v>
      </c>
      <c r="E217" s="621">
        <v>1.048110292024</v>
      </c>
      <c r="F217" s="619">
        <v>101.29547641620201</v>
      </c>
      <c r="G217" s="620">
        <v>59.089027909450998</v>
      </c>
      <c r="H217" s="622">
        <v>7.8789999999999996</v>
      </c>
      <c r="I217" s="619">
        <v>54.792999999999999</v>
      </c>
      <c r="J217" s="620">
        <v>-4.2960279094510003</v>
      </c>
      <c r="K217" s="623">
        <v>0.54092247688200001</v>
      </c>
    </row>
    <row r="218" spans="1:11" ht="14.4" customHeight="1" thickBot="1" x14ac:dyDescent="0.35">
      <c r="A218" s="640" t="s">
        <v>522</v>
      </c>
      <c r="B218" s="624">
        <v>152.32701656007399</v>
      </c>
      <c r="C218" s="624">
        <v>100.90584</v>
      </c>
      <c r="D218" s="625">
        <v>-51.421176560074002</v>
      </c>
      <c r="E218" s="631">
        <v>0.66242904429299998</v>
      </c>
      <c r="F218" s="624">
        <v>195.86726380607701</v>
      </c>
      <c r="G218" s="625">
        <v>114.255903886878</v>
      </c>
      <c r="H218" s="627">
        <v>4.8702800000000002</v>
      </c>
      <c r="I218" s="624">
        <v>75.033180000000002</v>
      </c>
      <c r="J218" s="625">
        <v>-39.222723886878001</v>
      </c>
      <c r="K218" s="632">
        <v>0.38308177968000001</v>
      </c>
    </row>
    <row r="219" spans="1:11" ht="14.4" customHeight="1" thickBot="1" x14ac:dyDescent="0.35">
      <c r="A219" s="641" t="s">
        <v>523</v>
      </c>
      <c r="B219" s="619">
        <v>66.005845674200998</v>
      </c>
      <c r="C219" s="619">
        <v>53.451999999999998</v>
      </c>
      <c r="D219" s="620">
        <v>-12.553845674201</v>
      </c>
      <c r="E219" s="621">
        <v>0.80980706260199997</v>
      </c>
      <c r="F219" s="619">
        <v>56.574282453008003</v>
      </c>
      <c r="G219" s="620">
        <v>33.001664764254997</v>
      </c>
      <c r="H219" s="622">
        <v>0</v>
      </c>
      <c r="I219" s="619">
        <v>25.324000000000002</v>
      </c>
      <c r="J219" s="620">
        <v>-7.6776647642549998</v>
      </c>
      <c r="K219" s="623">
        <v>0.44762388318399998</v>
      </c>
    </row>
    <row r="220" spans="1:11" ht="14.4" customHeight="1" thickBot="1" x14ac:dyDescent="0.35">
      <c r="A220" s="641" t="s">
        <v>524</v>
      </c>
      <c r="B220" s="619">
        <v>58.473040977712998</v>
      </c>
      <c r="C220" s="619">
        <v>9.1044999999999998</v>
      </c>
      <c r="D220" s="620">
        <v>-49.368540977713003</v>
      </c>
      <c r="E220" s="621">
        <v>0.15570423305700001</v>
      </c>
      <c r="F220" s="619">
        <v>104.80037031897299</v>
      </c>
      <c r="G220" s="620">
        <v>61.133549352734001</v>
      </c>
      <c r="H220" s="622">
        <v>1.9832000000000001</v>
      </c>
      <c r="I220" s="619">
        <v>29.799499999999998</v>
      </c>
      <c r="J220" s="620">
        <v>-31.334049352733999</v>
      </c>
      <c r="K220" s="623">
        <v>0.28434536928900001</v>
      </c>
    </row>
    <row r="221" spans="1:11" ht="14.4" customHeight="1" thickBot="1" x14ac:dyDescent="0.35">
      <c r="A221" s="641" t="s">
        <v>525</v>
      </c>
      <c r="B221" s="619">
        <v>27.848129908158999</v>
      </c>
      <c r="C221" s="619">
        <v>38.349339999999998</v>
      </c>
      <c r="D221" s="620">
        <v>10.501210091840001</v>
      </c>
      <c r="E221" s="621">
        <v>1.37708852</v>
      </c>
      <c r="F221" s="619">
        <v>34.492611034094999</v>
      </c>
      <c r="G221" s="620">
        <v>20.120689769889001</v>
      </c>
      <c r="H221" s="622">
        <v>2.8870800000000001</v>
      </c>
      <c r="I221" s="619">
        <v>19.909680000000002</v>
      </c>
      <c r="J221" s="620">
        <v>-0.211009769889</v>
      </c>
      <c r="K221" s="623">
        <v>0.57721579790800004</v>
      </c>
    </row>
    <row r="222" spans="1:11" ht="14.4" customHeight="1" thickBot="1" x14ac:dyDescent="0.35">
      <c r="A222" s="640" t="s">
        <v>526</v>
      </c>
      <c r="B222" s="624">
        <v>1189.2473981262001</v>
      </c>
      <c r="C222" s="624">
        <v>1232.5944400000001</v>
      </c>
      <c r="D222" s="625">
        <v>43.347041873803001</v>
      </c>
      <c r="E222" s="631">
        <v>1.036449137447</v>
      </c>
      <c r="F222" s="624">
        <v>1147.3388625243001</v>
      </c>
      <c r="G222" s="625">
        <v>669.28100313917196</v>
      </c>
      <c r="H222" s="627">
        <v>51.918900000000001</v>
      </c>
      <c r="I222" s="624">
        <v>672.74383</v>
      </c>
      <c r="J222" s="625">
        <v>3.4628268608270001</v>
      </c>
      <c r="K222" s="632">
        <v>0.586351471194</v>
      </c>
    </row>
    <row r="223" spans="1:11" ht="14.4" customHeight="1" thickBot="1" x14ac:dyDescent="0.35">
      <c r="A223" s="641" t="s">
        <v>527</v>
      </c>
      <c r="B223" s="619">
        <v>1189.2473981262001</v>
      </c>
      <c r="C223" s="619">
        <v>1232.5944400000001</v>
      </c>
      <c r="D223" s="620">
        <v>43.347041873803001</v>
      </c>
      <c r="E223" s="621">
        <v>1.036449137447</v>
      </c>
      <c r="F223" s="619">
        <v>1147.3388625243001</v>
      </c>
      <c r="G223" s="620">
        <v>669.28100313917196</v>
      </c>
      <c r="H223" s="622">
        <v>51.918900000000001</v>
      </c>
      <c r="I223" s="619">
        <v>672.74383</v>
      </c>
      <c r="J223" s="620">
        <v>3.4628268608270001</v>
      </c>
      <c r="K223" s="623">
        <v>0.586351471194</v>
      </c>
    </row>
    <row r="224" spans="1:11" ht="14.4" customHeight="1" thickBot="1" x14ac:dyDescent="0.35">
      <c r="A224" s="640" t="s">
        <v>528</v>
      </c>
      <c r="B224" s="624">
        <v>0</v>
      </c>
      <c r="C224" s="624">
        <v>2.246</v>
      </c>
      <c r="D224" s="625">
        <v>2.246</v>
      </c>
      <c r="E224" s="626" t="s">
        <v>313</v>
      </c>
      <c r="F224" s="624">
        <v>0</v>
      </c>
      <c r="G224" s="625">
        <v>0</v>
      </c>
      <c r="H224" s="627">
        <v>0.23899999999999999</v>
      </c>
      <c r="I224" s="624">
        <v>1.0249999999999999</v>
      </c>
      <c r="J224" s="625">
        <v>1.0249999999999999</v>
      </c>
      <c r="K224" s="628" t="s">
        <v>339</v>
      </c>
    </row>
    <row r="225" spans="1:11" ht="14.4" customHeight="1" thickBot="1" x14ac:dyDescent="0.35">
      <c r="A225" s="641" t="s">
        <v>529</v>
      </c>
      <c r="B225" s="619">
        <v>0</v>
      </c>
      <c r="C225" s="619">
        <v>2.246</v>
      </c>
      <c r="D225" s="620">
        <v>2.246</v>
      </c>
      <c r="E225" s="629" t="s">
        <v>313</v>
      </c>
      <c r="F225" s="619">
        <v>0</v>
      </c>
      <c r="G225" s="620">
        <v>0</v>
      </c>
      <c r="H225" s="622">
        <v>0.23899999999999999</v>
      </c>
      <c r="I225" s="619">
        <v>1.0249999999999999</v>
      </c>
      <c r="J225" s="620">
        <v>1.0249999999999999</v>
      </c>
      <c r="K225" s="630" t="s">
        <v>339</v>
      </c>
    </row>
    <row r="226" spans="1:11" ht="14.4" customHeight="1" thickBot="1" x14ac:dyDescent="0.35">
      <c r="A226" s="640" t="s">
        <v>530</v>
      </c>
      <c r="B226" s="624">
        <v>1002</v>
      </c>
      <c r="C226" s="624">
        <v>914.38348000000099</v>
      </c>
      <c r="D226" s="625">
        <v>-87.616519999998999</v>
      </c>
      <c r="E226" s="631">
        <v>0.91255836327299999</v>
      </c>
      <c r="F226" s="624">
        <v>927.65517535991296</v>
      </c>
      <c r="G226" s="625">
        <v>541.13218562661598</v>
      </c>
      <c r="H226" s="627">
        <v>56.146929999999998</v>
      </c>
      <c r="I226" s="624">
        <v>482.57546000000002</v>
      </c>
      <c r="J226" s="625">
        <v>-58.556725626614998</v>
      </c>
      <c r="K226" s="632">
        <v>0.520209958202</v>
      </c>
    </row>
    <row r="227" spans="1:11" ht="14.4" customHeight="1" thickBot="1" x14ac:dyDescent="0.35">
      <c r="A227" s="641" t="s">
        <v>531</v>
      </c>
      <c r="B227" s="619">
        <v>1002</v>
      </c>
      <c r="C227" s="619">
        <v>914.38348000000099</v>
      </c>
      <c r="D227" s="620">
        <v>-87.616519999998999</v>
      </c>
      <c r="E227" s="621">
        <v>0.91255836327299999</v>
      </c>
      <c r="F227" s="619">
        <v>927.65517535991296</v>
      </c>
      <c r="G227" s="620">
        <v>541.13218562661598</v>
      </c>
      <c r="H227" s="622">
        <v>56.146929999999998</v>
      </c>
      <c r="I227" s="619">
        <v>482.57546000000002</v>
      </c>
      <c r="J227" s="620">
        <v>-58.556725626614998</v>
      </c>
      <c r="K227" s="623">
        <v>0.520209958202</v>
      </c>
    </row>
    <row r="228" spans="1:11" ht="14.4" customHeight="1" thickBot="1" x14ac:dyDescent="0.35">
      <c r="A228" s="640" t="s">
        <v>532</v>
      </c>
      <c r="B228" s="624">
        <v>0</v>
      </c>
      <c r="C228" s="624">
        <v>1184.34986</v>
      </c>
      <c r="D228" s="625">
        <v>1184.34986</v>
      </c>
      <c r="E228" s="626" t="s">
        <v>313</v>
      </c>
      <c r="F228" s="624">
        <v>0</v>
      </c>
      <c r="G228" s="625">
        <v>0</v>
      </c>
      <c r="H228" s="627">
        <v>112.88939999999999</v>
      </c>
      <c r="I228" s="624">
        <v>710.91252999999995</v>
      </c>
      <c r="J228" s="625">
        <v>710.91252999999995</v>
      </c>
      <c r="K228" s="628" t="s">
        <v>339</v>
      </c>
    </row>
    <row r="229" spans="1:11" ht="14.4" customHeight="1" thickBot="1" x14ac:dyDescent="0.35">
      <c r="A229" s="641" t="s">
        <v>533</v>
      </c>
      <c r="B229" s="619">
        <v>0</v>
      </c>
      <c r="C229" s="619">
        <v>1184.34986</v>
      </c>
      <c r="D229" s="620">
        <v>1184.34986</v>
      </c>
      <c r="E229" s="629" t="s">
        <v>313</v>
      </c>
      <c r="F229" s="619">
        <v>0</v>
      </c>
      <c r="G229" s="620">
        <v>0</v>
      </c>
      <c r="H229" s="622">
        <v>112.88939999999999</v>
      </c>
      <c r="I229" s="619">
        <v>710.91252999999995</v>
      </c>
      <c r="J229" s="620">
        <v>710.91252999999995</v>
      </c>
      <c r="K229" s="630" t="s">
        <v>339</v>
      </c>
    </row>
    <row r="230" spans="1:11" ht="14.4" customHeight="1" thickBot="1" x14ac:dyDescent="0.35">
      <c r="A230" s="640" t="s">
        <v>534</v>
      </c>
      <c r="B230" s="624">
        <v>7455.3671863063701</v>
      </c>
      <c r="C230" s="624">
        <v>7471.2106900000099</v>
      </c>
      <c r="D230" s="625">
        <v>15.843503693640001</v>
      </c>
      <c r="E230" s="631">
        <v>1.0021251138</v>
      </c>
      <c r="F230" s="624">
        <v>7746.9574632235799</v>
      </c>
      <c r="G230" s="625">
        <v>4519.0585202137599</v>
      </c>
      <c r="H230" s="627">
        <v>640.05002999999999</v>
      </c>
      <c r="I230" s="624">
        <v>4317.72264</v>
      </c>
      <c r="J230" s="625">
        <v>-201.33588021375499</v>
      </c>
      <c r="K230" s="632">
        <v>0.55734430716700001</v>
      </c>
    </row>
    <row r="231" spans="1:11" ht="14.4" customHeight="1" thickBot="1" x14ac:dyDescent="0.35">
      <c r="A231" s="641" t="s">
        <v>535</v>
      </c>
      <c r="B231" s="619">
        <v>7455.3671863063701</v>
      </c>
      <c r="C231" s="619">
        <v>7471.2106900000099</v>
      </c>
      <c r="D231" s="620">
        <v>15.843503693640001</v>
      </c>
      <c r="E231" s="621">
        <v>1.0021251138</v>
      </c>
      <c r="F231" s="619">
        <v>7746.9574632235799</v>
      </c>
      <c r="G231" s="620">
        <v>4519.0585202137599</v>
      </c>
      <c r="H231" s="622">
        <v>640.05002999999999</v>
      </c>
      <c r="I231" s="619">
        <v>4317.72264</v>
      </c>
      <c r="J231" s="620">
        <v>-201.33588021375499</v>
      </c>
      <c r="K231" s="623">
        <v>0.55734430716700001</v>
      </c>
    </row>
    <row r="232" spans="1:11" ht="14.4" customHeight="1" thickBot="1" x14ac:dyDescent="0.35">
      <c r="A232" s="645" t="s">
        <v>536</v>
      </c>
      <c r="B232" s="624">
        <v>0</v>
      </c>
      <c r="C232" s="624">
        <v>53.300289999999997</v>
      </c>
      <c r="D232" s="625">
        <v>53.300289999999997</v>
      </c>
      <c r="E232" s="626" t="s">
        <v>313</v>
      </c>
      <c r="F232" s="624">
        <v>0</v>
      </c>
      <c r="G232" s="625">
        <v>0</v>
      </c>
      <c r="H232" s="627">
        <v>0</v>
      </c>
      <c r="I232" s="624">
        <v>21.460280000000001</v>
      </c>
      <c r="J232" s="625">
        <v>21.460280000000001</v>
      </c>
      <c r="K232" s="628" t="s">
        <v>339</v>
      </c>
    </row>
    <row r="233" spans="1:11" ht="14.4" customHeight="1" thickBot="1" x14ac:dyDescent="0.35">
      <c r="A233" s="642" t="s">
        <v>537</v>
      </c>
      <c r="B233" s="624">
        <v>0</v>
      </c>
      <c r="C233" s="624">
        <v>53.300289999999997</v>
      </c>
      <c r="D233" s="625">
        <v>53.300289999999997</v>
      </c>
      <c r="E233" s="626" t="s">
        <v>313</v>
      </c>
      <c r="F233" s="624">
        <v>0</v>
      </c>
      <c r="G233" s="625">
        <v>0</v>
      </c>
      <c r="H233" s="627">
        <v>0</v>
      </c>
      <c r="I233" s="624">
        <v>21.460280000000001</v>
      </c>
      <c r="J233" s="625">
        <v>21.460280000000001</v>
      </c>
      <c r="K233" s="628" t="s">
        <v>339</v>
      </c>
    </row>
    <row r="234" spans="1:11" ht="14.4" customHeight="1" thickBot="1" x14ac:dyDescent="0.35">
      <c r="A234" s="644" t="s">
        <v>538</v>
      </c>
      <c r="B234" s="624">
        <v>0</v>
      </c>
      <c r="C234" s="624">
        <v>53.300289999999997</v>
      </c>
      <c r="D234" s="625">
        <v>53.300289999999997</v>
      </c>
      <c r="E234" s="626" t="s">
        <v>313</v>
      </c>
      <c r="F234" s="624">
        <v>0</v>
      </c>
      <c r="G234" s="625">
        <v>0</v>
      </c>
      <c r="H234" s="627">
        <v>0</v>
      </c>
      <c r="I234" s="624">
        <v>21.460280000000001</v>
      </c>
      <c r="J234" s="625">
        <v>21.460280000000001</v>
      </c>
      <c r="K234" s="628" t="s">
        <v>339</v>
      </c>
    </row>
    <row r="235" spans="1:11" ht="14.4" customHeight="1" thickBot="1" x14ac:dyDescent="0.35">
      <c r="A235" s="640" t="s">
        <v>539</v>
      </c>
      <c r="B235" s="624">
        <v>0</v>
      </c>
      <c r="C235" s="624">
        <v>53.300289999999997</v>
      </c>
      <c r="D235" s="625">
        <v>53.300289999999997</v>
      </c>
      <c r="E235" s="626" t="s">
        <v>313</v>
      </c>
      <c r="F235" s="624">
        <v>0</v>
      </c>
      <c r="G235" s="625">
        <v>0</v>
      </c>
      <c r="H235" s="627">
        <v>0</v>
      </c>
      <c r="I235" s="624">
        <v>21.460280000000001</v>
      </c>
      <c r="J235" s="625">
        <v>21.460280000000001</v>
      </c>
      <c r="K235" s="628" t="s">
        <v>339</v>
      </c>
    </row>
    <row r="236" spans="1:11" ht="14.4" customHeight="1" thickBot="1" x14ac:dyDescent="0.35">
      <c r="A236" s="641" t="s">
        <v>540</v>
      </c>
      <c r="B236" s="619">
        <v>0</v>
      </c>
      <c r="C236" s="619">
        <v>47.443890000000003</v>
      </c>
      <c r="D236" s="620">
        <v>47.443890000000003</v>
      </c>
      <c r="E236" s="629" t="s">
        <v>313</v>
      </c>
      <c r="F236" s="619">
        <v>0</v>
      </c>
      <c r="G236" s="620">
        <v>0</v>
      </c>
      <c r="H236" s="622">
        <v>0</v>
      </c>
      <c r="I236" s="619">
        <v>15.977880000000001</v>
      </c>
      <c r="J236" s="620">
        <v>15.977880000000001</v>
      </c>
      <c r="K236" s="630" t="s">
        <v>339</v>
      </c>
    </row>
    <row r="237" spans="1:11" ht="14.4" customHeight="1" thickBot="1" x14ac:dyDescent="0.35">
      <c r="A237" s="641" t="s">
        <v>541</v>
      </c>
      <c r="B237" s="619">
        <v>0</v>
      </c>
      <c r="C237" s="619">
        <v>5.8563999999999998</v>
      </c>
      <c r="D237" s="620">
        <v>5.8563999999999998</v>
      </c>
      <c r="E237" s="629" t="s">
        <v>313</v>
      </c>
      <c r="F237" s="619">
        <v>0</v>
      </c>
      <c r="G237" s="620">
        <v>0</v>
      </c>
      <c r="H237" s="622">
        <v>0</v>
      </c>
      <c r="I237" s="619">
        <v>5.4824000000000002</v>
      </c>
      <c r="J237" s="620">
        <v>5.4824000000000002</v>
      </c>
      <c r="K237" s="630" t="s">
        <v>339</v>
      </c>
    </row>
    <row r="238" spans="1:11" ht="14.4" customHeight="1" thickBot="1" x14ac:dyDescent="0.35">
      <c r="A238" s="646"/>
      <c r="B238" s="619">
        <v>4408.1553881662803</v>
      </c>
      <c r="C238" s="619">
        <v>4796.6187099999797</v>
      </c>
      <c r="D238" s="620">
        <v>388.46332183369702</v>
      </c>
      <c r="E238" s="621">
        <v>1.0881237814060001</v>
      </c>
      <c r="F238" s="619">
        <v>14305.4046022772</v>
      </c>
      <c r="G238" s="620">
        <v>8344.8193513283895</v>
      </c>
      <c r="H238" s="622">
        <v>458.75418000000002</v>
      </c>
      <c r="I238" s="619">
        <v>2658.49367999998</v>
      </c>
      <c r="J238" s="620">
        <v>-5686.32567132841</v>
      </c>
      <c r="K238" s="623">
        <v>0.185838412398</v>
      </c>
    </row>
    <row r="239" spans="1:11" ht="14.4" customHeight="1" thickBot="1" x14ac:dyDescent="0.35">
      <c r="A239" s="647" t="s">
        <v>66</v>
      </c>
      <c r="B239" s="633">
        <v>4408.1553881662803</v>
      </c>
      <c r="C239" s="633">
        <v>4796.6187099999797</v>
      </c>
      <c r="D239" s="634">
        <v>388.463321833701</v>
      </c>
      <c r="E239" s="635" t="s">
        <v>313</v>
      </c>
      <c r="F239" s="633">
        <v>14305.4046022772</v>
      </c>
      <c r="G239" s="634">
        <v>8344.8193513284095</v>
      </c>
      <c r="H239" s="633">
        <v>458.75418000000002</v>
      </c>
      <c r="I239" s="633">
        <v>2658.49367999999</v>
      </c>
      <c r="J239" s="634">
        <v>-5686.32567132841</v>
      </c>
      <c r="K239" s="636">
        <v>0.185838412398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312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258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542</v>
      </c>
      <c r="B5" s="649" t="s">
        <v>543</v>
      </c>
      <c r="C5" s="650" t="s">
        <v>544</v>
      </c>
      <c r="D5" s="650" t="s">
        <v>544</v>
      </c>
      <c r="E5" s="650"/>
      <c r="F5" s="650" t="s">
        <v>544</v>
      </c>
      <c r="G5" s="650" t="s">
        <v>544</v>
      </c>
      <c r="H5" s="650" t="s">
        <v>544</v>
      </c>
      <c r="I5" s="651" t="s">
        <v>544</v>
      </c>
      <c r="J5" s="652" t="s">
        <v>74</v>
      </c>
    </row>
    <row r="6" spans="1:10" ht="14.4" customHeight="1" x14ac:dyDescent="0.3">
      <c r="A6" s="648" t="s">
        <v>542</v>
      </c>
      <c r="B6" s="649" t="s">
        <v>323</v>
      </c>
      <c r="C6" s="650">
        <v>3325.3215800000016</v>
      </c>
      <c r="D6" s="650">
        <v>3269.246090000001</v>
      </c>
      <c r="E6" s="650"/>
      <c r="F6" s="650">
        <v>3144.4488400000009</v>
      </c>
      <c r="G6" s="650">
        <v>3395.0003064988505</v>
      </c>
      <c r="H6" s="650">
        <v>-250.55146649884955</v>
      </c>
      <c r="I6" s="651">
        <v>0.92619986925502373</v>
      </c>
      <c r="J6" s="652" t="s">
        <v>1</v>
      </c>
    </row>
    <row r="7" spans="1:10" ht="14.4" customHeight="1" x14ac:dyDescent="0.3">
      <c r="A7" s="648" t="s">
        <v>542</v>
      </c>
      <c r="B7" s="649" t="s">
        <v>324</v>
      </c>
      <c r="C7" s="650" t="s">
        <v>544</v>
      </c>
      <c r="D7" s="650">
        <v>0</v>
      </c>
      <c r="E7" s="650"/>
      <c r="F7" s="650">
        <v>254.77123000000003</v>
      </c>
      <c r="G7" s="650">
        <v>257.83335661039371</v>
      </c>
      <c r="H7" s="650">
        <v>-3.0621266103936762</v>
      </c>
      <c r="I7" s="651">
        <v>0.98812362119994901</v>
      </c>
      <c r="J7" s="652" t="s">
        <v>1</v>
      </c>
    </row>
    <row r="8" spans="1:10" ht="14.4" customHeight="1" x14ac:dyDescent="0.3">
      <c r="A8" s="648" t="s">
        <v>542</v>
      </c>
      <c r="B8" s="649" t="s">
        <v>325</v>
      </c>
      <c r="C8" s="650">
        <v>283.64959000000005</v>
      </c>
      <c r="D8" s="650">
        <v>344.59196999999995</v>
      </c>
      <c r="E8" s="650"/>
      <c r="F8" s="650">
        <v>52.920360000000002</v>
      </c>
      <c r="G8" s="650">
        <v>74.083340021538163</v>
      </c>
      <c r="H8" s="650">
        <v>-21.162980021538161</v>
      </c>
      <c r="I8" s="651">
        <v>0.71433550356415532</v>
      </c>
      <c r="J8" s="652" t="s">
        <v>1</v>
      </c>
    </row>
    <row r="9" spans="1:10" ht="14.4" customHeight="1" x14ac:dyDescent="0.3">
      <c r="A9" s="648" t="s">
        <v>542</v>
      </c>
      <c r="B9" s="649" t="s">
        <v>326</v>
      </c>
      <c r="C9" s="650">
        <v>404.49420000000003</v>
      </c>
      <c r="D9" s="650">
        <v>439.32254999999998</v>
      </c>
      <c r="E9" s="650"/>
      <c r="F9" s="650">
        <v>492.33001000000002</v>
      </c>
      <c r="G9" s="650">
        <v>502.83337872886767</v>
      </c>
      <c r="H9" s="650">
        <v>-10.503368728867656</v>
      </c>
      <c r="I9" s="651">
        <v>0.97911163185821204</v>
      </c>
      <c r="J9" s="652" t="s">
        <v>1</v>
      </c>
    </row>
    <row r="10" spans="1:10" ht="14.4" customHeight="1" x14ac:dyDescent="0.3">
      <c r="A10" s="648" t="s">
        <v>542</v>
      </c>
      <c r="B10" s="649" t="s">
        <v>327</v>
      </c>
      <c r="C10" s="650" t="s">
        <v>544</v>
      </c>
      <c r="D10" s="650">
        <v>21.645879999999998</v>
      </c>
      <c r="E10" s="650"/>
      <c r="F10" s="650">
        <v>10.66517</v>
      </c>
      <c r="G10" s="650">
        <v>33.833336387789167</v>
      </c>
      <c r="H10" s="650">
        <v>-23.168166387789167</v>
      </c>
      <c r="I10" s="651">
        <v>0.31522667104888835</v>
      </c>
      <c r="J10" s="652" t="s">
        <v>1</v>
      </c>
    </row>
    <row r="11" spans="1:10" ht="14.4" customHeight="1" x14ac:dyDescent="0.3">
      <c r="A11" s="648" t="s">
        <v>542</v>
      </c>
      <c r="B11" s="649" t="s">
        <v>328</v>
      </c>
      <c r="C11" s="650">
        <v>272.46873999999997</v>
      </c>
      <c r="D11" s="650">
        <v>308.61976000000004</v>
      </c>
      <c r="E11" s="650"/>
      <c r="F11" s="650">
        <v>189.71596</v>
      </c>
      <c r="G11" s="650">
        <v>291.6666929981829</v>
      </c>
      <c r="H11" s="650">
        <v>-101.9507329981829</v>
      </c>
      <c r="I11" s="651">
        <v>0.65045466127728868</v>
      </c>
      <c r="J11" s="652" t="s">
        <v>1</v>
      </c>
    </row>
    <row r="12" spans="1:10" ht="14.4" customHeight="1" x14ac:dyDescent="0.3">
      <c r="A12" s="648" t="s">
        <v>542</v>
      </c>
      <c r="B12" s="649" t="s">
        <v>329</v>
      </c>
      <c r="C12" s="650">
        <v>13.38998</v>
      </c>
      <c r="D12" s="650">
        <v>6.7233399999999994</v>
      </c>
      <c r="E12" s="650"/>
      <c r="F12" s="650">
        <v>54.544720000000005</v>
      </c>
      <c r="G12" s="650">
        <v>37.915422518870749</v>
      </c>
      <c r="H12" s="650">
        <v>16.629297481129257</v>
      </c>
      <c r="I12" s="651">
        <v>1.4385892699165557</v>
      </c>
      <c r="J12" s="652" t="s">
        <v>1</v>
      </c>
    </row>
    <row r="13" spans="1:10" ht="14.4" customHeight="1" x14ac:dyDescent="0.3">
      <c r="A13" s="648" t="s">
        <v>542</v>
      </c>
      <c r="B13" s="649" t="s">
        <v>330</v>
      </c>
      <c r="C13" s="650">
        <v>164.96331000000001</v>
      </c>
      <c r="D13" s="650">
        <v>167.45643999999999</v>
      </c>
      <c r="E13" s="650"/>
      <c r="F13" s="650">
        <v>156.09316999999999</v>
      </c>
      <c r="G13" s="650">
        <v>151.66668035905576</v>
      </c>
      <c r="H13" s="650">
        <v>4.4264896409442258</v>
      </c>
      <c r="I13" s="651">
        <v>1.0291856433493827</v>
      </c>
      <c r="J13" s="652" t="s">
        <v>1</v>
      </c>
    </row>
    <row r="14" spans="1:10" ht="14.4" customHeight="1" x14ac:dyDescent="0.3">
      <c r="A14" s="648" t="s">
        <v>542</v>
      </c>
      <c r="B14" s="649" t="s">
        <v>545</v>
      </c>
      <c r="C14" s="650">
        <v>4464.287400000002</v>
      </c>
      <c r="D14" s="650">
        <v>4557.6060299999999</v>
      </c>
      <c r="E14" s="650"/>
      <c r="F14" s="650">
        <v>4355.4894600000007</v>
      </c>
      <c r="G14" s="650">
        <v>4744.8325141235491</v>
      </c>
      <c r="H14" s="650">
        <v>-389.34305412354843</v>
      </c>
      <c r="I14" s="651">
        <v>0.9179437729435922</v>
      </c>
      <c r="J14" s="652" t="s">
        <v>546</v>
      </c>
    </row>
    <row r="16" spans="1:10" ht="14.4" customHeight="1" x14ac:dyDescent="0.3">
      <c r="A16" s="648" t="s">
        <v>542</v>
      </c>
      <c r="B16" s="649" t="s">
        <v>543</v>
      </c>
      <c r="C16" s="650" t="s">
        <v>544</v>
      </c>
      <c r="D16" s="650" t="s">
        <v>544</v>
      </c>
      <c r="E16" s="650"/>
      <c r="F16" s="650" t="s">
        <v>544</v>
      </c>
      <c r="G16" s="650" t="s">
        <v>544</v>
      </c>
      <c r="H16" s="650" t="s">
        <v>544</v>
      </c>
      <c r="I16" s="651" t="s">
        <v>544</v>
      </c>
      <c r="J16" s="652" t="s">
        <v>74</v>
      </c>
    </row>
    <row r="17" spans="1:10" ht="14.4" customHeight="1" x14ac:dyDescent="0.3">
      <c r="A17" s="648" t="s">
        <v>547</v>
      </c>
      <c r="B17" s="649" t="s">
        <v>548</v>
      </c>
      <c r="C17" s="650" t="s">
        <v>544</v>
      </c>
      <c r="D17" s="650" t="s">
        <v>544</v>
      </c>
      <c r="E17" s="650"/>
      <c r="F17" s="650" t="s">
        <v>544</v>
      </c>
      <c r="G17" s="650" t="s">
        <v>544</v>
      </c>
      <c r="H17" s="650" t="s">
        <v>544</v>
      </c>
      <c r="I17" s="651" t="s">
        <v>544</v>
      </c>
      <c r="J17" s="652" t="s">
        <v>0</v>
      </c>
    </row>
    <row r="18" spans="1:10" ht="14.4" customHeight="1" x14ac:dyDescent="0.3">
      <c r="A18" s="648" t="s">
        <v>547</v>
      </c>
      <c r="B18" s="649" t="s">
        <v>323</v>
      </c>
      <c r="C18" s="650">
        <v>598.47677999999996</v>
      </c>
      <c r="D18" s="650">
        <v>549.07452999999998</v>
      </c>
      <c r="E18" s="650"/>
      <c r="F18" s="650">
        <v>512.28217999999993</v>
      </c>
      <c r="G18" s="650">
        <v>573.45096023402891</v>
      </c>
      <c r="H18" s="650">
        <v>-61.168780234028986</v>
      </c>
      <c r="I18" s="651">
        <v>0.89333215135071775</v>
      </c>
      <c r="J18" s="652" t="s">
        <v>1</v>
      </c>
    </row>
    <row r="19" spans="1:10" ht="14.4" customHeight="1" x14ac:dyDescent="0.3">
      <c r="A19" s="648" t="s">
        <v>547</v>
      </c>
      <c r="B19" s="649" t="s">
        <v>324</v>
      </c>
      <c r="C19" s="650" t="s">
        <v>544</v>
      </c>
      <c r="D19" s="650">
        <v>0</v>
      </c>
      <c r="E19" s="650"/>
      <c r="F19" s="650">
        <v>16.796669999999999</v>
      </c>
      <c r="G19" s="650">
        <v>21.131674914638747</v>
      </c>
      <c r="H19" s="650">
        <v>-4.3350049146387484</v>
      </c>
      <c r="I19" s="651">
        <v>0.79485748611267348</v>
      </c>
      <c r="J19" s="652" t="s">
        <v>1</v>
      </c>
    </row>
    <row r="20" spans="1:10" ht="14.4" customHeight="1" x14ac:dyDescent="0.3">
      <c r="A20" s="648" t="s">
        <v>547</v>
      </c>
      <c r="B20" s="649" t="s">
        <v>325</v>
      </c>
      <c r="C20" s="650">
        <v>32.128619999999998</v>
      </c>
      <c r="D20" s="650">
        <v>37.720979999999997</v>
      </c>
      <c r="E20" s="650"/>
      <c r="F20" s="650">
        <v>15.602339999999998</v>
      </c>
      <c r="G20" s="650">
        <v>17.633839207187002</v>
      </c>
      <c r="H20" s="650">
        <v>-2.0314992071870037</v>
      </c>
      <c r="I20" s="651">
        <v>0.88479541049920496</v>
      </c>
      <c r="J20" s="652" t="s">
        <v>1</v>
      </c>
    </row>
    <row r="21" spans="1:10" ht="14.4" customHeight="1" x14ac:dyDescent="0.3">
      <c r="A21" s="648" t="s">
        <v>547</v>
      </c>
      <c r="B21" s="649" t="s">
        <v>327</v>
      </c>
      <c r="C21" s="650" t="s">
        <v>544</v>
      </c>
      <c r="D21" s="650">
        <v>21.645879999999998</v>
      </c>
      <c r="E21" s="650"/>
      <c r="F21" s="650">
        <v>10.66517</v>
      </c>
      <c r="G21" s="650">
        <v>16.916668193894584</v>
      </c>
      <c r="H21" s="650">
        <v>-6.2514981938945837</v>
      </c>
      <c r="I21" s="651">
        <v>0.6304533420977767</v>
      </c>
      <c r="J21" s="652" t="s">
        <v>1</v>
      </c>
    </row>
    <row r="22" spans="1:10" ht="14.4" customHeight="1" x14ac:dyDescent="0.3">
      <c r="A22" s="648" t="s">
        <v>547</v>
      </c>
      <c r="B22" s="649" t="s">
        <v>328</v>
      </c>
      <c r="C22" s="650">
        <v>98.125989999999987</v>
      </c>
      <c r="D22" s="650">
        <v>170.38882000000001</v>
      </c>
      <c r="E22" s="650"/>
      <c r="F22" s="650">
        <v>98.522149999999996</v>
      </c>
      <c r="G22" s="650">
        <v>160.48761132353079</v>
      </c>
      <c r="H22" s="650">
        <v>-61.965461323530789</v>
      </c>
      <c r="I22" s="651">
        <v>0.6138925564876585</v>
      </c>
      <c r="J22" s="652" t="s">
        <v>1</v>
      </c>
    </row>
    <row r="23" spans="1:10" ht="14.4" customHeight="1" x14ac:dyDescent="0.3">
      <c r="A23" s="648" t="s">
        <v>547</v>
      </c>
      <c r="B23" s="649" t="s">
        <v>329</v>
      </c>
      <c r="C23" s="650">
        <v>2.6052900000000001</v>
      </c>
      <c r="D23" s="650">
        <v>2.3330599999999997</v>
      </c>
      <c r="E23" s="650"/>
      <c r="F23" s="650">
        <v>1.8645099999999997</v>
      </c>
      <c r="G23" s="650">
        <v>2.5509385036333332</v>
      </c>
      <c r="H23" s="650">
        <v>-0.68642850363333352</v>
      </c>
      <c r="I23" s="651">
        <v>0.73091138706180292</v>
      </c>
      <c r="J23" s="652" t="s">
        <v>1</v>
      </c>
    </row>
    <row r="24" spans="1:10" ht="14.4" customHeight="1" x14ac:dyDescent="0.3">
      <c r="A24" s="648" t="s">
        <v>547</v>
      </c>
      <c r="B24" s="649" t="s">
        <v>330</v>
      </c>
      <c r="C24" s="650">
        <v>7.0357000000000003</v>
      </c>
      <c r="D24" s="650">
        <v>4.968</v>
      </c>
      <c r="E24" s="650"/>
      <c r="F24" s="650">
        <v>3.3119999999999998</v>
      </c>
      <c r="G24" s="650">
        <v>4.4385032786284171</v>
      </c>
      <c r="H24" s="650">
        <v>-1.1265032786284173</v>
      </c>
      <c r="I24" s="651">
        <v>0.7461974886776408</v>
      </c>
      <c r="J24" s="652" t="s">
        <v>1</v>
      </c>
    </row>
    <row r="25" spans="1:10" ht="14.4" customHeight="1" x14ac:dyDescent="0.3">
      <c r="A25" s="648" t="s">
        <v>547</v>
      </c>
      <c r="B25" s="649" t="s">
        <v>549</v>
      </c>
      <c r="C25" s="650">
        <v>738.37237999999991</v>
      </c>
      <c r="D25" s="650">
        <v>786.13126999999997</v>
      </c>
      <c r="E25" s="650"/>
      <c r="F25" s="650">
        <v>659.04501999999991</v>
      </c>
      <c r="G25" s="650">
        <v>796.61019565554182</v>
      </c>
      <c r="H25" s="650">
        <v>-137.56517565554191</v>
      </c>
      <c r="I25" s="651">
        <v>0.82731180644463431</v>
      </c>
      <c r="J25" s="652" t="s">
        <v>550</v>
      </c>
    </row>
    <row r="26" spans="1:10" ht="14.4" customHeight="1" x14ac:dyDescent="0.3">
      <c r="A26" s="648" t="s">
        <v>544</v>
      </c>
      <c r="B26" s="649" t="s">
        <v>544</v>
      </c>
      <c r="C26" s="650" t="s">
        <v>544</v>
      </c>
      <c r="D26" s="650" t="s">
        <v>544</v>
      </c>
      <c r="E26" s="650"/>
      <c r="F26" s="650" t="s">
        <v>544</v>
      </c>
      <c r="G26" s="650" t="s">
        <v>544</v>
      </c>
      <c r="H26" s="650" t="s">
        <v>544</v>
      </c>
      <c r="I26" s="651" t="s">
        <v>544</v>
      </c>
      <c r="J26" s="652" t="s">
        <v>551</v>
      </c>
    </row>
    <row r="27" spans="1:10" ht="14.4" customHeight="1" x14ac:dyDescent="0.3">
      <c r="A27" s="648" t="s">
        <v>552</v>
      </c>
      <c r="B27" s="649" t="s">
        <v>553</v>
      </c>
      <c r="C27" s="650" t="s">
        <v>544</v>
      </c>
      <c r="D27" s="650" t="s">
        <v>544</v>
      </c>
      <c r="E27" s="650"/>
      <c r="F27" s="650" t="s">
        <v>544</v>
      </c>
      <c r="G27" s="650" t="s">
        <v>544</v>
      </c>
      <c r="H27" s="650" t="s">
        <v>544</v>
      </c>
      <c r="I27" s="651" t="s">
        <v>544</v>
      </c>
      <c r="J27" s="652" t="s">
        <v>0</v>
      </c>
    </row>
    <row r="28" spans="1:10" ht="14.4" customHeight="1" x14ac:dyDescent="0.3">
      <c r="A28" s="648" t="s">
        <v>552</v>
      </c>
      <c r="B28" s="649" t="s">
        <v>323</v>
      </c>
      <c r="C28" s="650">
        <v>3.3772000000000002</v>
      </c>
      <c r="D28" s="650">
        <v>3.9817299999999998</v>
      </c>
      <c r="E28" s="650"/>
      <c r="F28" s="650">
        <v>1.87453</v>
      </c>
      <c r="G28" s="650">
        <v>3.5577811547535836</v>
      </c>
      <c r="H28" s="650">
        <v>-1.6832511547535836</v>
      </c>
      <c r="I28" s="651">
        <v>0.52688176098055484</v>
      </c>
      <c r="J28" s="652" t="s">
        <v>1</v>
      </c>
    </row>
    <row r="29" spans="1:10" ht="14.4" customHeight="1" x14ac:dyDescent="0.3">
      <c r="A29" s="648" t="s">
        <v>552</v>
      </c>
      <c r="B29" s="649" t="s">
        <v>554</v>
      </c>
      <c r="C29" s="650">
        <v>3.3772000000000002</v>
      </c>
      <c r="D29" s="650">
        <v>3.9817299999999998</v>
      </c>
      <c r="E29" s="650"/>
      <c r="F29" s="650">
        <v>1.87453</v>
      </c>
      <c r="G29" s="650">
        <v>3.5577811547535836</v>
      </c>
      <c r="H29" s="650">
        <v>-1.6832511547535836</v>
      </c>
      <c r="I29" s="651">
        <v>0.52688176098055484</v>
      </c>
      <c r="J29" s="652" t="s">
        <v>550</v>
      </c>
    </row>
    <row r="30" spans="1:10" ht="14.4" customHeight="1" x14ac:dyDescent="0.3">
      <c r="A30" s="648" t="s">
        <v>544</v>
      </c>
      <c r="B30" s="649" t="s">
        <v>544</v>
      </c>
      <c r="C30" s="650" t="s">
        <v>544</v>
      </c>
      <c r="D30" s="650" t="s">
        <v>544</v>
      </c>
      <c r="E30" s="650"/>
      <c r="F30" s="650" t="s">
        <v>544</v>
      </c>
      <c r="G30" s="650" t="s">
        <v>544</v>
      </c>
      <c r="H30" s="650" t="s">
        <v>544</v>
      </c>
      <c r="I30" s="651" t="s">
        <v>544</v>
      </c>
      <c r="J30" s="652" t="s">
        <v>551</v>
      </c>
    </row>
    <row r="31" spans="1:10" ht="14.4" customHeight="1" x14ac:dyDescent="0.3">
      <c r="A31" s="648" t="s">
        <v>555</v>
      </c>
      <c r="B31" s="649" t="s">
        <v>556</v>
      </c>
      <c r="C31" s="650" t="s">
        <v>544</v>
      </c>
      <c r="D31" s="650" t="s">
        <v>544</v>
      </c>
      <c r="E31" s="650"/>
      <c r="F31" s="650" t="s">
        <v>544</v>
      </c>
      <c r="G31" s="650" t="s">
        <v>544</v>
      </c>
      <c r="H31" s="650" t="s">
        <v>544</v>
      </c>
      <c r="I31" s="651" t="s">
        <v>544</v>
      </c>
      <c r="J31" s="652" t="s">
        <v>0</v>
      </c>
    </row>
    <row r="32" spans="1:10" ht="14.4" customHeight="1" x14ac:dyDescent="0.3">
      <c r="A32" s="648" t="s">
        <v>555</v>
      </c>
      <c r="B32" s="649" t="s">
        <v>323</v>
      </c>
      <c r="C32" s="650">
        <v>1731.0780000000009</v>
      </c>
      <c r="D32" s="650">
        <v>1794.3086200000009</v>
      </c>
      <c r="E32" s="650"/>
      <c r="F32" s="650">
        <v>1675.841210000001</v>
      </c>
      <c r="G32" s="650">
        <v>1829.6631438767558</v>
      </c>
      <c r="H32" s="650">
        <v>-153.82193387675488</v>
      </c>
      <c r="I32" s="651">
        <v>0.9159288230778746</v>
      </c>
      <c r="J32" s="652" t="s">
        <v>1</v>
      </c>
    </row>
    <row r="33" spans="1:10" ht="14.4" customHeight="1" x14ac:dyDescent="0.3">
      <c r="A33" s="648" t="s">
        <v>555</v>
      </c>
      <c r="B33" s="649" t="s">
        <v>324</v>
      </c>
      <c r="C33" s="650" t="s">
        <v>544</v>
      </c>
      <c r="D33" s="650">
        <v>0</v>
      </c>
      <c r="E33" s="650"/>
      <c r="F33" s="650">
        <v>237.97456000000003</v>
      </c>
      <c r="G33" s="650">
        <v>236.70168169575496</v>
      </c>
      <c r="H33" s="650">
        <v>1.2728783042450686</v>
      </c>
      <c r="I33" s="651">
        <v>1.0053775634170659</v>
      </c>
      <c r="J33" s="652" t="s">
        <v>1</v>
      </c>
    </row>
    <row r="34" spans="1:10" ht="14.4" customHeight="1" x14ac:dyDescent="0.3">
      <c r="A34" s="648" t="s">
        <v>555</v>
      </c>
      <c r="B34" s="649" t="s">
        <v>325</v>
      </c>
      <c r="C34" s="650">
        <v>251.52097000000003</v>
      </c>
      <c r="D34" s="650">
        <v>306.87098999999995</v>
      </c>
      <c r="E34" s="650"/>
      <c r="F34" s="650">
        <v>37.318020000000004</v>
      </c>
      <c r="G34" s="650">
        <v>56.449500814351168</v>
      </c>
      <c r="H34" s="650">
        <v>-19.131480814351164</v>
      </c>
      <c r="I34" s="651">
        <v>0.66108680256943275</v>
      </c>
      <c r="J34" s="652" t="s">
        <v>1</v>
      </c>
    </row>
    <row r="35" spans="1:10" ht="14.4" customHeight="1" x14ac:dyDescent="0.3">
      <c r="A35" s="648" t="s">
        <v>555</v>
      </c>
      <c r="B35" s="649" t="s">
        <v>326</v>
      </c>
      <c r="C35" s="650">
        <v>404.49420000000003</v>
      </c>
      <c r="D35" s="650">
        <v>439.32254999999998</v>
      </c>
      <c r="E35" s="650"/>
      <c r="F35" s="650">
        <v>492.33001000000002</v>
      </c>
      <c r="G35" s="650">
        <v>502.83337872886767</v>
      </c>
      <c r="H35" s="650">
        <v>-10.503368728867656</v>
      </c>
      <c r="I35" s="651">
        <v>0.97911163185821204</v>
      </c>
      <c r="J35" s="652" t="s">
        <v>1</v>
      </c>
    </row>
    <row r="36" spans="1:10" ht="14.4" customHeight="1" x14ac:dyDescent="0.3">
      <c r="A36" s="648" t="s">
        <v>555</v>
      </c>
      <c r="B36" s="649" t="s">
        <v>328</v>
      </c>
      <c r="C36" s="650">
        <v>174.34275</v>
      </c>
      <c r="D36" s="650">
        <v>138.23094000000003</v>
      </c>
      <c r="E36" s="650"/>
      <c r="F36" s="650">
        <v>79.576490000000007</v>
      </c>
      <c r="G36" s="650">
        <v>131.17908167465211</v>
      </c>
      <c r="H36" s="650">
        <v>-51.602591674652103</v>
      </c>
      <c r="I36" s="651">
        <v>0.60662484432818431</v>
      </c>
      <c r="J36" s="652" t="s">
        <v>1</v>
      </c>
    </row>
    <row r="37" spans="1:10" ht="14.4" customHeight="1" x14ac:dyDescent="0.3">
      <c r="A37" s="648" t="s">
        <v>555</v>
      </c>
      <c r="B37" s="649" t="s">
        <v>329</v>
      </c>
      <c r="C37" s="650">
        <v>10.784689999999999</v>
      </c>
      <c r="D37" s="650">
        <v>4.3902799999999997</v>
      </c>
      <c r="E37" s="650"/>
      <c r="F37" s="650">
        <v>52.680210000000002</v>
      </c>
      <c r="G37" s="650">
        <v>35.364484015237416</v>
      </c>
      <c r="H37" s="650">
        <v>17.315725984762587</v>
      </c>
      <c r="I37" s="651">
        <v>1.4896360421179</v>
      </c>
      <c r="J37" s="652" t="s">
        <v>1</v>
      </c>
    </row>
    <row r="38" spans="1:10" ht="14.4" customHeight="1" x14ac:dyDescent="0.3">
      <c r="A38" s="648" t="s">
        <v>555</v>
      </c>
      <c r="B38" s="649" t="s">
        <v>330</v>
      </c>
      <c r="C38" s="650">
        <v>78.317980000000006</v>
      </c>
      <c r="D38" s="650">
        <v>84.351079999999996</v>
      </c>
      <c r="E38" s="650"/>
      <c r="F38" s="650">
        <v>75.681219999999996</v>
      </c>
      <c r="G38" s="650">
        <v>75.375043273964593</v>
      </c>
      <c r="H38" s="650">
        <v>0.30617672603540314</v>
      </c>
      <c r="I38" s="651">
        <v>1.0040620437844732</v>
      </c>
      <c r="J38" s="652" t="s">
        <v>1</v>
      </c>
    </row>
    <row r="39" spans="1:10" ht="14.4" customHeight="1" x14ac:dyDescent="0.3">
      <c r="A39" s="648" t="s">
        <v>555</v>
      </c>
      <c r="B39" s="649" t="s">
        <v>557</v>
      </c>
      <c r="C39" s="650">
        <v>2650.5385900000006</v>
      </c>
      <c r="D39" s="650">
        <v>2767.4744600000008</v>
      </c>
      <c r="E39" s="650"/>
      <c r="F39" s="650">
        <v>2651.4017200000008</v>
      </c>
      <c r="G39" s="650">
        <v>2867.5663140795832</v>
      </c>
      <c r="H39" s="650">
        <v>-216.16459407958246</v>
      </c>
      <c r="I39" s="651">
        <v>0.92461740360868838</v>
      </c>
      <c r="J39" s="652" t="s">
        <v>550</v>
      </c>
    </row>
    <row r="40" spans="1:10" ht="14.4" customHeight="1" x14ac:dyDescent="0.3">
      <c r="A40" s="648" t="s">
        <v>544</v>
      </c>
      <c r="B40" s="649" t="s">
        <v>544</v>
      </c>
      <c r="C40" s="650" t="s">
        <v>544</v>
      </c>
      <c r="D40" s="650" t="s">
        <v>544</v>
      </c>
      <c r="E40" s="650"/>
      <c r="F40" s="650" t="s">
        <v>544</v>
      </c>
      <c r="G40" s="650" t="s">
        <v>544</v>
      </c>
      <c r="H40" s="650" t="s">
        <v>544</v>
      </c>
      <c r="I40" s="651" t="s">
        <v>544</v>
      </c>
      <c r="J40" s="652" t="s">
        <v>551</v>
      </c>
    </row>
    <row r="41" spans="1:10" ht="14.4" customHeight="1" x14ac:dyDescent="0.3">
      <c r="A41" s="648" t="s">
        <v>558</v>
      </c>
      <c r="B41" s="649" t="s">
        <v>559</v>
      </c>
      <c r="C41" s="650" t="s">
        <v>544</v>
      </c>
      <c r="D41" s="650" t="s">
        <v>544</v>
      </c>
      <c r="E41" s="650"/>
      <c r="F41" s="650" t="s">
        <v>544</v>
      </c>
      <c r="G41" s="650" t="s">
        <v>544</v>
      </c>
      <c r="H41" s="650" t="s">
        <v>544</v>
      </c>
      <c r="I41" s="651" t="s">
        <v>544</v>
      </c>
      <c r="J41" s="652" t="s">
        <v>0</v>
      </c>
    </row>
    <row r="42" spans="1:10" ht="14.4" customHeight="1" x14ac:dyDescent="0.3">
      <c r="A42" s="648" t="s">
        <v>558</v>
      </c>
      <c r="B42" s="649" t="s">
        <v>323</v>
      </c>
      <c r="C42" s="650">
        <v>992.38960000000111</v>
      </c>
      <c r="D42" s="650">
        <v>921.88121000000001</v>
      </c>
      <c r="E42" s="650"/>
      <c r="F42" s="650">
        <v>954.45092</v>
      </c>
      <c r="G42" s="650">
        <v>988.3284212333117</v>
      </c>
      <c r="H42" s="650">
        <v>-33.877501233311705</v>
      </c>
      <c r="I42" s="651">
        <v>0.96572242535427977</v>
      </c>
      <c r="J42" s="652" t="s">
        <v>1</v>
      </c>
    </row>
    <row r="43" spans="1:10" ht="14.4" customHeight="1" x14ac:dyDescent="0.3">
      <c r="A43" s="648" t="s">
        <v>558</v>
      </c>
      <c r="B43" s="649" t="s">
        <v>325</v>
      </c>
      <c r="C43" s="650">
        <v>0</v>
      </c>
      <c r="D43" s="650" t="s">
        <v>544</v>
      </c>
      <c r="E43" s="650"/>
      <c r="F43" s="650" t="s">
        <v>544</v>
      </c>
      <c r="G43" s="650" t="s">
        <v>544</v>
      </c>
      <c r="H43" s="650" t="s">
        <v>544</v>
      </c>
      <c r="I43" s="651" t="s">
        <v>544</v>
      </c>
      <c r="J43" s="652" t="s">
        <v>1</v>
      </c>
    </row>
    <row r="44" spans="1:10" ht="14.4" customHeight="1" x14ac:dyDescent="0.3">
      <c r="A44" s="648" t="s">
        <v>558</v>
      </c>
      <c r="B44" s="649" t="s">
        <v>327</v>
      </c>
      <c r="C44" s="650" t="s">
        <v>544</v>
      </c>
      <c r="D44" s="650">
        <v>0</v>
      </c>
      <c r="E44" s="650"/>
      <c r="F44" s="650">
        <v>0</v>
      </c>
      <c r="G44" s="650">
        <v>16.916668193894584</v>
      </c>
      <c r="H44" s="650">
        <v>-16.916668193894584</v>
      </c>
      <c r="I44" s="651">
        <v>0</v>
      </c>
      <c r="J44" s="652" t="s">
        <v>1</v>
      </c>
    </row>
    <row r="45" spans="1:10" ht="14.4" customHeight="1" x14ac:dyDescent="0.3">
      <c r="A45" s="648" t="s">
        <v>558</v>
      </c>
      <c r="B45" s="649" t="s">
        <v>328</v>
      </c>
      <c r="C45" s="650">
        <v>0</v>
      </c>
      <c r="D45" s="650" t="s">
        <v>544</v>
      </c>
      <c r="E45" s="650"/>
      <c r="F45" s="650">
        <v>11.617320000000001</v>
      </c>
      <c r="G45" s="650">
        <v>0</v>
      </c>
      <c r="H45" s="650">
        <v>11.617320000000001</v>
      </c>
      <c r="I45" s="651" t="s">
        <v>544</v>
      </c>
      <c r="J45" s="652" t="s">
        <v>1</v>
      </c>
    </row>
    <row r="46" spans="1:10" ht="14.4" customHeight="1" x14ac:dyDescent="0.3">
      <c r="A46" s="648" t="s">
        <v>558</v>
      </c>
      <c r="B46" s="649" t="s">
        <v>330</v>
      </c>
      <c r="C46" s="650">
        <v>79.609629999999996</v>
      </c>
      <c r="D46" s="650">
        <v>78.137360000000001</v>
      </c>
      <c r="E46" s="650"/>
      <c r="F46" s="650">
        <v>77.099949999999993</v>
      </c>
      <c r="G46" s="650">
        <v>71.85313380646275</v>
      </c>
      <c r="H46" s="650">
        <v>5.2468161935372422</v>
      </c>
      <c r="I46" s="651">
        <v>1.0730213967795699</v>
      </c>
      <c r="J46" s="652" t="s">
        <v>1</v>
      </c>
    </row>
    <row r="47" spans="1:10" ht="14.4" customHeight="1" x14ac:dyDescent="0.3">
      <c r="A47" s="648" t="s">
        <v>558</v>
      </c>
      <c r="B47" s="649" t="s">
        <v>560</v>
      </c>
      <c r="C47" s="650">
        <v>1071.999230000001</v>
      </c>
      <c r="D47" s="650">
        <v>1000.01857</v>
      </c>
      <c r="E47" s="650"/>
      <c r="F47" s="650">
        <v>1043.1681899999999</v>
      </c>
      <c r="G47" s="650">
        <v>1077.0982232336689</v>
      </c>
      <c r="H47" s="650">
        <v>-33.930033233669064</v>
      </c>
      <c r="I47" s="651">
        <v>0.96849866381563221</v>
      </c>
      <c r="J47" s="652" t="s">
        <v>550</v>
      </c>
    </row>
    <row r="48" spans="1:10" ht="14.4" customHeight="1" x14ac:dyDescent="0.3">
      <c r="A48" s="648" t="s">
        <v>544</v>
      </c>
      <c r="B48" s="649" t="s">
        <v>544</v>
      </c>
      <c r="C48" s="650" t="s">
        <v>544</v>
      </c>
      <c r="D48" s="650" t="s">
        <v>544</v>
      </c>
      <c r="E48" s="650"/>
      <c r="F48" s="650" t="s">
        <v>544</v>
      </c>
      <c r="G48" s="650" t="s">
        <v>544</v>
      </c>
      <c r="H48" s="650" t="s">
        <v>544</v>
      </c>
      <c r="I48" s="651" t="s">
        <v>544</v>
      </c>
      <c r="J48" s="652" t="s">
        <v>551</v>
      </c>
    </row>
    <row r="49" spans="1:10" ht="14.4" customHeight="1" x14ac:dyDescent="0.3">
      <c r="A49" s="648" t="s">
        <v>542</v>
      </c>
      <c r="B49" s="649" t="s">
        <v>545</v>
      </c>
      <c r="C49" s="650">
        <v>4464.287400000002</v>
      </c>
      <c r="D49" s="650">
        <v>4557.6060299999999</v>
      </c>
      <c r="E49" s="650"/>
      <c r="F49" s="650">
        <v>4355.4894600000016</v>
      </c>
      <c r="G49" s="650">
        <v>4744.8325141235491</v>
      </c>
      <c r="H49" s="650">
        <v>-389.34305412354752</v>
      </c>
      <c r="I49" s="651">
        <v>0.91794377294359231</v>
      </c>
      <c r="J49" s="652" t="s">
        <v>546</v>
      </c>
    </row>
  </sheetData>
  <mergeCells count="3">
    <mergeCell ref="F3:I3"/>
    <mergeCell ref="C4:D4"/>
    <mergeCell ref="A1:I1"/>
  </mergeCells>
  <conditionalFormatting sqref="F15 F50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9">
    <cfRule type="expression" dxfId="67" priority="5">
      <formula>$H16&gt;0</formula>
    </cfRule>
  </conditionalFormatting>
  <conditionalFormatting sqref="A16:A49">
    <cfRule type="expression" dxfId="66" priority="2">
      <formula>AND($J16&lt;&gt;"mezeraKL",$J16&lt;&gt;"")</formula>
    </cfRule>
  </conditionalFormatting>
  <conditionalFormatting sqref="I16:I49">
    <cfRule type="expression" dxfId="65" priority="6">
      <formula>$I16&gt;1</formula>
    </cfRule>
  </conditionalFormatting>
  <conditionalFormatting sqref="B16:B49">
    <cfRule type="expression" dxfId="64" priority="1">
      <formula>OR($J16="NS",$J16="SumaNS",$J16="Účet")</formula>
    </cfRule>
  </conditionalFormatting>
  <conditionalFormatting sqref="A16:D49 F16:I49">
    <cfRule type="expression" dxfId="63" priority="8">
      <formula>AND($J16&lt;&gt;"",$J16&lt;&gt;"mezeraKL")</formula>
    </cfRule>
  </conditionalFormatting>
  <conditionalFormatting sqref="B16:D49 F16:I49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8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312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172.47625686441927</v>
      </c>
      <c r="M3" s="207">
        <f>SUBTOTAL(9,M5:M1048576)</f>
        <v>27547.150000000005</v>
      </c>
      <c r="N3" s="208">
        <f>SUBTOTAL(9,N5:N1048576)</f>
        <v>4751229.3192826882</v>
      </c>
    </row>
    <row r="4" spans="1:14" s="337" customFormat="1" ht="14.4" customHeight="1" thickBot="1" x14ac:dyDescent="0.35">
      <c r="A4" s="653" t="s">
        <v>4</v>
      </c>
      <c r="B4" s="654" t="s">
        <v>5</v>
      </c>
      <c r="C4" s="654" t="s">
        <v>0</v>
      </c>
      <c r="D4" s="654" t="s">
        <v>6</v>
      </c>
      <c r="E4" s="654" t="s">
        <v>7</v>
      </c>
      <c r="F4" s="654" t="s">
        <v>1</v>
      </c>
      <c r="G4" s="654" t="s">
        <v>8</v>
      </c>
      <c r="H4" s="654" t="s">
        <v>9</v>
      </c>
      <c r="I4" s="654" t="s">
        <v>10</v>
      </c>
      <c r="J4" s="655" t="s">
        <v>11</v>
      </c>
      <c r="K4" s="655" t="s">
        <v>12</v>
      </c>
      <c r="L4" s="656" t="s">
        <v>184</v>
      </c>
      <c r="M4" s="656" t="s">
        <v>13</v>
      </c>
      <c r="N4" s="657" t="s">
        <v>201</v>
      </c>
    </row>
    <row r="5" spans="1:14" ht="14.4" customHeight="1" x14ac:dyDescent="0.3">
      <c r="A5" s="658" t="s">
        <v>542</v>
      </c>
      <c r="B5" s="659" t="s">
        <v>543</v>
      </c>
      <c r="C5" s="660" t="s">
        <v>547</v>
      </c>
      <c r="D5" s="661" t="s">
        <v>2483</v>
      </c>
      <c r="E5" s="660" t="s">
        <v>561</v>
      </c>
      <c r="F5" s="661" t="s">
        <v>2487</v>
      </c>
      <c r="G5" s="660"/>
      <c r="H5" s="660" t="s">
        <v>562</v>
      </c>
      <c r="I5" s="660" t="s">
        <v>563</v>
      </c>
      <c r="J5" s="660" t="s">
        <v>564</v>
      </c>
      <c r="K5" s="660" t="s">
        <v>565</v>
      </c>
      <c r="L5" s="662">
        <v>120.3196485186011</v>
      </c>
      <c r="M5" s="662">
        <v>1</v>
      </c>
      <c r="N5" s="663">
        <v>120.3196485186011</v>
      </c>
    </row>
    <row r="6" spans="1:14" ht="14.4" customHeight="1" x14ac:dyDescent="0.3">
      <c r="A6" s="664" t="s">
        <v>542</v>
      </c>
      <c r="B6" s="665" t="s">
        <v>543</v>
      </c>
      <c r="C6" s="666" t="s">
        <v>547</v>
      </c>
      <c r="D6" s="667" t="s">
        <v>2483</v>
      </c>
      <c r="E6" s="666" t="s">
        <v>561</v>
      </c>
      <c r="F6" s="667" t="s">
        <v>2487</v>
      </c>
      <c r="G6" s="666"/>
      <c r="H6" s="666" t="s">
        <v>566</v>
      </c>
      <c r="I6" s="666" t="s">
        <v>567</v>
      </c>
      <c r="J6" s="666" t="s">
        <v>568</v>
      </c>
      <c r="K6" s="666" t="s">
        <v>569</v>
      </c>
      <c r="L6" s="668">
        <v>43.850000000000009</v>
      </c>
      <c r="M6" s="668">
        <v>1</v>
      </c>
      <c r="N6" s="669">
        <v>43.850000000000009</v>
      </c>
    </row>
    <row r="7" spans="1:14" ht="14.4" customHeight="1" x14ac:dyDescent="0.3">
      <c r="A7" s="664" t="s">
        <v>542</v>
      </c>
      <c r="B7" s="665" t="s">
        <v>543</v>
      </c>
      <c r="C7" s="666" t="s">
        <v>547</v>
      </c>
      <c r="D7" s="667" t="s">
        <v>2483</v>
      </c>
      <c r="E7" s="666" t="s">
        <v>561</v>
      </c>
      <c r="F7" s="667" t="s">
        <v>2487</v>
      </c>
      <c r="G7" s="666"/>
      <c r="H7" s="666" t="s">
        <v>570</v>
      </c>
      <c r="I7" s="666" t="s">
        <v>571</v>
      </c>
      <c r="J7" s="666" t="s">
        <v>572</v>
      </c>
      <c r="K7" s="666" t="s">
        <v>573</v>
      </c>
      <c r="L7" s="668">
        <v>110.90504577433373</v>
      </c>
      <c r="M7" s="668">
        <v>38</v>
      </c>
      <c r="N7" s="669">
        <v>4214.3917394246819</v>
      </c>
    </row>
    <row r="8" spans="1:14" ht="14.4" customHeight="1" x14ac:dyDescent="0.3">
      <c r="A8" s="664" t="s">
        <v>542</v>
      </c>
      <c r="B8" s="665" t="s">
        <v>543</v>
      </c>
      <c r="C8" s="666" t="s">
        <v>547</v>
      </c>
      <c r="D8" s="667" t="s">
        <v>2483</v>
      </c>
      <c r="E8" s="666" t="s">
        <v>561</v>
      </c>
      <c r="F8" s="667" t="s">
        <v>2487</v>
      </c>
      <c r="G8" s="666"/>
      <c r="H8" s="666" t="s">
        <v>574</v>
      </c>
      <c r="I8" s="666" t="s">
        <v>575</v>
      </c>
      <c r="J8" s="666" t="s">
        <v>576</v>
      </c>
      <c r="K8" s="666" t="s">
        <v>577</v>
      </c>
      <c r="L8" s="668">
        <v>94.254185485899015</v>
      </c>
      <c r="M8" s="668">
        <v>28</v>
      </c>
      <c r="N8" s="669">
        <v>2639.1171936051724</v>
      </c>
    </row>
    <row r="9" spans="1:14" ht="14.4" customHeight="1" x14ac:dyDescent="0.3">
      <c r="A9" s="664" t="s">
        <v>542</v>
      </c>
      <c r="B9" s="665" t="s">
        <v>543</v>
      </c>
      <c r="C9" s="666" t="s">
        <v>547</v>
      </c>
      <c r="D9" s="667" t="s">
        <v>2483</v>
      </c>
      <c r="E9" s="666" t="s">
        <v>561</v>
      </c>
      <c r="F9" s="667" t="s">
        <v>2487</v>
      </c>
      <c r="G9" s="666"/>
      <c r="H9" s="666" t="s">
        <v>578</v>
      </c>
      <c r="I9" s="666" t="s">
        <v>578</v>
      </c>
      <c r="J9" s="666" t="s">
        <v>579</v>
      </c>
      <c r="K9" s="666" t="s">
        <v>580</v>
      </c>
      <c r="L9" s="668">
        <v>99.013333333333335</v>
      </c>
      <c r="M9" s="668">
        <v>3</v>
      </c>
      <c r="N9" s="669">
        <v>297.04000000000002</v>
      </c>
    </row>
    <row r="10" spans="1:14" ht="14.4" customHeight="1" x14ac:dyDescent="0.3">
      <c r="A10" s="664" t="s">
        <v>542</v>
      </c>
      <c r="B10" s="665" t="s">
        <v>543</v>
      </c>
      <c r="C10" s="666" t="s">
        <v>547</v>
      </c>
      <c r="D10" s="667" t="s">
        <v>2483</v>
      </c>
      <c r="E10" s="666" t="s">
        <v>561</v>
      </c>
      <c r="F10" s="667" t="s">
        <v>2487</v>
      </c>
      <c r="G10" s="666" t="s">
        <v>581</v>
      </c>
      <c r="H10" s="666" t="s">
        <v>582</v>
      </c>
      <c r="I10" s="666" t="s">
        <v>582</v>
      </c>
      <c r="J10" s="666" t="s">
        <v>583</v>
      </c>
      <c r="K10" s="666" t="s">
        <v>584</v>
      </c>
      <c r="L10" s="668">
        <v>171.59988258276368</v>
      </c>
      <c r="M10" s="668">
        <v>53</v>
      </c>
      <c r="N10" s="669">
        <v>9094.7937768864758</v>
      </c>
    </row>
    <row r="11" spans="1:14" ht="14.4" customHeight="1" x14ac:dyDescent="0.3">
      <c r="A11" s="664" t="s">
        <v>542</v>
      </c>
      <c r="B11" s="665" t="s">
        <v>543</v>
      </c>
      <c r="C11" s="666" t="s">
        <v>547</v>
      </c>
      <c r="D11" s="667" t="s">
        <v>2483</v>
      </c>
      <c r="E11" s="666" t="s">
        <v>561</v>
      </c>
      <c r="F11" s="667" t="s">
        <v>2487</v>
      </c>
      <c r="G11" s="666" t="s">
        <v>581</v>
      </c>
      <c r="H11" s="666" t="s">
        <v>585</v>
      </c>
      <c r="I11" s="666" t="s">
        <v>585</v>
      </c>
      <c r="J11" s="666" t="s">
        <v>586</v>
      </c>
      <c r="K11" s="666" t="s">
        <v>587</v>
      </c>
      <c r="L11" s="668">
        <v>173.69000000000003</v>
      </c>
      <c r="M11" s="668">
        <v>14</v>
      </c>
      <c r="N11" s="669">
        <v>2431.6600000000003</v>
      </c>
    </row>
    <row r="12" spans="1:14" ht="14.4" customHeight="1" x14ac:dyDescent="0.3">
      <c r="A12" s="664" t="s">
        <v>542</v>
      </c>
      <c r="B12" s="665" t="s">
        <v>543</v>
      </c>
      <c r="C12" s="666" t="s">
        <v>547</v>
      </c>
      <c r="D12" s="667" t="s">
        <v>2483</v>
      </c>
      <c r="E12" s="666" t="s">
        <v>561</v>
      </c>
      <c r="F12" s="667" t="s">
        <v>2487</v>
      </c>
      <c r="G12" s="666" t="s">
        <v>581</v>
      </c>
      <c r="H12" s="666" t="s">
        <v>588</v>
      </c>
      <c r="I12" s="666" t="s">
        <v>588</v>
      </c>
      <c r="J12" s="666" t="s">
        <v>589</v>
      </c>
      <c r="K12" s="666" t="s">
        <v>587</v>
      </c>
      <c r="L12" s="668">
        <v>143</v>
      </c>
      <c r="M12" s="668">
        <v>4</v>
      </c>
      <c r="N12" s="669">
        <v>572</v>
      </c>
    </row>
    <row r="13" spans="1:14" ht="14.4" customHeight="1" x14ac:dyDescent="0.3">
      <c r="A13" s="664" t="s">
        <v>542</v>
      </c>
      <c r="B13" s="665" t="s">
        <v>543</v>
      </c>
      <c r="C13" s="666" t="s">
        <v>547</v>
      </c>
      <c r="D13" s="667" t="s">
        <v>2483</v>
      </c>
      <c r="E13" s="666" t="s">
        <v>561</v>
      </c>
      <c r="F13" s="667" t="s">
        <v>2487</v>
      </c>
      <c r="G13" s="666" t="s">
        <v>581</v>
      </c>
      <c r="H13" s="666" t="s">
        <v>590</v>
      </c>
      <c r="I13" s="666" t="s">
        <v>590</v>
      </c>
      <c r="J13" s="666" t="s">
        <v>589</v>
      </c>
      <c r="K13" s="666" t="s">
        <v>591</v>
      </c>
      <c r="L13" s="668">
        <v>126.5</v>
      </c>
      <c r="M13" s="668">
        <v>3</v>
      </c>
      <c r="N13" s="669">
        <v>379.5</v>
      </c>
    </row>
    <row r="14" spans="1:14" ht="14.4" customHeight="1" x14ac:dyDescent="0.3">
      <c r="A14" s="664" t="s">
        <v>542</v>
      </c>
      <c r="B14" s="665" t="s">
        <v>543</v>
      </c>
      <c r="C14" s="666" t="s">
        <v>547</v>
      </c>
      <c r="D14" s="667" t="s">
        <v>2483</v>
      </c>
      <c r="E14" s="666" t="s">
        <v>561</v>
      </c>
      <c r="F14" s="667" t="s">
        <v>2487</v>
      </c>
      <c r="G14" s="666" t="s">
        <v>581</v>
      </c>
      <c r="H14" s="666" t="s">
        <v>592</v>
      </c>
      <c r="I14" s="666" t="s">
        <v>592</v>
      </c>
      <c r="J14" s="666" t="s">
        <v>589</v>
      </c>
      <c r="K14" s="666" t="s">
        <v>593</v>
      </c>
      <c r="L14" s="668">
        <v>222.20064809934209</v>
      </c>
      <c r="M14" s="668">
        <v>6</v>
      </c>
      <c r="N14" s="669">
        <v>1333.2038885960526</v>
      </c>
    </row>
    <row r="15" spans="1:14" ht="14.4" customHeight="1" x14ac:dyDescent="0.3">
      <c r="A15" s="664" t="s">
        <v>542</v>
      </c>
      <c r="B15" s="665" t="s">
        <v>543</v>
      </c>
      <c r="C15" s="666" t="s">
        <v>547</v>
      </c>
      <c r="D15" s="667" t="s">
        <v>2483</v>
      </c>
      <c r="E15" s="666" t="s">
        <v>561</v>
      </c>
      <c r="F15" s="667" t="s">
        <v>2487</v>
      </c>
      <c r="G15" s="666" t="s">
        <v>581</v>
      </c>
      <c r="H15" s="666" t="s">
        <v>594</v>
      </c>
      <c r="I15" s="666" t="s">
        <v>594</v>
      </c>
      <c r="J15" s="666" t="s">
        <v>595</v>
      </c>
      <c r="K15" s="666" t="s">
        <v>596</v>
      </c>
      <c r="L15" s="668">
        <v>861.99999999999977</v>
      </c>
      <c r="M15" s="668">
        <v>2</v>
      </c>
      <c r="N15" s="669">
        <v>1723.9999999999995</v>
      </c>
    </row>
    <row r="16" spans="1:14" ht="14.4" customHeight="1" x14ac:dyDescent="0.3">
      <c r="A16" s="664" t="s">
        <v>542</v>
      </c>
      <c r="B16" s="665" t="s">
        <v>543</v>
      </c>
      <c r="C16" s="666" t="s">
        <v>547</v>
      </c>
      <c r="D16" s="667" t="s">
        <v>2483</v>
      </c>
      <c r="E16" s="666" t="s">
        <v>561</v>
      </c>
      <c r="F16" s="667" t="s">
        <v>2487</v>
      </c>
      <c r="G16" s="666" t="s">
        <v>581</v>
      </c>
      <c r="H16" s="666" t="s">
        <v>597</v>
      </c>
      <c r="I16" s="666" t="s">
        <v>597</v>
      </c>
      <c r="J16" s="666" t="s">
        <v>583</v>
      </c>
      <c r="K16" s="666" t="s">
        <v>598</v>
      </c>
      <c r="L16" s="668">
        <v>92.949999999999989</v>
      </c>
      <c r="M16" s="668">
        <v>47</v>
      </c>
      <c r="N16" s="669">
        <v>4368.6499999999996</v>
      </c>
    </row>
    <row r="17" spans="1:14" ht="14.4" customHeight="1" x14ac:dyDescent="0.3">
      <c r="A17" s="664" t="s">
        <v>542</v>
      </c>
      <c r="B17" s="665" t="s">
        <v>543</v>
      </c>
      <c r="C17" s="666" t="s">
        <v>547</v>
      </c>
      <c r="D17" s="667" t="s">
        <v>2483</v>
      </c>
      <c r="E17" s="666" t="s">
        <v>561</v>
      </c>
      <c r="F17" s="667" t="s">
        <v>2487</v>
      </c>
      <c r="G17" s="666" t="s">
        <v>581</v>
      </c>
      <c r="H17" s="666" t="s">
        <v>599</v>
      </c>
      <c r="I17" s="666" t="s">
        <v>600</v>
      </c>
      <c r="J17" s="666" t="s">
        <v>601</v>
      </c>
      <c r="K17" s="666" t="s">
        <v>602</v>
      </c>
      <c r="L17" s="668">
        <v>38.320002300689019</v>
      </c>
      <c r="M17" s="668">
        <v>2</v>
      </c>
      <c r="N17" s="669">
        <v>76.640004601378038</v>
      </c>
    </row>
    <row r="18" spans="1:14" ht="14.4" customHeight="1" x14ac:dyDescent="0.3">
      <c r="A18" s="664" t="s">
        <v>542</v>
      </c>
      <c r="B18" s="665" t="s">
        <v>543</v>
      </c>
      <c r="C18" s="666" t="s">
        <v>547</v>
      </c>
      <c r="D18" s="667" t="s">
        <v>2483</v>
      </c>
      <c r="E18" s="666" t="s">
        <v>561</v>
      </c>
      <c r="F18" s="667" t="s">
        <v>2487</v>
      </c>
      <c r="G18" s="666" t="s">
        <v>581</v>
      </c>
      <c r="H18" s="666" t="s">
        <v>603</v>
      </c>
      <c r="I18" s="666" t="s">
        <v>604</v>
      </c>
      <c r="J18" s="666" t="s">
        <v>605</v>
      </c>
      <c r="K18" s="666" t="s">
        <v>606</v>
      </c>
      <c r="L18" s="668">
        <v>41.13</v>
      </c>
      <c r="M18" s="668">
        <v>2</v>
      </c>
      <c r="N18" s="669">
        <v>82.26</v>
      </c>
    </row>
    <row r="19" spans="1:14" ht="14.4" customHeight="1" x14ac:dyDescent="0.3">
      <c r="A19" s="664" t="s">
        <v>542</v>
      </c>
      <c r="B19" s="665" t="s">
        <v>543</v>
      </c>
      <c r="C19" s="666" t="s">
        <v>547</v>
      </c>
      <c r="D19" s="667" t="s">
        <v>2483</v>
      </c>
      <c r="E19" s="666" t="s">
        <v>561</v>
      </c>
      <c r="F19" s="667" t="s">
        <v>2487</v>
      </c>
      <c r="G19" s="666" t="s">
        <v>581</v>
      </c>
      <c r="H19" s="666" t="s">
        <v>607</v>
      </c>
      <c r="I19" s="666" t="s">
        <v>608</v>
      </c>
      <c r="J19" s="666" t="s">
        <v>609</v>
      </c>
      <c r="K19" s="666" t="s">
        <v>610</v>
      </c>
      <c r="L19" s="668">
        <v>87.029999999999987</v>
      </c>
      <c r="M19" s="668">
        <v>6</v>
      </c>
      <c r="N19" s="669">
        <v>522.17999999999995</v>
      </c>
    </row>
    <row r="20" spans="1:14" ht="14.4" customHeight="1" x14ac:dyDescent="0.3">
      <c r="A20" s="664" t="s">
        <v>542</v>
      </c>
      <c r="B20" s="665" t="s">
        <v>543</v>
      </c>
      <c r="C20" s="666" t="s">
        <v>547</v>
      </c>
      <c r="D20" s="667" t="s">
        <v>2483</v>
      </c>
      <c r="E20" s="666" t="s">
        <v>561</v>
      </c>
      <c r="F20" s="667" t="s">
        <v>2487</v>
      </c>
      <c r="G20" s="666" t="s">
        <v>581</v>
      </c>
      <c r="H20" s="666" t="s">
        <v>611</v>
      </c>
      <c r="I20" s="666" t="s">
        <v>612</v>
      </c>
      <c r="J20" s="666" t="s">
        <v>613</v>
      </c>
      <c r="K20" s="666" t="s">
        <v>614</v>
      </c>
      <c r="L20" s="668">
        <v>100.76</v>
      </c>
      <c r="M20" s="668">
        <v>94</v>
      </c>
      <c r="N20" s="669">
        <v>9471.44</v>
      </c>
    </row>
    <row r="21" spans="1:14" ht="14.4" customHeight="1" x14ac:dyDescent="0.3">
      <c r="A21" s="664" t="s">
        <v>542</v>
      </c>
      <c r="B21" s="665" t="s">
        <v>543</v>
      </c>
      <c r="C21" s="666" t="s">
        <v>547</v>
      </c>
      <c r="D21" s="667" t="s">
        <v>2483</v>
      </c>
      <c r="E21" s="666" t="s">
        <v>561</v>
      </c>
      <c r="F21" s="667" t="s">
        <v>2487</v>
      </c>
      <c r="G21" s="666" t="s">
        <v>581</v>
      </c>
      <c r="H21" s="666" t="s">
        <v>615</v>
      </c>
      <c r="I21" s="666" t="s">
        <v>616</v>
      </c>
      <c r="J21" s="666" t="s">
        <v>617</v>
      </c>
      <c r="K21" s="666" t="s">
        <v>618</v>
      </c>
      <c r="L21" s="668">
        <v>167.60985352966287</v>
      </c>
      <c r="M21" s="668">
        <v>12</v>
      </c>
      <c r="N21" s="669">
        <v>2011.3182423559545</v>
      </c>
    </row>
    <row r="22" spans="1:14" ht="14.4" customHeight="1" x14ac:dyDescent="0.3">
      <c r="A22" s="664" t="s">
        <v>542</v>
      </c>
      <c r="B22" s="665" t="s">
        <v>543</v>
      </c>
      <c r="C22" s="666" t="s">
        <v>547</v>
      </c>
      <c r="D22" s="667" t="s">
        <v>2483</v>
      </c>
      <c r="E22" s="666" t="s">
        <v>561</v>
      </c>
      <c r="F22" s="667" t="s">
        <v>2487</v>
      </c>
      <c r="G22" s="666" t="s">
        <v>581</v>
      </c>
      <c r="H22" s="666" t="s">
        <v>619</v>
      </c>
      <c r="I22" s="666" t="s">
        <v>620</v>
      </c>
      <c r="J22" s="666" t="s">
        <v>621</v>
      </c>
      <c r="K22" s="666" t="s">
        <v>622</v>
      </c>
      <c r="L22" s="668">
        <v>64.539851537933146</v>
      </c>
      <c r="M22" s="668">
        <v>2</v>
      </c>
      <c r="N22" s="669">
        <v>129.07970307586629</v>
      </c>
    </row>
    <row r="23" spans="1:14" ht="14.4" customHeight="1" x14ac:dyDescent="0.3">
      <c r="A23" s="664" t="s">
        <v>542</v>
      </c>
      <c r="B23" s="665" t="s">
        <v>543</v>
      </c>
      <c r="C23" s="666" t="s">
        <v>547</v>
      </c>
      <c r="D23" s="667" t="s">
        <v>2483</v>
      </c>
      <c r="E23" s="666" t="s">
        <v>561</v>
      </c>
      <c r="F23" s="667" t="s">
        <v>2487</v>
      </c>
      <c r="G23" s="666" t="s">
        <v>581</v>
      </c>
      <c r="H23" s="666" t="s">
        <v>623</v>
      </c>
      <c r="I23" s="666" t="s">
        <v>624</v>
      </c>
      <c r="J23" s="666" t="s">
        <v>625</v>
      </c>
      <c r="K23" s="666" t="s">
        <v>626</v>
      </c>
      <c r="L23" s="668">
        <v>79.524716612952531</v>
      </c>
      <c r="M23" s="668">
        <v>2</v>
      </c>
      <c r="N23" s="669">
        <v>159.04943322590506</v>
      </c>
    </row>
    <row r="24" spans="1:14" ht="14.4" customHeight="1" x14ac:dyDescent="0.3">
      <c r="A24" s="664" t="s">
        <v>542</v>
      </c>
      <c r="B24" s="665" t="s">
        <v>543</v>
      </c>
      <c r="C24" s="666" t="s">
        <v>547</v>
      </c>
      <c r="D24" s="667" t="s">
        <v>2483</v>
      </c>
      <c r="E24" s="666" t="s">
        <v>561</v>
      </c>
      <c r="F24" s="667" t="s">
        <v>2487</v>
      </c>
      <c r="G24" s="666" t="s">
        <v>581</v>
      </c>
      <c r="H24" s="666" t="s">
        <v>627</v>
      </c>
      <c r="I24" s="666" t="s">
        <v>628</v>
      </c>
      <c r="J24" s="666" t="s">
        <v>629</v>
      </c>
      <c r="K24" s="666" t="s">
        <v>630</v>
      </c>
      <c r="L24" s="668">
        <v>73.799045539239287</v>
      </c>
      <c r="M24" s="668">
        <v>6</v>
      </c>
      <c r="N24" s="669">
        <v>442.79427323543575</v>
      </c>
    </row>
    <row r="25" spans="1:14" ht="14.4" customHeight="1" x14ac:dyDescent="0.3">
      <c r="A25" s="664" t="s">
        <v>542</v>
      </c>
      <c r="B25" s="665" t="s">
        <v>543</v>
      </c>
      <c r="C25" s="666" t="s">
        <v>547</v>
      </c>
      <c r="D25" s="667" t="s">
        <v>2483</v>
      </c>
      <c r="E25" s="666" t="s">
        <v>561</v>
      </c>
      <c r="F25" s="667" t="s">
        <v>2487</v>
      </c>
      <c r="G25" s="666" t="s">
        <v>581</v>
      </c>
      <c r="H25" s="666" t="s">
        <v>631</v>
      </c>
      <c r="I25" s="666" t="s">
        <v>632</v>
      </c>
      <c r="J25" s="666" t="s">
        <v>633</v>
      </c>
      <c r="K25" s="666" t="s">
        <v>634</v>
      </c>
      <c r="L25" s="668">
        <v>63.949999999999989</v>
      </c>
      <c r="M25" s="668">
        <v>1</v>
      </c>
      <c r="N25" s="669">
        <v>63.949999999999989</v>
      </c>
    </row>
    <row r="26" spans="1:14" ht="14.4" customHeight="1" x14ac:dyDescent="0.3">
      <c r="A26" s="664" t="s">
        <v>542</v>
      </c>
      <c r="B26" s="665" t="s">
        <v>543</v>
      </c>
      <c r="C26" s="666" t="s">
        <v>547</v>
      </c>
      <c r="D26" s="667" t="s">
        <v>2483</v>
      </c>
      <c r="E26" s="666" t="s">
        <v>561</v>
      </c>
      <c r="F26" s="667" t="s">
        <v>2487</v>
      </c>
      <c r="G26" s="666" t="s">
        <v>581</v>
      </c>
      <c r="H26" s="666" t="s">
        <v>635</v>
      </c>
      <c r="I26" s="666" t="s">
        <v>636</v>
      </c>
      <c r="J26" s="666" t="s">
        <v>637</v>
      </c>
      <c r="K26" s="666" t="s">
        <v>638</v>
      </c>
      <c r="L26" s="668">
        <v>79.789981613723896</v>
      </c>
      <c r="M26" s="668">
        <v>37</v>
      </c>
      <c r="N26" s="669">
        <v>2952.2293197077843</v>
      </c>
    </row>
    <row r="27" spans="1:14" ht="14.4" customHeight="1" x14ac:dyDescent="0.3">
      <c r="A27" s="664" t="s">
        <v>542</v>
      </c>
      <c r="B27" s="665" t="s">
        <v>543</v>
      </c>
      <c r="C27" s="666" t="s">
        <v>547</v>
      </c>
      <c r="D27" s="667" t="s">
        <v>2483</v>
      </c>
      <c r="E27" s="666" t="s">
        <v>561</v>
      </c>
      <c r="F27" s="667" t="s">
        <v>2487</v>
      </c>
      <c r="G27" s="666" t="s">
        <v>581</v>
      </c>
      <c r="H27" s="666" t="s">
        <v>639</v>
      </c>
      <c r="I27" s="666" t="s">
        <v>640</v>
      </c>
      <c r="J27" s="666" t="s">
        <v>641</v>
      </c>
      <c r="K27" s="666" t="s">
        <v>642</v>
      </c>
      <c r="L27" s="668">
        <v>135.12000000000006</v>
      </c>
      <c r="M27" s="668">
        <v>1</v>
      </c>
      <c r="N27" s="669">
        <v>135.12000000000006</v>
      </c>
    </row>
    <row r="28" spans="1:14" ht="14.4" customHeight="1" x14ac:dyDescent="0.3">
      <c r="A28" s="664" t="s">
        <v>542</v>
      </c>
      <c r="B28" s="665" t="s">
        <v>543</v>
      </c>
      <c r="C28" s="666" t="s">
        <v>547</v>
      </c>
      <c r="D28" s="667" t="s">
        <v>2483</v>
      </c>
      <c r="E28" s="666" t="s">
        <v>561</v>
      </c>
      <c r="F28" s="667" t="s">
        <v>2487</v>
      </c>
      <c r="G28" s="666" t="s">
        <v>581</v>
      </c>
      <c r="H28" s="666" t="s">
        <v>643</v>
      </c>
      <c r="I28" s="666" t="s">
        <v>644</v>
      </c>
      <c r="J28" s="666" t="s">
        <v>645</v>
      </c>
      <c r="K28" s="666" t="s">
        <v>646</v>
      </c>
      <c r="L28" s="668">
        <v>105.27000000000001</v>
      </c>
      <c r="M28" s="668">
        <v>1</v>
      </c>
      <c r="N28" s="669">
        <v>105.27000000000001</v>
      </c>
    </row>
    <row r="29" spans="1:14" ht="14.4" customHeight="1" x14ac:dyDescent="0.3">
      <c r="A29" s="664" t="s">
        <v>542</v>
      </c>
      <c r="B29" s="665" t="s">
        <v>543</v>
      </c>
      <c r="C29" s="666" t="s">
        <v>547</v>
      </c>
      <c r="D29" s="667" t="s">
        <v>2483</v>
      </c>
      <c r="E29" s="666" t="s">
        <v>561</v>
      </c>
      <c r="F29" s="667" t="s">
        <v>2487</v>
      </c>
      <c r="G29" s="666" t="s">
        <v>581</v>
      </c>
      <c r="H29" s="666" t="s">
        <v>647</v>
      </c>
      <c r="I29" s="666" t="s">
        <v>648</v>
      </c>
      <c r="J29" s="666" t="s">
        <v>649</v>
      </c>
      <c r="K29" s="666" t="s">
        <v>650</v>
      </c>
      <c r="L29" s="668">
        <v>27.749986256314287</v>
      </c>
      <c r="M29" s="668">
        <v>208</v>
      </c>
      <c r="N29" s="669">
        <v>5771.9971413133717</v>
      </c>
    </row>
    <row r="30" spans="1:14" ht="14.4" customHeight="1" x14ac:dyDescent="0.3">
      <c r="A30" s="664" t="s">
        <v>542</v>
      </c>
      <c r="B30" s="665" t="s">
        <v>543</v>
      </c>
      <c r="C30" s="666" t="s">
        <v>547</v>
      </c>
      <c r="D30" s="667" t="s">
        <v>2483</v>
      </c>
      <c r="E30" s="666" t="s">
        <v>561</v>
      </c>
      <c r="F30" s="667" t="s">
        <v>2487</v>
      </c>
      <c r="G30" s="666" t="s">
        <v>581</v>
      </c>
      <c r="H30" s="666" t="s">
        <v>651</v>
      </c>
      <c r="I30" s="666" t="s">
        <v>652</v>
      </c>
      <c r="J30" s="666" t="s">
        <v>653</v>
      </c>
      <c r="K30" s="666" t="s">
        <v>606</v>
      </c>
      <c r="L30" s="668">
        <v>40.170090423807721</v>
      </c>
      <c r="M30" s="668">
        <v>1</v>
      </c>
      <c r="N30" s="669">
        <v>40.170090423807721</v>
      </c>
    </row>
    <row r="31" spans="1:14" ht="14.4" customHeight="1" x14ac:dyDescent="0.3">
      <c r="A31" s="664" t="s">
        <v>542</v>
      </c>
      <c r="B31" s="665" t="s">
        <v>543</v>
      </c>
      <c r="C31" s="666" t="s">
        <v>547</v>
      </c>
      <c r="D31" s="667" t="s">
        <v>2483</v>
      </c>
      <c r="E31" s="666" t="s">
        <v>561</v>
      </c>
      <c r="F31" s="667" t="s">
        <v>2487</v>
      </c>
      <c r="G31" s="666" t="s">
        <v>581</v>
      </c>
      <c r="H31" s="666" t="s">
        <v>654</v>
      </c>
      <c r="I31" s="666" t="s">
        <v>655</v>
      </c>
      <c r="J31" s="666" t="s">
        <v>653</v>
      </c>
      <c r="K31" s="666" t="s">
        <v>656</v>
      </c>
      <c r="L31" s="668">
        <v>77.609921435599816</v>
      </c>
      <c r="M31" s="668">
        <v>24</v>
      </c>
      <c r="N31" s="669">
        <v>1862.6381144543955</v>
      </c>
    </row>
    <row r="32" spans="1:14" ht="14.4" customHeight="1" x14ac:dyDescent="0.3">
      <c r="A32" s="664" t="s">
        <v>542</v>
      </c>
      <c r="B32" s="665" t="s">
        <v>543</v>
      </c>
      <c r="C32" s="666" t="s">
        <v>547</v>
      </c>
      <c r="D32" s="667" t="s">
        <v>2483</v>
      </c>
      <c r="E32" s="666" t="s">
        <v>561</v>
      </c>
      <c r="F32" s="667" t="s">
        <v>2487</v>
      </c>
      <c r="G32" s="666" t="s">
        <v>581</v>
      </c>
      <c r="H32" s="666" t="s">
        <v>657</v>
      </c>
      <c r="I32" s="666" t="s">
        <v>658</v>
      </c>
      <c r="J32" s="666" t="s">
        <v>659</v>
      </c>
      <c r="K32" s="666" t="s">
        <v>660</v>
      </c>
      <c r="L32" s="668">
        <v>59.390000000000008</v>
      </c>
      <c r="M32" s="668">
        <v>3</v>
      </c>
      <c r="N32" s="669">
        <v>178.17000000000002</v>
      </c>
    </row>
    <row r="33" spans="1:14" ht="14.4" customHeight="1" x14ac:dyDescent="0.3">
      <c r="A33" s="664" t="s">
        <v>542</v>
      </c>
      <c r="B33" s="665" t="s">
        <v>543</v>
      </c>
      <c r="C33" s="666" t="s">
        <v>547</v>
      </c>
      <c r="D33" s="667" t="s">
        <v>2483</v>
      </c>
      <c r="E33" s="666" t="s">
        <v>561</v>
      </c>
      <c r="F33" s="667" t="s">
        <v>2487</v>
      </c>
      <c r="G33" s="666" t="s">
        <v>581</v>
      </c>
      <c r="H33" s="666" t="s">
        <v>661</v>
      </c>
      <c r="I33" s="666" t="s">
        <v>662</v>
      </c>
      <c r="J33" s="666" t="s">
        <v>663</v>
      </c>
      <c r="K33" s="666" t="s">
        <v>664</v>
      </c>
      <c r="L33" s="668">
        <v>56.559859023959085</v>
      </c>
      <c r="M33" s="668">
        <v>4</v>
      </c>
      <c r="N33" s="669">
        <v>226.23943609583634</v>
      </c>
    </row>
    <row r="34" spans="1:14" ht="14.4" customHeight="1" x14ac:dyDescent="0.3">
      <c r="A34" s="664" t="s">
        <v>542</v>
      </c>
      <c r="B34" s="665" t="s">
        <v>543</v>
      </c>
      <c r="C34" s="666" t="s">
        <v>547</v>
      </c>
      <c r="D34" s="667" t="s">
        <v>2483</v>
      </c>
      <c r="E34" s="666" t="s">
        <v>561</v>
      </c>
      <c r="F34" s="667" t="s">
        <v>2487</v>
      </c>
      <c r="G34" s="666" t="s">
        <v>581</v>
      </c>
      <c r="H34" s="666" t="s">
        <v>665</v>
      </c>
      <c r="I34" s="666" t="s">
        <v>666</v>
      </c>
      <c r="J34" s="666" t="s">
        <v>667</v>
      </c>
      <c r="K34" s="666" t="s">
        <v>668</v>
      </c>
      <c r="L34" s="668">
        <v>63.05</v>
      </c>
      <c r="M34" s="668">
        <v>1</v>
      </c>
      <c r="N34" s="669">
        <v>63.05</v>
      </c>
    </row>
    <row r="35" spans="1:14" ht="14.4" customHeight="1" x14ac:dyDescent="0.3">
      <c r="A35" s="664" t="s">
        <v>542</v>
      </c>
      <c r="B35" s="665" t="s">
        <v>543</v>
      </c>
      <c r="C35" s="666" t="s">
        <v>547</v>
      </c>
      <c r="D35" s="667" t="s">
        <v>2483</v>
      </c>
      <c r="E35" s="666" t="s">
        <v>561</v>
      </c>
      <c r="F35" s="667" t="s">
        <v>2487</v>
      </c>
      <c r="G35" s="666" t="s">
        <v>581</v>
      </c>
      <c r="H35" s="666" t="s">
        <v>669</v>
      </c>
      <c r="I35" s="666" t="s">
        <v>670</v>
      </c>
      <c r="J35" s="666" t="s">
        <v>671</v>
      </c>
      <c r="K35" s="666" t="s">
        <v>672</v>
      </c>
      <c r="L35" s="668">
        <v>164.47999999999996</v>
      </c>
      <c r="M35" s="668">
        <v>2</v>
      </c>
      <c r="N35" s="669">
        <v>328.95999999999992</v>
      </c>
    </row>
    <row r="36" spans="1:14" ht="14.4" customHeight="1" x14ac:dyDescent="0.3">
      <c r="A36" s="664" t="s">
        <v>542</v>
      </c>
      <c r="B36" s="665" t="s">
        <v>543</v>
      </c>
      <c r="C36" s="666" t="s">
        <v>547</v>
      </c>
      <c r="D36" s="667" t="s">
        <v>2483</v>
      </c>
      <c r="E36" s="666" t="s">
        <v>561</v>
      </c>
      <c r="F36" s="667" t="s">
        <v>2487</v>
      </c>
      <c r="G36" s="666" t="s">
        <v>581</v>
      </c>
      <c r="H36" s="666" t="s">
        <v>673</v>
      </c>
      <c r="I36" s="666" t="s">
        <v>674</v>
      </c>
      <c r="J36" s="666" t="s">
        <v>675</v>
      </c>
      <c r="K36" s="666" t="s">
        <v>676</v>
      </c>
      <c r="L36" s="668">
        <v>50.549999999999955</v>
      </c>
      <c r="M36" s="668">
        <v>3</v>
      </c>
      <c r="N36" s="669">
        <v>151.64999999999986</v>
      </c>
    </row>
    <row r="37" spans="1:14" ht="14.4" customHeight="1" x14ac:dyDescent="0.3">
      <c r="A37" s="664" t="s">
        <v>542</v>
      </c>
      <c r="B37" s="665" t="s">
        <v>543</v>
      </c>
      <c r="C37" s="666" t="s">
        <v>547</v>
      </c>
      <c r="D37" s="667" t="s">
        <v>2483</v>
      </c>
      <c r="E37" s="666" t="s">
        <v>561</v>
      </c>
      <c r="F37" s="667" t="s">
        <v>2487</v>
      </c>
      <c r="G37" s="666" t="s">
        <v>581</v>
      </c>
      <c r="H37" s="666" t="s">
        <v>677</v>
      </c>
      <c r="I37" s="666" t="s">
        <v>678</v>
      </c>
      <c r="J37" s="666" t="s">
        <v>679</v>
      </c>
      <c r="K37" s="666" t="s">
        <v>680</v>
      </c>
      <c r="L37" s="668">
        <v>35.570000000000029</v>
      </c>
      <c r="M37" s="668">
        <v>1</v>
      </c>
      <c r="N37" s="669">
        <v>35.570000000000029</v>
      </c>
    </row>
    <row r="38" spans="1:14" ht="14.4" customHeight="1" x14ac:dyDescent="0.3">
      <c r="A38" s="664" t="s">
        <v>542</v>
      </c>
      <c r="B38" s="665" t="s">
        <v>543</v>
      </c>
      <c r="C38" s="666" t="s">
        <v>547</v>
      </c>
      <c r="D38" s="667" t="s">
        <v>2483</v>
      </c>
      <c r="E38" s="666" t="s">
        <v>561</v>
      </c>
      <c r="F38" s="667" t="s">
        <v>2487</v>
      </c>
      <c r="G38" s="666" t="s">
        <v>581</v>
      </c>
      <c r="H38" s="666" t="s">
        <v>681</v>
      </c>
      <c r="I38" s="666" t="s">
        <v>682</v>
      </c>
      <c r="J38" s="666" t="s">
        <v>683</v>
      </c>
      <c r="K38" s="666" t="s">
        <v>602</v>
      </c>
      <c r="L38" s="668">
        <v>40.140000000000008</v>
      </c>
      <c r="M38" s="668">
        <v>1</v>
      </c>
      <c r="N38" s="669">
        <v>40.140000000000008</v>
      </c>
    </row>
    <row r="39" spans="1:14" ht="14.4" customHeight="1" x14ac:dyDescent="0.3">
      <c r="A39" s="664" t="s">
        <v>542</v>
      </c>
      <c r="B39" s="665" t="s">
        <v>543</v>
      </c>
      <c r="C39" s="666" t="s">
        <v>547</v>
      </c>
      <c r="D39" s="667" t="s">
        <v>2483</v>
      </c>
      <c r="E39" s="666" t="s">
        <v>561</v>
      </c>
      <c r="F39" s="667" t="s">
        <v>2487</v>
      </c>
      <c r="G39" s="666" t="s">
        <v>581</v>
      </c>
      <c r="H39" s="666" t="s">
        <v>684</v>
      </c>
      <c r="I39" s="666" t="s">
        <v>685</v>
      </c>
      <c r="J39" s="666" t="s">
        <v>686</v>
      </c>
      <c r="K39" s="666" t="s">
        <v>687</v>
      </c>
      <c r="L39" s="668">
        <v>66.295429841833837</v>
      </c>
      <c r="M39" s="668">
        <v>20</v>
      </c>
      <c r="N39" s="669">
        <v>1325.9085968366767</v>
      </c>
    </row>
    <row r="40" spans="1:14" ht="14.4" customHeight="1" x14ac:dyDescent="0.3">
      <c r="A40" s="664" t="s">
        <v>542</v>
      </c>
      <c r="B40" s="665" t="s">
        <v>543</v>
      </c>
      <c r="C40" s="666" t="s">
        <v>547</v>
      </c>
      <c r="D40" s="667" t="s">
        <v>2483</v>
      </c>
      <c r="E40" s="666" t="s">
        <v>561</v>
      </c>
      <c r="F40" s="667" t="s">
        <v>2487</v>
      </c>
      <c r="G40" s="666" t="s">
        <v>581</v>
      </c>
      <c r="H40" s="666" t="s">
        <v>688</v>
      </c>
      <c r="I40" s="666" t="s">
        <v>689</v>
      </c>
      <c r="J40" s="666" t="s">
        <v>690</v>
      </c>
      <c r="K40" s="666" t="s">
        <v>691</v>
      </c>
      <c r="L40" s="668">
        <v>58.320000000000036</v>
      </c>
      <c r="M40" s="668">
        <v>16</v>
      </c>
      <c r="N40" s="669">
        <v>933.12000000000057</v>
      </c>
    </row>
    <row r="41" spans="1:14" ht="14.4" customHeight="1" x14ac:dyDescent="0.3">
      <c r="A41" s="664" t="s">
        <v>542</v>
      </c>
      <c r="B41" s="665" t="s">
        <v>543</v>
      </c>
      <c r="C41" s="666" t="s">
        <v>547</v>
      </c>
      <c r="D41" s="667" t="s">
        <v>2483</v>
      </c>
      <c r="E41" s="666" t="s">
        <v>561</v>
      </c>
      <c r="F41" s="667" t="s">
        <v>2487</v>
      </c>
      <c r="G41" s="666" t="s">
        <v>581</v>
      </c>
      <c r="H41" s="666" t="s">
        <v>692</v>
      </c>
      <c r="I41" s="666" t="s">
        <v>693</v>
      </c>
      <c r="J41" s="666" t="s">
        <v>694</v>
      </c>
      <c r="K41" s="666" t="s">
        <v>695</v>
      </c>
      <c r="L41" s="668">
        <v>353.72205551335287</v>
      </c>
      <c r="M41" s="668">
        <v>30</v>
      </c>
      <c r="N41" s="669">
        <v>10611.661665400587</v>
      </c>
    </row>
    <row r="42" spans="1:14" ht="14.4" customHeight="1" x14ac:dyDescent="0.3">
      <c r="A42" s="664" t="s">
        <v>542</v>
      </c>
      <c r="B42" s="665" t="s">
        <v>543</v>
      </c>
      <c r="C42" s="666" t="s">
        <v>547</v>
      </c>
      <c r="D42" s="667" t="s">
        <v>2483</v>
      </c>
      <c r="E42" s="666" t="s">
        <v>561</v>
      </c>
      <c r="F42" s="667" t="s">
        <v>2487</v>
      </c>
      <c r="G42" s="666" t="s">
        <v>581</v>
      </c>
      <c r="H42" s="666" t="s">
        <v>696</v>
      </c>
      <c r="I42" s="666" t="s">
        <v>697</v>
      </c>
      <c r="J42" s="666" t="s">
        <v>698</v>
      </c>
      <c r="K42" s="666" t="s">
        <v>699</v>
      </c>
      <c r="L42" s="668">
        <v>56.88000607656911</v>
      </c>
      <c r="M42" s="668">
        <v>42</v>
      </c>
      <c r="N42" s="669">
        <v>2388.9602552159026</v>
      </c>
    </row>
    <row r="43" spans="1:14" ht="14.4" customHeight="1" x14ac:dyDescent="0.3">
      <c r="A43" s="664" t="s">
        <v>542</v>
      </c>
      <c r="B43" s="665" t="s">
        <v>543</v>
      </c>
      <c r="C43" s="666" t="s">
        <v>547</v>
      </c>
      <c r="D43" s="667" t="s">
        <v>2483</v>
      </c>
      <c r="E43" s="666" t="s">
        <v>561</v>
      </c>
      <c r="F43" s="667" t="s">
        <v>2487</v>
      </c>
      <c r="G43" s="666" t="s">
        <v>581</v>
      </c>
      <c r="H43" s="666" t="s">
        <v>700</v>
      </c>
      <c r="I43" s="666" t="s">
        <v>701</v>
      </c>
      <c r="J43" s="666" t="s">
        <v>702</v>
      </c>
      <c r="K43" s="666" t="s">
        <v>703</v>
      </c>
      <c r="L43" s="668">
        <v>123.35457392388994</v>
      </c>
      <c r="M43" s="668">
        <v>8</v>
      </c>
      <c r="N43" s="669">
        <v>986.83659139111955</v>
      </c>
    </row>
    <row r="44" spans="1:14" ht="14.4" customHeight="1" x14ac:dyDescent="0.3">
      <c r="A44" s="664" t="s">
        <v>542</v>
      </c>
      <c r="B44" s="665" t="s">
        <v>543</v>
      </c>
      <c r="C44" s="666" t="s">
        <v>547</v>
      </c>
      <c r="D44" s="667" t="s">
        <v>2483</v>
      </c>
      <c r="E44" s="666" t="s">
        <v>561</v>
      </c>
      <c r="F44" s="667" t="s">
        <v>2487</v>
      </c>
      <c r="G44" s="666" t="s">
        <v>581</v>
      </c>
      <c r="H44" s="666" t="s">
        <v>704</v>
      </c>
      <c r="I44" s="666" t="s">
        <v>705</v>
      </c>
      <c r="J44" s="666" t="s">
        <v>706</v>
      </c>
      <c r="K44" s="666" t="s">
        <v>707</v>
      </c>
      <c r="L44" s="668">
        <v>41.39</v>
      </c>
      <c r="M44" s="668">
        <v>2</v>
      </c>
      <c r="N44" s="669">
        <v>82.78</v>
      </c>
    </row>
    <row r="45" spans="1:14" ht="14.4" customHeight="1" x14ac:dyDescent="0.3">
      <c r="A45" s="664" t="s">
        <v>542</v>
      </c>
      <c r="B45" s="665" t="s">
        <v>543</v>
      </c>
      <c r="C45" s="666" t="s">
        <v>547</v>
      </c>
      <c r="D45" s="667" t="s">
        <v>2483</v>
      </c>
      <c r="E45" s="666" t="s">
        <v>561</v>
      </c>
      <c r="F45" s="667" t="s">
        <v>2487</v>
      </c>
      <c r="G45" s="666" t="s">
        <v>581</v>
      </c>
      <c r="H45" s="666" t="s">
        <v>708</v>
      </c>
      <c r="I45" s="666" t="s">
        <v>709</v>
      </c>
      <c r="J45" s="666" t="s">
        <v>710</v>
      </c>
      <c r="K45" s="666" t="s">
        <v>711</v>
      </c>
      <c r="L45" s="668">
        <v>66.02</v>
      </c>
      <c r="M45" s="668">
        <v>7</v>
      </c>
      <c r="N45" s="669">
        <v>462.14</v>
      </c>
    </row>
    <row r="46" spans="1:14" ht="14.4" customHeight="1" x14ac:dyDescent="0.3">
      <c r="A46" s="664" t="s">
        <v>542</v>
      </c>
      <c r="B46" s="665" t="s">
        <v>543</v>
      </c>
      <c r="C46" s="666" t="s">
        <v>547</v>
      </c>
      <c r="D46" s="667" t="s">
        <v>2483</v>
      </c>
      <c r="E46" s="666" t="s">
        <v>561</v>
      </c>
      <c r="F46" s="667" t="s">
        <v>2487</v>
      </c>
      <c r="G46" s="666" t="s">
        <v>581</v>
      </c>
      <c r="H46" s="666" t="s">
        <v>712</v>
      </c>
      <c r="I46" s="666" t="s">
        <v>713</v>
      </c>
      <c r="J46" s="666" t="s">
        <v>714</v>
      </c>
      <c r="K46" s="666" t="s">
        <v>715</v>
      </c>
      <c r="L46" s="668">
        <v>283.55999999999989</v>
      </c>
      <c r="M46" s="668">
        <v>2</v>
      </c>
      <c r="N46" s="669">
        <v>567.11999999999978</v>
      </c>
    </row>
    <row r="47" spans="1:14" ht="14.4" customHeight="1" x14ac:dyDescent="0.3">
      <c r="A47" s="664" t="s">
        <v>542</v>
      </c>
      <c r="B47" s="665" t="s">
        <v>543</v>
      </c>
      <c r="C47" s="666" t="s">
        <v>547</v>
      </c>
      <c r="D47" s="667" t="s">
        <v>2483</v>
      </c>
      <c r="E47" s="666" t="s">
        <v>561</v>
      </c>
      <c r="F47" s="667" t="s">
        <v>2487</v>
      </c>
      <c r="G47" s="666" t="s">
        <v>581</v>
      </c>
      <c r="H47" s="666" t="s">
        <v>716</v>
      </c>
      <c r="I47" s="666" t="s">
        <v>717</v>
      </c>
      <c r="J47" s="666" t="s">
        <v>718</v>
      </c>
      <c r="K47" s="666" t="s">
        <v>719</v>
      </c>
      <c r="L47" s="668">
        <v>435.6</v>
      </c>
      <c r="M47" s="668">
        <v>1</v>
      </c>
      <c r="N47" s="669">
        <v>435.6</v>
      </c>
    </row>
    <row r="48" spans="1:14" ht="14.4" customHeight="1" x14ac:dyDescent="0.3">
      <c r="A48" s="664" t="s">
        <v>542</v>
      </c>
      <c r="B48" s="665" t="s">
        <v>543</v>
      </c>
      <c r="C48" s="666" t="s">
        <v>547</v>
      </c>
      <c r="D48" s="667" t="s">
        <v>2483</v>
      </c>
      <c r="E48" s="666" t="s">
        <v>561</v>
      </c>
      <c r="F48" s="667" t="s">
        <v>2487</v>
      </c>
      <c r="G48" s="666" t="s">
        <v>581</v>
      </c>
      <c r="H48" s="666" t="s">
        <v>720</v>
      </c>
      <c r="I48" s="666" t="s">
        <v>721</v>
      </c>
      <c r="J48" s="666" t="s">
        <v>722</v>
      </c>
      <c r="K48" s="666" t="s">
        <v>723</v>
      </c>
      <c r="L48" s="668">
        <v>40.234999999999999</v>
      </c>
      <c r="M48" s="668">
        <v>2</v>
      </c>
      <c r="N48" s="669">
        <v>80.47</v>
      </c>
    </row>
    <row r="49" spans="1:14" ht="14.4" customHeight="1" x14ac:dyDescent="0.3">
      <c r="A49" s="664" t="s">
        <v>542</v>
      </c>
      <c r="B49" s="665" t="s">
        <v>543</v>
      </c>
      <c r="C49" s="666" t="s">
        <v>547</v>
      </c>
      <c r="D49" s="667" t="s">
        <v>2483</v>
      </c>
      <c r="E49" s="666" t="s">
        <v>561</v>
      </c>
      <c r="F49" s="667" t="s">
        <v>2487</v>
      </c>
      <c r="G49" s="666" t="s">
        <v>581</v>
      </c>
      <c r="H49" s="666" t="s">
        <v>724</v>
      </c>
      <c r="I49" s="666" t="s">
        <v>725</v>
      </c>
      <c r="J49" s="666" t="s">
        <v>726</v>
      </c>
      <c r="K49" s="666" t="s">
        <v>727</v>
      </c>
      <c r="L49" s="668">
        <v>126.52000000000001</v>
      </c>
      <c r="M49" s="668">
        <v>1</v>
      </c>
      <c r="N49" s="669">
        <v>126.52000000000001</v>
      </c>
    </row>
    <row r="50" spans="1:14" ht="14.4" customHeight="1" x14ac:dyDescent="0.3">
      <c r="A50" s="664" t="s">
        <v>542</v>
      </c>
      <c r="B50" s="665" t="s">
        <v>543</v>
      </c>
      <c r="C50" s="666" t="s">
        <v>547</v>
      </c>
      <c r="D50" s="667" t="s">
        <v>2483</v>
      </c>
      <c r="E50" s="666" t="s">
        <v>561</v>
      </c>
      <c r="F50" s="667" t="s">
        <v>2487</v>
      </c>
      <c r="G50" s="666" t="s">
        <v>581</v>
      </c>
      <c r="H50" s="666" t="s">
        <v>728</v>
      </c>
      <c r="I50" s="666" t="s">
        <v>729</v>
      </c>
      <c r="J50" s="666" t="s">
        <v>730</v>
      </c>
      <c r="K50" s="666" t="s">
        <v>731</v>
      </c>
      <c r="L50" s="668">
        <v>41.140002469998592</v>
      </c>
      <c r="M50" s="668">
        <v>1</v>
      </c>
      <c r="N50" s="669">
        <v>41.140002469998592</v>
      </c>
    </row>
    <row r="51" spans="1:14" ht="14.4" customHeight="1" x14ac:dyDescent="0.3">
      <c r="A51" s="664" t="s">
        <v>542</v>
      </c>
      <c r="B51" s="665" t="s">
        <v>543</v>
      </c>
      <c r="C51" s="666" t="s">
        <v>547</v>
      </c>
      <c r="D51" s="667" t="s">
        <v>2483</v>
      </c>
      <c r="E51" s="666" t="s">
        <v>561</v>
      </c>
      <c r="F51" s="667" t="s">
        <v>2487</v>
      </c>
      <c r="G51" s="666" t="s">
        <v>581</v>
      </c>
      <c r="H51" s="666" t="s">
        <v>732</v>
      </c>
      <c r="I51" s="666" t="s">
        <v>732</v>
      </c>
      <c r="J51" s="666" t="s">
        <v>733</v>
      </c>
      <c r="K51" s="666" t="s">
        <v>734</v>
      </c>
      <c r="L51" s="668">
        <v>36.561199999999999</v>
      </c>
      <c r="M51" s="668">
        <v>40</v>
      </c>
      <c r="N51" s="669">
        <v>1462.4479999999999</v>
      </c>
    </row>
    <row r="52" spans="1:14" ht="14.4" customHeight="1" x14ac:dyDescent="0.3">
      <c r="A52" s="664" t="s">
        <v>542</v>
      </c>
      <c r="B52" s="665" t="s">
        <v>543</v>
      </c>
      <c r="C52" s="666" t="s">
        <v>547</v>
      </c>
      <c r="D52" s="667" t="s">
        <v>2483</v>
      </c>
      <c r="E52" s="666" t="s">
        <v>561</v>
      </c>
      <c r="F52" s="667" t="s">
        <v>2487</v>
      </c>
      <c r="G52" s="666" t="s">
        <v>581</v>
      </c>
      <c r="H52" s="666" t="s">
        <v>735</v>
      </c>
      <c r="I52" s="666" t="s">
        <v>736</v>
      </c>
      <c r="J52" s="666" t="s">
        <v>737</v>
      </c>
      <c r="K52" s="666" t="s">
        <v>738</v>
      </c>
      <c r="L52" s="668">
        <v>1154.81</v>
      </c>
      <c r="M52" s="668">
        <v>2</v>
      </c>
      <c r="N52" s="669">
        <v>2309.62</v>
      </c>
    </row>
    <row r="53" spans="1:14" ht="14.4" customHeight="1" x14ac:dyDescent="0.3">
      <c r="A53" s="664" t="s">
        <v>542</v>
      </c>
      <c r="B53" s="665" t="s">
        <v>543</v>
      </c>
      <c r="C53" s="666" t="s">
        <v>547</v>
      </c>
      <c r="D53" s="667" t="s">
        <v>2483</v>
      </c>
      <c r="E53" s="666" t="s">
        <v>561</v>
      </c>
      <c r="F53" s="667" t="s">
        <v>2487</v>
      </c>
      <c r="G53" s="666" t="s">
        <v>581</v>
      </c>
      <c r="H53" s="666" t="s">
        <v>739</v>
      </c>
      <c r="I53" s="666" t="s">
        <v>740</v>
      </c>
      <c r="J53" s="666" t="s">
        <v>741</v>
      </c>
      <c r="K53" s="666" t="s">
        <v>742</v>
      </c>
      <c r="L53" s="668">
        <v>231.70000000000002</v>
      </c>
      <c r="M53" s="668">
        <v>6</v>
      </c>
      <c r="N53" s="669">
        <v>1390.2</v>
      </c>
    </row>
    <row r="54" spans="1:14" ht="14.4" customHeight="1" x14ac:dyDescent="0.3">
      <c r="A54" s="664" t="s">
        <v>542</v>
      </c>
      <c r="B54" s="665" t="s">
        <v>543</v>
      </c>
      <c r="C54" s="666" t="s">
        <v>547</v>
      </c>
      <c r="D54" s="667" t="s">
        <v>2483</v>
      </c>
      <c r="E54" s="666" t="s">
        <v>561</v>
      </c>
      <c r="F54" s="667" t="s">
        <v>2487</v>
      </c>
      <c r="G54" s="666" t="s">
        <v>581</v>
      </c>
      <c r="H54" s="666" t="s">
        <v>743</v>
      </c>
      <c r="I54" s="666" t="s">
        <v>744</v>
      </c>
      <c r="J54" s="666" t="s">
        <v>745</v>
      </c>
      <c r="K54" s="666" t="s">
        <v>742</v>
      </c>
      <c r="L54" s="668">
        <v>231.7</v>
      </c>
      <c r="M54" s="668">
        <v>5</v>
      </c>
      <c r="N54" s="669">
        <v>1158.5</v>
      </c>
    </row>
    <row r="55" spans="1:14" ht="14.4" customHeight="1" x14ac:dyDescent="0.3">
      <c r="A55" s="664" t="s">
        <v>542</v>
      </c>
      <c r="B55" s="665" t="s">
        <v>543</v>
      </c>
      <c r="C55" s="666" t="s">
        <v>547</v>
      </c>
      <c r="D55" s="667" t="s">
        <v>2483</v>
      </c>
      <c r="E55" s="666" t="s">
        <v>561</v>
      </c>
      <c r="F55" s="667" t="s">
        <v>2487</v>
      </c>
      <c r="G55" s="666" t="s">
        <v>581</v>
      </c>
      <c r="H55" s="666" t="s">
        <v>746</v>
      </c>
      <c r="I55" s="666" t="s">
        <v>747</v>
      </c>
      <c r="J55" s="666" t="s">
        <v>683</v>
      </c>
      <c r="K55" s="666" t="s">
        <v>748</v>
      </c>
      <c r="L55" s="668">
        <v>157.71</v>
      </c>
      <c r="M55" s="668">
        <v>3</v>
      </c>
      <c r="N55" s="669">
        <v>473.13</v>
      </c>
    </row>
    <row r="56" spans="1:14" ht="14.4" customHeight="1" x14ac:dyDescent="0.3">
      <c r="A56" s="664" t="s">
        <v>542</v>
      </c>
      <c r="B56" s="665" t="s">
        <v>543</v>
      </c>
      <c r="C56" s="666" t="s">
        <v>547</v>
      </c>
      <c r="D56" s="667" t="s">
        <v>2483</v>
      </c>
      <c r="E56" s="666" t="s">
        <v>561</v>
      </c>
      <c r="F56" s="667" t="s">
        <v>2487</v>
      </c>
      <c r="G56" s="666" t="s">
        <v>581</v>
      </c>
      <c r="H56" s="666" t="s">
        <v>749</v>
      </c>
      <c r="I56" s="666" t="s">
        <v>750</v>
      </c>
      <c r="J56" s="666" t="s">
        <v>751</v>
      </c>
      <c r="K56" s="666" t="s">
        <v>752</v>
      </c>
      <c r="L56" s="668">
        <v>211.60931165560677</v>
      </c>
      <c r="M56" s="668">
        <v>6</v>
      </c>
      <c r="N56" s="669">
        <v>1269.6558699336406</v>
      </c>
    </row>
    <row r="57" spans="1:14" ht="14.4" customHeight="1" x14ac:dyDescent="0.3">
      <c r="A57" s="664" t="s">
        <v>542</v>
      </c>
      <c r="B57" s="665" t="s">
        <v>543</v>
      </c>
      <c r="C57" s="666" t="s">
        <v>547</v>
      </c>
      <c r="D57" s="667" t="s">
        <v>2483</v>
      </c>
      <c r="E57" s="666" t="s">
        <v>561</v>
      </c>
      <c r="F57" s="667" t="s">
        <v>2487</v>
      </c>
      <c r="G57" s="666" t="s">
        <v>581</v>
      </c>
      <c r="H57" s="666" t="s">
        <v>753</v>
      </c>
      <c r="I57" s="666" t="s">
        <v>754</v>
      </c>
      <c r="J57" s="666" t="s">
        <v>755</v>
      </c>
      <c r="K57" s="666" t="s">
        <v>756</v>
      </c>
      <c r="L57" s="668">
        <v>108.27374999999999</v>
      </c>
      <c r="M57" s="668">
        <v>8</v>
      </c>
      <c r="N57" s="669">
        <v>866.18999999999994</v>
      </c>
    </row>
    <row r="58" spans="1:14" ht="14.4" customHeight="1" x14ac:dyDescent="0.3">
      <c r="A58" s="664" t="s">
        <v>542</v>
      </c>
      <c r="B58" s="665" t="s">
        <v>543</v>
      </c>
      <c r="C58" s="666" t="s">
        <v>547</v>
      </c>
      <c r="D58" s="667" t="s">
        <v>2483</v>
      </c>
      <c r="E58" s="666" t="s">
        <v>561</v>
      </c>
      <c r="F58" s="667" t="s">
        <v>2487</v>
      </c>
      <c r="G58" s="666" t="s">
        <v>581</v>
      </c>
      <c r="H58" s="666" t="s">
        <v>757</v>
      </c>
      <c r="I58" s="666" t="s">
        <v>758</v>
      </c>
      <c r="J58" s="666" t="s">
        <v>759</v>
      </c>
      <c r="K58" s="666" t="s">
        <v>760</v>
      </c>
      <c r="L58" s="668">
        <v>44.900000000000041</v>
      </c>
      <c r="M58" s="668">
        <v>1</v>
      </c>
      <c r="N58" s="669">
        <v>44.900000000000041</v>
      </c>
    </row>
    <row r="59" spans="1:14" ht="14.4" customHeight="1" x14ac:dyDescent="0.3">
      <c r="A59" s="664" t="s">
        <v>542</v>
      </c>
      <c r="B59" s="665" t="s">
        <v>543</v>
      </c>
      <c r="C59" s="666" t="s">
        <v>547</v>
      </c>
      <c r="D59" s="667" t="s">
        <v>2483</v>
      </c>
      <c r="E59" s="666" t="s">
        <v>561</v>
      </c>
      <c r="F59" s="667" t="s">
        <v>2487</v>
      </c>
      <c r="G59" s="666" t="s">
        <v>581</v>
      </c>
      <c r="H59" s="666" t="s">
        <v>761</v>
      </c>
      <c r="I59" s="666" t="s">
        <v>762</v>
      </c>
      <c r="J59" s="666" t="s">
        <v>763</v>
      </c>
      <c r="K59" s="666" t="s">
        <v>764</v>
      </c>
      <c r="L59" s="668">
        <v>103.78992218982819</v>
      </c>
      <c r="M59" s="668">
        <v>3</v>
      </c>
      <c r="N59" s="669">
        <v>311.36976656948457</v>
      </c>
    </row>
    <row r="60" spans="1:14" ht="14.4" customHeight="1" x14ac:dyDescent="0.3">
      <c r="A60" s="664" t="s">
        <v>542</v>
      </c>
      <c r="B60" s="665" t="s">
        <v>543</v>
      </c>
      <c r="C60" s="666" t="s">
        <v>547</v>
      </c>
      <c r="D60" s="667" t="s">
        <v>2483</v>
      </c>
      <c r="E60" s="666" t="s">
        <v>561</v>
      </c>
      <c r="F60" s="667" t="s">
        <v>2487</v>
      </c>
      <c r="G60" s="666" t="s">
        <v>581</v>
      </c>
      <c r="H60" s="666" t="s">
        <v>765</v>
      </c>
      <c r="I60" s="666" t="s">
        <v>765</v>
      </c>
      <c r="J60" s="666" t="s">
        <v>766</v>
      </c>
      <c r="K60" s="666" t="s">
        <v>767</v>
      </c>
      <c r="L60" s="668">
        <v>66.812687789954737</v>
      </c>
      <c r="M60" s="668">
        <v>11</v>
      </c>
      <c r="N60" s="669">
        <v>734.93956568950216</v>
      </c>
    </row>
    <row r="61" spans="1:14" ht="14.4" customHeight="1" x14ac:dyDescent="0.3">
      <c r="A61" s="664" t="s">
        <v>542</v>
      </c>
      <c r="B61" s="665" t="s">
        <v>543</v>
      </c>
      <c r="C61" s="666" t="s">
        <v>547</v>
      </c>
      <c r="D61" s="667" t="s">
        <v>2483</v>
      </c>
      <c r="E61" s="666" t="s">
        <v>561</v>
      </c>
      <c r="F61" s="667" t="s">
        <v>2487</v>
      </c>
      <c r="G61" s="666" t="s">
        <v>581</v>
      </c>
      <c r="H61" s="666" t="s">
        <v>768</v>
      </c>
      <c r="I61" s="666" t="s">
        <v>769</v>
      </c>
      <c r="J61" s="666" t="s">
        <v>770</v>
      </c>
      <c r="K61" s="666" t="s">
        <v>771</v>
      </c>
      <c r="L61" s="668">
        <v>270.60999999999996</v>
      </c>
      <c r="M61" s="668">
        <v>6</v>
      </c>
      <c r="N61" s="669">
        <v>1623.6599999999996</v>
      </c>
    </row>
    <row r="62" spans="1:14" ht="14.4" customHeight="1" x14ac:dyDescent="0.3">
      <c r="A62" s="664" t="s">
        <v>542</v>
      </c>
      <c r="B62" s="665" t="s">
        <v>543</v>
      </c>
      <c r="C62" s="666" t="s">
        <v>547</v>
      </c>
      <c r="D62" s="667" t="s">
        <v>2483</v>
      </c>
      <c r="E62" s="666" t="s">
        <v>561</v>
      </c>
      <c r="F62" s="667" t="s">
        <v>2487</v>
      </c>
      <c r="G62" s="666" t="s">
        <v>581</v>
      </c>
      <c r="H62" s="666" t="s">
        <v>772</v>
      </c>
      <c r="I62" s="666" t="s">
        <v>773</v>
      </c>
      <c r="J62" s="666" t="s">
        <v>774</v>
      </c>
      <c r="K62" s="666" t="s">
        <v>771</v>
      </c>
      <c r="L62" s="668">
        <v>270.61016512168271</v>
      </c>
      <c r="M62" s="668">
        <v>6</v>
      </c>
      <c r="N62" s="669">
        <v>1623.6609907300963</v>
      </c>
    </row>
    <row r="63" spans="1:14" ht="14.4" customHeight="1" x14ac:dyDescent="0.3">
      <c r="A63" s="664" t="s">
        <v>542</v>
      </c>
      <c r="B63" s="665" t="s">
        <v>543</v>
      </c>
      <c r="C63" s="666" t="s">
        <v>547</v>
      </c>
      <c r="D63" s="667" t="s">
        <v>2483</v>
      </c>
      <c r="E63" s="666" t="s">
        <v>561</v>
      </c>
      <c r="F63" s="667" t="s">
        <v>2487</v>
      </c>
      <c r="G63" s="666" t="s">
        <v>581</v>
      </c>
      <c r="H63" s="666" t="s">
        <v>775</v>
      </c>
      <c r="I63" s="666" t="s">
        <v>776</v>
      </c>
      <c r="J63" s="666" t="s">
        <v>777</v>
      </c>
      <c r="K63" s="666" t="s">
        <v>778</v>
      </c>
      <c r="L63" s="668">
        <v>55.459999999999994</v>
      </c>
      <c r="M63" s="668">
        <v>2</v>
      </c>
      <c r="N63" s="669">
        <v>110.91999999999999</v>
      </c>
    </row>
    <row r="64" spans="1:14" ht="14.4" customHeight="1" x14ac:dyDescent="0.3">
      <c r="A64" s="664" t="s">
        <v>542</v>
      </c>
      <c r="B64" s="665" t="s">
        <v>543</v>
      </c>
      <c r="C64" s="666" t="s">
        <v>547</v>
      </c>
      <c r="D64" s="667" t="s">
        <v>2483</v>
      </c>
      <c r="E64" s="666" t="s">
        <v>561</v>
      </c>
      <c r="F64" s="667" t="s">
        <v>2487</v>
      </c>
      <c r="G64" s="666" t="s">
        <v>581</v>
      </c>
      <c r="H64" s="666" t="s">
        <v>779</v>
      </c>
      <c r="I64" s="666" t="s">
        <v>780</v>
      </c>
      <c r="J64" s="666" t="s">
        <v>781</v>
      </c>
      <c r="K64" s="666" t="s">
        <v>782</v>
      </c>
      <c r="L64" s="668">
        <v>71.169999999999987</v>
      </c>
      <c r="M64" s="668">
        <v>2</v>
      </c>
      <c r="N64" s="669">
        <v>142.33999999999997</v>
      </c>
    </row>
    <row r="65" spans="1:14" ht="14.4" customHeight="1" x14ac:dyDescent="0.3">
      <c r="A65" s="664" t="s">
        <v>542</v>
      </c>
      <c r="B65" s="665" t="s">
        <v>543</v>
      </c>
      <c r="C65" s="666" t="s">
        <v>547</v>
      </c>
      <c r="D65" s="667" t="s">
        <v>2483</v>
      </c>
      <c r="E65" s="666" t="s">
        <v>561</v>
      </c>
      <c r="F65" s="667" t="s">
        <v>2487</v>
      </c>
      <c r="G65" s="666" t="s">
        <v>581</v>
      </c>
      <c r="H65" s="666" t="s">
        <v>783</v>
      </c>
      <c r="I65" s="666" t="s">
        <v>784</v>
      </c>
      <c r="J65" s="666" t="s">
        <v>785</v>
      </c>
      <c r="K65" s="666" t="s">
        <v>786</v>
      </c>
      <c r="L65" s="668">
        <v>299.00016445137044</v>
      </c>
      <c r="M65" s="668">
        <v>15</v>
      </c>
      <c r="N65" s="669">
        <v>4485.0024667705566</v>
      </c>
    </row>
    <row r="66" spans="1:14" ht="14.4" customHeight="1" x14ac:dyDescent="0.3">
      <c r="A66" s="664" t="s">
        <v>542</v>
      </c>
      <c r="B66" s="665" t="s">
        <v>543</v>
      </c>
      <c r="C66" s="666" t="s">
        <v>547</v>
      </c>
      <c r="D66" s="667" t="s">
        <v>2483</v>
      </c>
      <c r="E66" s="666" t="s">
        <v>561</v>
      </c>
      <c r="F66" s="667" t="s">
        <v>2487</v>
      </c>
      <c r="G66" s="666" t="s">
        <v>581</v>
      </c>
      <c r="H66" s="666" t="s">
        <v>787</v>
      </c>
      <c r="I66" s="666" t="s">
        <v>788</v>
      </c>
      <c r="J66" s="666" t="s">
        <v>789</v>
      </c>
      <c r="K66" s="666" t="s">
        <v>790</v>
      </c>
      <c r="L66" s="668">
        <v>159.47</v>
      </c>
      <c r="M66" s="668">
        <v>1</v>
      </c>
      <c r="N66" s="669">
        <v>159.47</v>
      </c>
    </row>
    <row r="67" spans="1:14" ht="14.4" customHeight="1" x14ac:dyDescent="0.3">
      <c r="A67" s="664" t="s">
        <v>542</v>
      </c>
      <c r="B67" s="665" t="s">
        <v>543</v>
      </c>
      <c r="C67" s="666" t="s">
        <v>547</v>
      </c>
      <c r="D67" s="667" t="s">
        <v>2483</v>
      </c>
      <c r="E67" s="666" t="s">
        <v>561</v>
      </c>
      <c r="F67" s="667" t="s">
        <v>2487</v>
      </c>
      <c r="G67" s="666" t="s">
        <v>581</v>
      </c>
      <c r="H67" s="666" t="s">
        <v>791</v>
      </c>
      <c r="I67" s="666" t="s">
        <v>792</v>
      </c>
      <c r="J67" s="666" t="s">
        <v>698</v>
      </c>
      <c r="K67" s="666" t="s">
        <v>793</v>
      </c>
      <c r="L67" s="668">
        <v>44.590000000000018</v>
      </c>
      <c r="M67" s="668">
        <v>26</v>
      </c>
      <c r="N67" s="669">
        <v>1159.3400000000004</v>
      </c>
    </row>
    <row r="68" spans="1:14" ht="14.4" customHeight="1" x14ac:dyDescent="0.3">
      <c r="A68" s="664" t="s">
        <v>542</v>
      </c>
      <c r="B68" s="665" t="s">
        <v>543</v>
      </c>
      <c r="C68" s="666" t="s">
        <v>547</v>
      </c>
      <c r="D68" s="667" t="s">
        <v>2483</v>
      </c>
      <c r="E68" s="666" t="s">
        <v>561</v>
      </c>
      <c r="F68" s="667" t="s">
        <v>2487</v>
      </c>
      <c r="G68" s="666" t="s">
        <v>581</v>
      </c>
      <c r="H68" s="666" t="s">
        <v>794</v>
      </c>
      <c r="I68" s="666" t="s">
        <v>795</v>
      </c>
      <c r="J68" s="666" t="s">
        <v>796</v>
      </c>
      <c r="K68" s="666" t="s">
        <v>646</v>
      </c>
      <c r="L68" s="668">
        <v>192.23921652456463</v>
      </c>
      <c r="M68" s="668">
        <v>1</v>
      </c>
      <c r="N68" s="669">
        <v>192.23921652456463</v>
      </c>
    </row>
    <row r="69" spans="1:14" ht="14.4" customHeight="1" x14ac:dyDescent="0.3">
      <c r="A69" s="664" t="s">
        <v>542</v>
      </c>
      <c r="B69" s="665" t="s">
        <v>543</v>
      </c>
      <c r="C69" s="666" t="s">
        <v>547</v>
      </c>
      <c r="D69" s="667" t="s">
        <v>2483</v>
      </c>
      <c r="E69" s="666" t="s">
        <v>561</v>
      </c>
      <c r="F69" s="667" t="s">
        <v>2487</v>
      </c>
      <c r="G69" s="666" t="s">
        <v>581</v>
      </c>
      <c r="H69" s="666" t="s">
        <v>797</v>
      </c>
      <c r="I69" s="666" t="s">
        <v>798</v>
      </c>
      <c r="J69" s="666" t="s">
        <v>799</v>
      </c>
      <c r="K69" s="666" t="s">
        <v>800</v>
      </c>
      <c r="L69" s="668">
        <v>73.659609004462808</v>
      </c>
      <c r="M69" s="668">
        <v>50</v>
      </c>
      <c r="N69" s="669">
        <v>3682.9804502231405</v>
      </c>
    </row>
    <row r="70" spans="1:14" ht="14.4" customHeight="1" x14ac:dyDescent="0.3">
      <c r="A70" s="664" t="s">
        <v>542</v>
      </c>
      <c r="B70" s="665" t="s">
        <v>543</v>
      </c>
      <c r="C70" s="666" t="s">
        <v>547</v>
      </c>
      <c r="D70" s="667" t="s">
        <v>2483</v>
      </c>
      <c r="E70" s="666" t="s">
        <v>561</v>
      </c>
      <c r="F70" s="667" t="s">
        <v>2487</v>
      </c>
      <c r="G70" s="666" t="s">
        <v>581</v>
      </c>
      <c r="H70" s="666" t="s">
        <v>801</v>
      </c>
      <c r="I70" s="666" t="s">
        <v>802</v>
      </c>
      <c r="J70" s="666" t="s">
        <v>803</v>
      </c>
      <c r="K70" s="666" t="s">
        <v>804</v>
      </c>
      <c r="L70" s="668">
        <v>101.0997046644828</v>
      </c>
      <c r="M70" s="668">
        <v>1</v>
      </c>
      <c r="N70" s="669">
        <v>101.0997046644828</v>
      </c>
    </row>
    <row r="71" spans="1:14" ht="14.4" customHeight="1" x14ac:dyDescent="0.3">
      <c r="A71" s="664" t="s">
        <v>542</v>
      </c>
      <c r="B71" s="665" t="s">
        <v>543</v>
      </c>
      <c r="C71" s="666" t="s">
        <v>547</v>
      </c>
      <c r="D71" s="667" t="s">
        <v>2483</v>
      </c>
      <c r="E71" s="666" t="s">
        <v>561</v>
      </c>
      <c r="F71" s="667" t="s">
        <v>2487</v>
      </c>
      <c r="G71" s="666" t="s">
        <v>581</v>
      </c>
      <c r="H71" s="666" t="s">
        <v>805</v>
      </c>
      <c r="I71" s="666" t="s">
        <v>806</v>
      </c>
      <c r="J71" s="666" t="s">
        <v>807</v>
      </c>
      <c r="K71" s="666" t="s">
        <v>808</v>
      </c>
      <c r="L71" s="668">
        <v>95.770000000000095</v>
      </c>
      <c r="M71" s="668">
        <v>2</v>
      </c>
      <c r="N71" s="669">
        <v>191.54000000000019</v>
      </c>
    </row>
    <row r="72" spans="1:14" ht="14.4" customHeight="1" x14ac:dyDescent="0.3">
      <c r="A72" s="664" t="s">
        <v>542</v>
      </c>
      <c r="B72" s="665" t="s">
        <v>543</v>
      </c>
      <c r="C72" s="666" t="s">
        <v>547</v>
      </c>
      <c r="D72" s="667" t="s">
        <v>2483</v>
      </c>
      <c r="E72" s="666" t="s">
        <v>561</v>
      </c>
      <c r="F72" s="667" t="s">
        <v>2487</v>
      </c>
      <c r="G72" s="666" t="s">
        <v>581</v>
      </c>
      <c r="H72" s="666" t="s">
        <v>809</v>
      </c>
      <c r="I72" s="666" t="s">
        <v>810</v>
      </c>
      <c r="J72" s="666" t="s">
        <v>811</v>
      </c>
      <c r="K72" s="666" t="s">
        <v>812</v>
      </c>
      <c r="L72" s="668">
        <v>82.570000000000036</v>
      </c>
      <c r="M72" s="668">
        <v>1</v>
      </c>
      <c r="N72" s="669">
        <v>82.570000000000036</v>
      </c>
    </row>
    <row r="73" spans="1:14" ht="14.4" customHeight="1" x14ac:dyDescent="0.3">
      <c r="A73" s="664" t="s">
        <v>542</v>
      </c>
      <c r="B73" s="665" t="s">
        <v>543</v>
      </c>
      <c r="C73" s="666" t="s">
        <v>547</v>
      </c>
      <c r="D73" s="667" t="s">
        <v>2483</v>
      </c>
      <c r="E73" s="666" t="s">
        <v>561</v>
      </c>
      <c r="F73" s="667" t="s">
        <v>2487</v>
      </c>
      <c r="G73" s="666" t="s">
        <v>581</v>
      </c>
      <c r="H73" s="666" t="s">
        <v>813</v>
      </c>
      <c r="I73" s="666" t="s">
        <v>814</v>
      </c>
      <c r="J73" s="666" t="s">
        <v>815</v>
      </c>
      <c r="K73" s="666" t="s">
        <v>816</v>
      </c>
      <c r="L73" s="668">
        <v>262.85762001247929</v>
      </c>
      <c r="M73" s="668">
        <v>1</v>
      </c>
      <c r="N73" s="669">
        <v>262.85762001247929</v>
      </c>
    </row>
    <row r="74" spans="1:14" ht="14.4" customHeight="1" x14ac:dyDescent="0.3">
      <c r="A74" s="664" t="s">
        <v>542</v>
      </c>
      <c r="B74" s="665" t="s">
        <v>543</v>
      </c>
      <c r="C74" s="666" t="s">
        <v>547</v>
      </c>
      <c r="D74" s="667" t="s">
        <v>2483</v>
      </c>
      <c r="E74" s="666" t="s">
        <v>561</v>
      </c>
      <c r="F74" s="667" t="s">
        <v>2487</v>
      </c>
      <c r="G74" s="666" t="s">
        <v>581</v>
      </c>
      <c r="H74" s="666" t="s">
        <v>817</v>
      </c>
      <c r="I74" s="666" t="s">
        <v>818</v>
      </c>
      <c r="J74" s="666" t="s">
        <v>819</v>
      </c>
      <c r="K74" s="666" t="s">
        <v>820</v>
      </c>
      <c r="L74" s="668">
        <v>117.40996630811485</v>
      </c>
      <c r="M74" s="668">
        <v>5</v>
      </c>
      <c r="N74" s="669">
        <v>587.04983154057425</v>
      </c>
    </row>
    <row r="75" spans="1:14" ht="14.4" customHeight="1" x14ac:dyDescent="0.3">
      <c r="A75" s="664" t="s">
        <v>542</v>
      </c>
      <c r="B75" s="665" t="s">
        <v>543</v>
      </c>
      <c r="C75" s="666" t="s">
        <v>547</v>
      </c>
      <c r="D75" s="667" t="s">
        <v>2483</v>
      </c>
      <c r="E75" s="666" t="s">
        <v>561</v>
      </c>
      <c r="F75" s="667" t="s">
        <v>2487</v>
      </c>
      <c r="G75" s="666" t="s">
        <v>581</v>
      </c>
      <c r="H75" s="666" t="s">
        <v>821</v>
      </c>
      <c r="I75" s="666" t="s">
        <v>821</v>
      </c>
      <c r="J75" s="666" t="s">
        <v>822</v>
      </c>
      <c r="K75" s="666" t="s">
        <v>823</v>
      </c>
      <c r="L75" s="668">
        <v>1621.7600000000004</v>
      </c>
      <c r="M75" s="668">
        <v>1</v>
      </c>
      <c r="N75" s="669">
        <v>1621.7600000000004</v>
      </c>
    </row>
    <row r="76" spans="1:14" ht="14.4" customHeight="1" x14ac:dyDescent="0.3">
      <c r="A76" s="664" t="s">
        <v>542</v>
      </c>
      <c r="B76" s="665" t="s">
        <v>543</v>
      </c>
      <c r="C76" s="666" t="s">
        <v>547</v>
      </c>
      <c r="D76" s="667" t="s">
        <v>2483</v>
      </c>
      <c r="E76" s="666" t="s">
        <v>561</v>
      </c>
      <c r="F76" s="667" t="s">
        <v>2487</v>
      </c>
      <c r="G76" s="666" t="s">
        <v>581</v>
      </c>
      <c r="H76" s="666" t="s">
        <v>824</v>
      </c>
      <c r="I76" s="666" t="s">
        <v>825</v>
      </c>
      <c r="J76" s="666" t="s">
        <v>826</v>
      </c>
      <c r="K76" s="666" t="s">
        <v>827</v>
      </c>
      <c r="L76" s="668">
        <v>61.840261904130024</v>
      </c>
      <c r="M76" s="668">
        <v>2</v>
      </c>
      <c r="N76" s="669">
        <v>123.68052380826005</v>
      </c>
    </row>
    <row r="77" spans="1:14" ht="14.4" customHeight="1" x14ac:dyDescent="0.3">
      <c r="A77" s="664" t="s">
        <v>542</v>
      </c>
      <c r="B77" s="665" t="s">
        <v>543</v>
      </c>
      <c r="C77" s="666" t="s">
        <v>547</v>
      </c>
      <c r="D77" s="667" t="s">
        <v>2483</v>
      </c>
      <c r="E77" s="666" t="s">
        <v>561</v>
      </c>
      <c r="F77" s="667" t="s">
        <v>2487</v>
      </c>
      <c r="G77" s="666" t="s">
        <v>581</v>
      </c>
      <c r="H77" s="666" t="s">
        <v>828</v>
      </c>
      <c r="I77" s="666" t="s">
        <v>829</v>
      </c>
      <c r="J77" s="666" t="s">
        <v>830</v>
      </c>
      <c r="K77" s="666" t="s">
        <v>831</v>
      </c>
      <c r="L77" s="668">
        <v>269.88500000000005</v>
      </c>
      <c r="M77" s="668">
        <v>6</v>
      </c>
      <c r="N77" s="669">
        <v>1619.3100000000002</v>
      </c>
    </row>
    <row r="78" spans="1:14" ht="14.4" customHeight="1" x14ac:dyDescent="0.3">
      <c r="A78" s="664" t="s">
        <v>542</v>
      </c>
      <c r="B78" s="665" t="s">
        <v>543</v>
      </c>
      <c r="C78" s="666" t="s">
        <v>547</v>
      </c>
      <c r="D78" s="667" t="s">
        <v>2483</v>
      </c>
      <c r="E78" s="666" t="s">
        <v>561</v>
      </c>
      <c r="F78" s="667" t="s">
        <v>2487</v>
      </c>
      <c r="G78" s="666" t="s">
        <v>581</v>
      </c>
      <c r="H78" s="666" t="s">
        <v>832</v>
      </c>
      <c r="I78" s="666" t="s">
        <v>833</v>
      </c>
      <c r="J78" s="666" t="s">
        <v>834</v>
      </c>
      <c r="K78" s="666" t="s">
        <v>835</v>
      </c>
      <c r="L78" s="668">
        <v>23.720002110385668</v>
      </c>
      <c r="M78" s="668">
        <v>3</v>
      </c>
      <c r="N78" s="669">
        <v>71.160006331157007</v>
      </c>
    </row>
    <row r="79" spans="1:14" ht="14.4" customHeight="1" x14ac:dyDescent="0.3">
      <c r="A79" s="664" t="s">
        <v>542</v>
      </c>
      <c r="B79" s="665" t="s">
        <v>543</v>
      </c>
      <c r="C79" s="666" t="s">
        <v>547</v>
      </c>
      <c r="D79" s="667" t="s">
        <v>2483</v>
      </c>
      <c r="E79" s="666" t="s">
        <v>561</v>
      </c>
      <c r="F79" s="667" t="s">
        <v>2487</v>
      </c>
      <c r="G79" s="666" t="s">
        <v>581</v>
      </c>
      <c r="H79" s="666" t="s">
        <v>836</v>
      </c>
      <c r="I79" s="666" t="s">
        <v>837</v>
      </c>
      <c r="J79" s="666" t="s">
        <v>838</v>
      </c>
      <c r="K79" s="666" t="s">
        <v>839</v>
      </c>
      <c r="L79" s="668">
        <v>94.740016201428986</v>
      </c>
      <c r="M79" s="668">
        <v>2</v>
      </c>
      <c r="N79" s="669">
        <v>189.48003240285797</v>
      </c>
    </row>
    <row r="80" spans="1:14" ht="14.4" customHeight="1" x14ac:dyDescent="0.3">
      <c r="A80" s="664" t="s">
        <v>542</v>
      </c>
      <c r="B80" s="665" t="s">
        <v>543</v>
      </c>
      <c r="C80" s="666" t="s">
        <v>547</v>
      </c>
      <c r="D80" s="667" t="s">
        <v>2483</v>
      </c>
      <c r="E80" s="666" t="s">
        <v>561</v>
      </c>
      <c r="F80" s="667" t="s">
        <v>2487</v>
      </c>
      <c r="G80" s="666" t="s">
        <v>581</v>
      </c>
      <c r="H80" s="666" t="s">
        <v>840</v>
      </c>
      <c r="I80" s="666" t="s">
        <v>841</v>
      </c>
      <c r="J80" s="666" t="s">
        <v>842</v>
      </c>
      <c r="K80" s="666" t="s">
        <v>843</v>
      </c>
      <c r="L80" s="668">
        <v>162.25999999999991</v>
      </c>
      <c r="M80" s="668">
        <v>1</v>
      </c>
      <c r="N80" s="669">
        <v>162.25999999999991</v>
      </c>
    </row>
    <row r="81" spans="1:14" ht="14.4" customHeight="1" x14ac:dyDescent="0.3">
      <c r="A81" s="664" t="s">
        <v>542</v>
      </c>
      <c r="B81" s="665" t="s">
        <v>543</v>
      </c>
      <c r="C81" s="666" t="s">
        <v>547</v>
      </c>
      <c r="D81" s="667" t="s">
        <v>2483</v>
      </c>
      <c r="E81" s="666" t="s">
        <v>561</v>
      </c>
      <c r="F81" s="667" t="s">
        <v>2487</v>
      </c>
      <c r="G81" s="666" t="s">
        <v>581</v>
      </c>
      <c r="H81" s="666" t="s">
        <v>844</v>
      </c>
      <c r="I81" s="666" t="s">
        <v>845</v>
      </c>
      <c r="J81" s="666" t="s">
        <v>846</v>
      </c>
      <c r="K81" s="666" t="s">
        <v>847</v>
      </c>
      <c r="L81" s="668">
        <v>125.37333333333338</v>
      </c>
      <c r="M81" s="668">
        <v>3</v>
      </c>
      <c r="N81" s="669">
        <v>376.12000000000012</v>
      </c>
    </row>
    <row r="82" spans="1:14" ht="14.4" customHeight="1" x14ac:dyDescent="0.3">
      <c r="A82" s="664" t="s">
        <v>542</v>
      </c>
      <c r="B82" s="665" t="s">
        <v>543</v>
      </c>
      <c r="C82" s="666" t="s">
        <v>547</v>
      </c>
      <c r="D82" s="667" t="s">
        <v>2483</v>
      </c>
      <c r="E82" s="666" t="s">
        <v>561</v>
      </c>
      <c r="F82" s="667" t="s">
        <v>2487</v>
      </c>
      <c r="G82" s="666" t="s">
        <v>581</v>
      </c>
      <c r="H82" s="666" t="s">
        <v>848</v>
      </c>
      <c r="I82" s="666" t="s">
        <v>849</v>
      </c>
      <c r="J82" s="666" t="s">
        <v>850</v>
      </c>
      <c r="K82" s="666" t="s">
        <v>851</v>
      </c>
      <c r="L82" s="668">
        <v>141.26173269421167</v>
      </c>
      <c r="M82" s="668">
        <v>63</v>
      </c>
      <c r="N82" s="669">
        <v>8899.4891597353362</v>
      </c>
    </row>
    <row r="83" spans="1:14" ht="14.4" customHeight="1" x14ac:dyDescent="0.3">
      <c r="A83" s="664" t="s">
        <v>542</v>
      </c>
      <c r="B83" s="665" t="s">
        <v>543</v>
      </c>
      <c r="C83" s="666" t="s">
        <v>547</v>
      </c>
      <c r="D83" s="667" t="s">
        <v>2483</v>
      </c>
      <c r="E83" s="666" t="s">
        <v>561</v>
      </c>
      <c r="F83" s="667" t="s">
        <v>2487</v>
      </c>
      <c r="G83" s="666" t="s">
        <v>581</v>
      </c>
      <c r="H83" s="666" t="s">
        <v>852</v>
      </c>
      <c r="I83" s="666" t="s">
        <v>853</v>
      </c>
      <c r="J83" s="666" t="s">
        <v>706</v>
      </c>
      <c r="K83" s="666" t="s">
        <v>854</v>
      </c>
      <c r="L83" s="668">
        <v>44.23</v>
      </c>
      <c r="M83" s="668">
        <v>4</v>
      </c>
      <c r="N83" s="669">
        <v>176.92</v>
      </c>
    </row>
    <row r="84" spans="1:14" ht="14.4" customHeight="1" x14ac:dyDescent="0.3">
      <c r="A84" s="664" t="s">
        <v>542</v>
      </c>
      <c r="B84" s="665" t="s">
        <v>543</v>
      </c>
      <c r="C84" s="666" t="s">
        <v>547</v>
      </c>
      <c r="D84" s="667" t="s">
        <v>2483</v>
      </c>
      <c r="E84" s="666" t="s">
        <v>561</v>
      </c>
      <c r="F84" s="667" t="s">
        <v>2487</v>
      </c>
      <c r="G84" s="666" t="s">
        <v>581</v>
      </c>
      <c r="H84" s="666" t="s">
        <v>855</v>
      </c>
      <c r="I84" s="666" t="s">
        <v>856</v>
      </c>
      <c r="J84" s="666" t="s">
        <v>857</v>
      </c>
      <c r="K84" s="666" t="s">
        <v>858</v>
      </c>
      <c r="L84" s="668">
        <v>125.25</v>
      </c>
      <c r="M84" s="668">
        <v>2</v>
      </c>
      <c r="N84" s="669">
        <v>250.5</v>
      </c>
    </row>
    <row r="85" spans="1:14" ht="14.4" customHeight="1" x14ac:dyDescent="0.3">
      <c r="A85" s="664" t="s">
        <v>542</v>
      </c>
      <c r="B85" s="665" t="s">
        <v>543</v>
      </c>
      <c r="C85" s="666" t="s">
        <v>547</v>
      </c>
      <c r="D85" s="667" t="s">
        <v>2483</v>
      </c>
      <c r="E85" s="666" t="s">
        <v>561</v>
      </c>
      <c r="F85" s="667" t="s">
        <v>2487</v>
      </c>
      <c r="G85" s="666" t="s">
        <v>581</v>
      </c>
      <c r="H85" s="666" t="s">
        <v>859</v>
      </c>
      <c r="I85" s="666" t="s">
        <v>859</v>
      </c>
      <c r="J85" s="666" t="s">
        <v>710</v>
      </c>
      <c r="K85" s="666" t="s">
        <v>860</v>
      </c>
      <c r="L85" s="668">
        <v>107.73571428571429</v>
      </c>
      <c r="M85" s="668">
        <v>7</v>
      </c>
      <c r="N85" s="669">
        <v>754.15000000000009</v>
      </c>
    </row>
    <row r="86" spans="1:14" ht="14.4" customHeight="1" x14ac:dyDescent="0.3">
      <c r="A86" s="664" t="s">
        <v>542</v>
      </c>
      <c r="B86" s="665" t="s">
        <v>543</v>
      </c>
      <c r="C86" s="666" t="s">
        <v>547</v>
      </c>
      <c r="D86" s="667" t="s">
        <v>2483</v>
      </c>
      <c r="E86" s="666" t="s">
        <v>561</v>
      </c>
      <c r="F86" s="667" t="s">
        <v>2487</v>
      </c>
      <c r="G86" s="666" t="s">
        <v>581</v>
      </c>
      <c r="H86" s="666" t="s">
        <v>861</v>
      </c>
      <c r="I86" s="666" t="s">
        <v>862</v>
      </c>
      <c r="J86" s="666" t="s">
        <v>863</v>
      </c>
      <c r="K86" s="666" t="s">
        <v>864</v>
      </c>
      <c r="L86" s="668">
        <v>44.039999999999992</v>
      </c>
      <c r="M86" s="668">
        <v>4</v>
      </c>
      <c r="N86" s="669">
        <v>176.15999999999997</v>
      </c>
    </row>
    <row r="87" spans="1:14" ht="14.4" customHeight="1" x14ac:dyDescent="0.3">
      <c r="A87" s="664" t="s">
        <v>542</v>
      </c>
      <c r="B87" s="665" t="s">
        <v>543</v>
      </c>
      <c r="C87" s="666" t="s">
        <v>547</v>
      </c>
      <c r="D87" s="667" t="s">
        <v>2483</v>
      </c>
      <c r="E87" s="666" t="s">
        <v>561</v>
      </c>
      <c r="F87" s="667" t="s">
        <v>2487</v>
      </c>
      <c r="G87" s="666" t="s">
        <v>581</v>
      </c>
      <c r="H87" s="666" t="s">
        <v>865</v>
      </c>
      <c r="I87" s="666" t="s">
        <v>866</v>
      </c>
      <c r="J87" s="666" t="s">
        <v>867</v>
      </c>
      <c r="K87" s="666" t="s">
        <v>868</v>
      </c>
      <c r="L87" s="668">
        <v>375.79863897236504</v>
      </c>
      <c r="M87" s="668">
        <v>5</v>
      </c>
      <c r="N87" s="669">
        <v>1878.9931948618253</v>
      </c>
    </row>
    <row r="88" spans="1:14" ht="14.4" customHeight="1" x14ac:dyDescent="0.3">
      <c r="A88" s="664" t="s">
        <v>542</v>
      </c>
      <c r="B88" s="665" t="s">
        <v>543</v>
      </c>
      <c r="C88" s="666" t="s">
        <v>547</v>
      </c>
      <c r="D88" s="667" t="s">
        <v>2483</v>
      </c>
      <c r="E88" s="666" t="s">
        <v>561</v>
      </c>
      <c r="F88" s="667" t="s">
        <v>2487</v>
      </c>
      <c r="G88" s="666" t="s">
        <v>581</v>
      </c>
      <c r="H88" s="666" t="s">
        <v>869</v>
      </c>
      <c r="I88" s="666" t="s">
        <v>870</v>
      </c>
      <c r="J88" s="666" t="s">
        <v>871</v>
      </c>
      <c r="K88" s="666" t="s">
        <v>872</v>
      </c>
      <c r="L88" s="668">
        <v>112.37999999999995</v>
      </c>
      <c r="M88" s="668">
        <v>3</v>
      </c>
      <c r="N88" s="669">
        <v>337.13999999999987</v>
      </c>
    </row>
    <row r="89" spans="1:14" ht="14.4" customHeight="1" x14ac:dyDescent="0.3">
      <c r="A89" s="664" t="s">
        <v>542</v>
      </c>
      <c r="B89" s="665" t="s">
        <v>543</v>
      </c>
      <c r="C89" s="666" t="s">
        <v>547</v>
      </c>
      <c r="D89" s="667" t="s">
        <v>2483</v>
      </c>
      <c r="E89" s="666" t="s">
        <v>561</v>
      </c>
      <c r="F89" s="667" t="s">
        <v>2487</v>
      </c>
      <c r="G89" s="666" t="s">
        <v>581</v>
      </c>
      <c r="H89" s="666" t="s">
        <v>873</v>
      </c>
      <c r="I89" s="666" t="s">
        <v>874</v>
      </c>
      <c r="J89" s="666" t="s">
        <v>875</v>
      </c>
      <c r="K89" s="666" t="s">
        <v>876</v>
      </c>
      <c r="L89" s="668">
        <v>46.97999999999999</v>
      </c>
      <c r="M89" s="668">
        <v>2</v>
      </c>
      <c r="N89" s="669">
        <v>93.95999999999998</v>
      </c>
    </row>
    <row r="90" spans="1:14" ht="14.4" customHeight="1" x14ac:dyDescent="0.3">
      <c r="A90" s="664" t="s">
        <v>542</v>
      </c>
      <c r="B90" s="665" t="s">
        <v>543</v>
      </c>
      <c r="C90" s="666" t="s">
        <v>547</v>
      </c>
      <c r="D90" s="667" t="s">
        <v>2483</v>
      </c>
      <c r="E90" s="666" t="s">
        <v>561</v>
      </c>
      <c r="F90" s="667" t="s">
        <v>2487</v>
      </c>
      <c r="G90" s="666" t="s">
        <v>581</v>
      </c>
      <c r="H90" s="666" t="s">
        <v>877</v>
      </c>
      <c r="I90" s="666" t="s">
        <v>878</v>
      </c>
      <c r="J90" s="666" t="s">
        <v>879</v>
      </c>
      <c r="K90" s="666" t="s">
        <v>880</v>
      </c>
      <c r="L90" s="668">
        <v>132.32</v>
      </c>
      <c r="M90" s="668">
        <v>4</v>
      </c>
      <c r="N90" s="669">
        <v>529.28</v>
      </c>
    </row>
    <row r="91" spans="1:14" ht="14.4" customHeight="1" x14ac:dyDescent="0.3">
      <c r="A91" s="664" t="s">
        <v>542</v>
      </c>
      <c r="B91" s="665" t="s">
        <v>543</v>
      </c>
      <c r="C91" s="666" t="s">
        <v>547</v>
      </c>
      <c r="D91" s="667" t="s">
        <v>2483</v>
      </c>
      <c r="E91" s="666" t="s">
        <v>561</v>
      </c>
      <c r="F91" s="667" t="s">
        <v>2487</v>
      </c>
      <c r="G91" s="666" t="s">
        <v>581</v>
      </c>
      <c r="H91" s="666" t="s">
        <v>881</v>
      </c>
      <c r="I91" s="666" t="s">
        <v>882</v>
      </c>
      <c r="J91" s="666" t="s">
        <v>714</v>
      </c>
      <c r="K91" s="666" t="s">
        <v>883</v>
      </c>
      <c r="L91" s="668">
        <v>159.84</v>
      </c>
      <c r="M91" s="668">
        <v>6</v>
      </c>
      <c r="N91" s="669">
        <v>959.04</v>
      </c>
    </row>
    <row r="92" spans="1:14" ht="14.4" customHeight="1" x14ac:dyDescent="0.3">
      <c r="A92" s="664" t="s">
        <v>542</v>
      </c>
      <c r="B92" s="665" t="s">
        <v>543</v>
      </c>
      <c r="C92" s="666" t="s">
        <v>547</v>
      </c>
      <c r="D92" s="667" t="s">
        <v>2483</v>
      </c>
      <c r="E92" s="666" t="s">
        <v>561</v>
      </c>
      <c r="F92" s="667" t="s">
        <v>2487</v>
      </c>
      <c r="G92" s="666" t="s">
        <v>581</v>
      </c>
      <c r="H92" s="666" t="s">
        <v>884</v>
      </c>
      <c r="I92" s="666" t="s">
        <v>885</v>
      </c>
      <c r="J92" s="666" t="s">
        <v>886</v>
      </c>
      <c r="K92" s="666" t="s">
        <v>887</v>
      </c>
      <c r="L92" s="668">
        <v>60.2903760880031</v>
      </c>
      <c r="M92" s="668">
        <v>29</v>
      </c>
      <c r="N92" s="669">
        <v>1748.4209065520899</v>
      </c>
    </row>
    <row r="93" spans="1:14" ht="14.4" customHeight="1" x14ac:dyDescent="0.3">
      <c r="A93" s="664" t="s">
        <v>542</v>
      </c>
      <c r="B93" s="665" t="s">
        <v>543</v>
      </c>
      <c r="C93" s="666" t="s">
        <v>547</v>
      </c>
      <c r="D93" s="667" t="s">
        <v>2483</v>
      </c>
      <c r="E93" s="666" t="s">
        <v>561</v>
      </c>
      <c r="F93" s="667" t="s">
        <v>2487</v>
      </c>
      <c r="G93" s="666" t="s">
        <v>581</v>
      </c>
      <c r="H93" s="666" t="s">
        <v>888</v>
      </c>
      <c r="I93" s="666" t="s">
        <v>889</v>
      </c>
      <c r="J93" s="666" t="s">
        <v>890</v>
      </c>
      <c r="K93" s="666" t="s">
        <v>891</v>
      </c>
      <c r="L93" s="668">
        <v>26.279998653341245</v>
      </c>
      <c r="M93" s="668">
        <v>14</v>
      </c>
      <c r="N93" s="669">
        <v>367.91998114677745</v>
      </c>
    </row>
    <row r="94" spans="1:14" ht="14.4" customHeight="1" x14ac:dyDescent="0.3">
      <c r="A94" s="664" t="s">
        <v>542</v>
      </c>
      <c r="B94" s="665" t="s">
        <v>543</v>
      </c>
      <c r="C94" s="666" t="s">
        <v>547</v>
      </c>
      <c r="D94" s="667" t="s">
        <v>2483</v>
      </c>
      <c r="E94" s="666" t="s">
        <v>561</v>
      </c>
      <c r="F94" s="667" t="s">
        <v>2487</v>
      </c>
      <c r="G94" s="666" t="s">
        <v>581</v>
      </c>
      <c r="H94" s="666" t="s">
        <v>892</v>
      </c>
      <c r="I94" s="666" t="s">
        <v>893</v>
      </c>
      <c r="J94" s="666" t="s">
        <v>894</v>
      </c>
      <c r="K94" s="666" t="s">
        <v>895</v>
      </c>
      <c r="L94" s="668">
        <v>219.92</v>
      </c>
      <c r="M94" s="668">
        <v>6</v>
      </c>
      <c r="N94" s="669">
        <v>1319.52</v>
      </c>
    </row>
    <row r="95" spans="1:14" ht="14.4" customHeight="1" x14ac:dyDescent="0.3">
      <c r="A95" s="664" t="s">
        <v>542</v>
      </c>
      <c r="B95" s="665" t="s">
        <v>543</v>
      </c>
      <c r="C95" s="666" t="s">
        <v>547</v>
      </c>
      <c r="D95" s="667" t="s">
        <v>2483</v>
      </c>
      <c r="E95" s="666" t="s">
        <v>561</v>
      </c>
      <c r="F95" s="667" t="s">
        <v>2487</v>
      </c>
      <c r="G95" s="666" t="s">
        <v>581</v>
      </c>
      <c r="H95" s="666" t="s">
        <v>896</v>
      </c>
      <c r="I95" s="666" t="s">
        <v>896</v>
      </c>
      <c r="J95" s="666" t="s">
        <v>897</v>
      </c>
      <c r="K95" s="666" t="s">
        <v>898</v>
      </c>
      <c r="L95" s="668">
        <v>352.07999999999993</v>
      </c>
      <c r="M95" s="668">
        <v>2</v>
      </c>
      <c r="N95" s="669">
        <v>704.15999999999985</v>
      </c>
    </row>
    <row r="96" spans="1:14" ht="14.4" customHeight="1" x14ac:dyDescent="0.3">
      <c r="A96" s="664" t="s">
        <v>542</v>
      </c>
      <c r="B96" s="665" t="s">
        <v>543</v>
      </c>
      <c r="C96" s="666" t="s">
        <v>547</v>
      </c>
      <c r="D96" s="667" t="s">
        <v>2483</v>
      </c>
      <c r="E96" s="666" t="s">
        <v>561</v>
      </c>
      <c r="F96" s="667" t="s">
        <v>2487</v>
      </c>
      <c r="G96" s="666" t="s">
        <v>581</v>
      </c>
      <c r="H96" s="666" t="s">
        <v>899</v>
      </c>
      <c r="I96" s="666" t="s">
        <v>900</v>
      </c>
      <c r="J96" s="666" t="s">
        <v>901</v>
      </c>
      <c r="K96" s="666"/>
      <c r="L96" s="668">
        <v>639.01</v>
      </c>
      <c r="M96" s="668">
        <v>2</v>
      </c>
      <c r="N96" s="669">
        <v>1278.02</v>
      </c>
    </row>
    <row r="97" spans="1:14" ht="14.4" customHeight="1" x14ac:dyDescent="0.3">
      <c r="A97" s="664" t="s">
        <v>542</v>
      </c>
      <c r="B97" s="665" t="s">
        <v>543</v>
      </c>
      <c r="C97" s="666" t="s">
        <v>547</v>
      </c>
      <c r="D97" s="667" t="s">
        <v>2483</v>
      </c>
      <c r="E97" s="666" t="s">
        <v>561</v>
      </c>
      <c r="F97" s="667" t="s">
        <v>2487</v>
      </c>
      <c r="G97" s="666" t="s">
        <v>581</v>
      </c>
      <c r="H97" s="666" t="s">
        <v>902</v>
      </c>
      <c r="I97" s="666" t="s">
        <v>903</v>
      </c>
      <c r="J97" s="666" t="s">
        <v>904</v>
      </c>
      <c r="K97" s="666" t="s">
        <v>905</v>
      </c>
      <c r="L97" s="668">
        <v>153.66363636363633</v>
      </c>
      <c r="M97" s="668">
        <v>11</v>
      </c>
      <c r="N97" s="669">
        <v>1690.2999999999997</v>
      </c>
    </row>
    <row r="98" spans="1:14" ht="14.4" customHeight="1" x14ac:dyDescent="0.3">
      <c r="A98" s="664" t="s">
        <v>542</v>
      </c>
      <c r="B98" s="665" t="s">
        <v>543</v>
      </c>
      <c r="C98" s="666" t="s">
        <v>547</v>
      </c>
      <c r="D98" s="667" t="s">
        <v>2483</v>
      </c>
      <c r="E98" s="666" t="s">
        <v>561</v>
      </c>
      <c r="F98" s="667" t="s">
        <v>2487</v>
      </c>
      <c r="G98" s="666" t="s">
        <v>581</v>
      </c>
      <c r="H98" s="666" t="s">
        <v>906</v>
      </c>
      <c r="I98" s="666" t="s">
        <v>907</v>
      </c>
      <c r="J98" s="666" t="s">
        <v>908</v>
      </c>
      <c r="K98" s="666" t="s">
        <v>909</v>
      </c>
      <c r="L98" s="668">
        <v>257.37000000000006</v>
      </c>
      <c r="M98" s="668">
        <v>1</v>
      </c>
      <c r="N98" s="669">
        <v>257.37000000000006</v>
      </c>
    </row>
    <row r="99" spans="1:14" ht="14.4" customHeight="1" x14ac:dyDescent="0.3">
      <c r="A99" s="664" t="s">
        <v>542</v>
      </c>
      <c r="B99" s="665" t="s">
        <v>543</v>
      </c>
      <c r="C99" s="666" t="s">
        <v>547</v>
      </c>
      <c r="D99" s="667" t="s">
        <v>2483</v>
      </c>
      <c r="E99" s="666" t="s">
        <v>561</v>
      </c>
      <c r="F99" s="667" t="s">
        <v>2487</v>
      </c>
      <c r="G99" s="666" t="s">
        <v>581</v>
      </c>
      <c r="H99" s="666" t="s">
        <v>910</v>
      </c>
      <c r="I99" s="666" t="s">
        <v>900</v>
      </c>
      <c r="J99" s="666" t="s">
        <v>911</v>
      </c>
      <c r="K99" s="666"/>
      <c r="L99" s="668">
        <v>100.55276369099704</v>
      </c>
      <c r="M99" s="668">
        <v>29</v>
      </c>
      <c r="N99" s="669">
        <v>2916.030147038914</v>
      </c>
    </row>
    <row r="100" spans="1:14" ht="14.4" customHeight="1" x14ac:dyDescent="0.3">
      <c r="A100" s="664" t="s">
        <v>542</v>
      </c>
      <c r="B100" s="665" t="s">
        <v>543</v>
      </c>
      <c r="C100" s="666" t="s">
        <v>547</v>
      </c>
      <c r="D100" s="667" t="s">
        <v>2483</v>
      </c>
      <c r="E100" s="666" t="s">
        <v>561</v>
      </c>
      <c r="F100" s="667" t="s">
        <v>2487</v>
      </c>
      <c r="G100" s="666" t="s">
        <v>581</v>
      </c>
      <c r="H100" s="666" t="s">
        <v>912</v>
      </c>
      <c r="I100" s="666" t="s">
        <v>913</v>
      </c>
      <c r="J100" s="666" t="s">
        <v>914</v>
      </c>
      <c r="K100" s="666" t="s">
        <v>915</v>
      </c>
      <c r="L100" s="668">
        <v>72.299999999999983</v>
      </c>
      <c r="M100" s="668">
        <v>7</v>
      </c>
      <c r="N100" s="669">
        <v>506.09999999999991</v>
      </c>
    </row>
    <row r="101" spans="1:14" ht="14.4" customHeight="1" x14ac:dyDescent="0.3">
      <c r="A101" s="664" t="s">
        <v>542</v>
      </c>
      <c r="B101" s="665" t="s">
        <v>543</v>
      </c>
      <c r="C101" s="666" t="s">
        <v>547</v>
      </c>
      <c r="D101" s="667" t="s">
        <v>2483</v>
      </c>
      <c r="E101" s="666" t="s">
        <v>561</v>
      </c>
      <c r="F101" s="667" t="s">
        <v>2487</v>
      </c>
      <c r="G101" s="666" t="s">
        <v>581</v>
      </c>
      <c r="H101" s="666" t="s">
        <v>916</v>
      </c>
      <c r="I101" s="666" t="s">
        <v>917</v>
      </c>
      <c r="J101" s="666" t="s">
        <v>918</v>
      </c>
      <c r="K101" s="666" t="s">
        <v>919</v>
      </c>
      <c r="L101" s="668">
        <v>32.76</v>
      </c>
      <c r="M101" s="668">
        <v>16</v>
      </c>
      <c r="N101" s="669">
        <v>524.16</v>
      </c>
    </row>
    <row r="102" spans="1:14" ht="14.4" customHeight="1" x14ac:dyDescent="0.3">
      <c r="A102" s="664" t="s">
        <v>542</v>
      </c>
      <c r="B102" s="665" t="s">
        <v>543</v>
      </c>
      <c r="C102" s="666" t="s">
        <v>547</v>
      </c>
      <c r="D102" s="667" t="s">
        <v>2483</v>
      </c>
      <c r="E102" s="666" t="s">
        <v>561</v>
      </c>
      <c r="F102" s="667" t="s">
        <v>2487</v>
      </c>
      <c r="G102" s="666" t="s">
        <v>581</v>
      </c>
      <c r="H102" s="666" t="s">
        <v>920</v>
      </c>
      <c r="I102" s="666" t="s">
        <v>921</v>
      </c>
      <c r="J102" s="666" t="s">
        <v>890</v>
      </c>
      <c r="K102" s="666" t="s">
        <v>922</v>
      </c>
      <c r="L102" s="668">
        <v>58.249999780747807</v>
      </c>
      <c r="M102" s="668">
        <v>18</v>
      </c>
      <c r="N102" s="669">
        <v>1048.4999960534606</v>
      </c>
    </row>
    <row r="103" spans="1:14" ht="14.4" customHeight="1" x14ac:dyDescent="0.3">
      <c r="A103" s="664" t="s">
        <v>542</v>
      </c>
      <c r="B103" s="665" t="s">
        <v>543</v>
      </c>
      <c r="C103" s="666" t="s">
        <v>547</v>
      </c>
      <c r="D103" s="667" t="s">
        <v>2483</v>
      </c>
      <c r="E103" s="666" t="s">
        <v>561</v>
      </c>
      <c r="F103" s="667" t="s">
        <v>2487</v>
      </c>
      <c r="G103" s="666" t="s">
        <v>581</v>
      </c>
      <c r="H103" s="666" t="s">
        <v>923</v>
      </c>
      <c r="I103" s="666" t="s">
        <v>924</v>
      </c>
      <c r="J103" s="666" t="s">
        <v>925</v>
      </c>
      <c r="K103" s="666" t="s">
        <v>926</v>
      </c>
      <c r="L103" s="668">
        <v>356.40000000000009</v>
      </c>
      <c r="M103" s="668">
        <v>1</v>
      </c>
      <c r="N103" s="669">
        <v>356.40000000000009</v>
      </c>
    </row>
    <row r="104" spans="1:14" ht="14.4" customHeight="1" x14ac:dyDescent="0.3">
      <c r="A104" s="664" t="s">
        <v>542</v>
      </c>
      <c r="B104" s="665" t="s">
        <v>543</v>
      </c>
      <c r="C104" s="666" t="s">
        <v>547</v>
      </c>
      <c r="D104" s="667" t="s">
        <v>2483</v>
      </c>
      <c r="E104" s="666" t="s">
        <v>561</v>
      </c>
      <c r="F104" s="667" t="s">
        <v>2487</v>
      </c>
      <c r="G104" s="666" t="s">
        <v>581</v>
      </c>
      <c r="H104" s="666" t="s">
        <v>927</v>
      </c>
      <c r="I104" s="666" t="s">
        <v>928</v>
      </c>
      <c r="J104" s="666" t="s">
        <v>929</v>
      </c>
      <c r="K104" s="666" t="s">
        <v>930</v>
      </c>
      <c r="L104" s="668">
        <v>87.879999999999967</v>
      </c>
      <c r="M104" s="668">
        <v>1</v>
      </c>
      <c r="N104" s="669">
        <v>87.879999999999967</v>
      </c>
    </row>
    <row r="105" spans="1:14" ht="14.4" customHeight="1" x14ac:dyDescent="0.3">
      <c r="A105" s="664" t="s">
        <v>542</v>
      </c>
      <c r="B105" s="665" t="s">
        <v>543</v>
      </c>
      <c r="C105" s="666" t="s">
        <v>547</v>
      </c>
      <c r="D105" s="667" t="s">
        <v>2483</v>
      </c>
      <c r="E105" s="666" t="s">
        <v>561</v>
      </c>
      <c r="F105" s="667" t="s">
        <v>2487</v>
      </c>
      <c r="G105" s="666" t="s">
        <v>581</v>
      </c>
      <c r="H105" s="666" t="s">
        <v>931</v>
      </c>
      <c r="I105" s="666" t="s">
        <v>932</v>
      </c>
      <c r="J105" s="666" t="s">
        <v>933</v>
      </c>
      <c r="K105" s="666" t="s">
        <v>934</v>
      </c>
      <c r="L105" s="668">
        <v>112.95999999999997</v>
      </c>
      <c r="M105" s="668">
        <v>4</v>
      </c>
      <c r="N105" s="669">
        <v>451.83999999999986</v>
      </c>
    </row>
    <row r="106" spans="1:14" ht="14.4" customHeight="1" x14ac:dyDescent="0.3">
      <c r="A106" s="664" t="s">
        <v>542</v>
      </c>
      <c r="B106" s="665" t="s">
        <v>543</v>
      </c>
      <c r="C106" s="666" t="s">
        <v>547</v>
      </c>
      <c r="D106" s="667" t="s">
        <v>2483</v>
      </c>
      <c r="E106" s="666" t="s">
        <v>561</v>
      </c>
      <c r="F106" s="667" t="s">
        <v>2487</v>
      </c>
      <c r="G106" s="666" t="s">
        <v>581</v>
      </c>
      <c r="H106" s="666" t="s">
        <v>935</v>
      </c>
      <c r="I106" s="666" t="s">
        <v>936</v>
      </c>
      <c r="J106" s="666" t="s">
        <v>937</v>
      </c>
      <c r="K106" s="666" t="s">
        <v>938</v>
      </c>
      <c r="L106" s="668">
        <v>31.676931213539646</v>
      </c>
      <c r="M106" s="668">
        <v>26</v>
      </c>
      <c r="N106" s="669">
        <v>823.60021155203083</v>
      </c>
    </row>
    <row r="107" spans="1:14" ht="14.4" customHeight="1" x14ac:dyDescent="0.3">
      <c r="A107" s="664" t="s">
        <v>542</v>
      </c>
      <c r="B107" s="665" t="s">
        <v>543</v>
      </c>
      <c r="C107" s="666" t="s">
        <v>547</v>
      </c>
      <c r="D107" s="667" t="s">
        <v>2483</v>
      </c>
      <c r="E107" s="666" t="s">
        <v>561</v>
      </c>
      <c r="F107" s="667" t="s">
        <v>2487</v>
      </c>
      <c r="G107" s="666" t="s">
        <v>581</v>
      </c>
      <c r="H107" s="666" t="s">
        <v>939</v>
      </c>
      <c r="I107" s="666" t="s">
        <v>940</v>
      </c>
      <c r="J107" s="666" t="s">
        <v>941</v>
      </c>
      <c r="K107" s="666" t="s">
        <v>942</v>
      </c>
      <c r="L107" s="668">
        <v>37.399999999999984</v>
      </c>
      <c r="M107" s="668">
        <v>2</v>
      </c>
      <c r="N107" s="669">
        <v>74.799999999999969</v>
      </c>
    </row>
    <row r="108" spans="1:14" ht="14.4" customHeight="1" x14ac:dyDescent="0.3">
      <c r="A108" s="664" t="s">
        <v>542</v>
      </c>
      <c r="B108" s="665" t="s">
        <v>543</v>
      </c>
      <c r="C108" s="666" t="s">
        <v>547</v>
      </c>
      <c r="D108" s="667" t="s">
        <v>2483</v>
      </c>
      <c r="E108" s="666" t="s">
        <v>561</v>
      </c>
      <c r="F108" s="667" t="s">
        <v>2487</v>
      </c>
      <c r="G108" s="666" t="s">
        <v>581</v>
      </c>
      <c r="H108" s="666" t="s">
        <v>943</v>
      </c>
      <c r="I108" s="666" t="s">
        <v>944</v>
      </c>
      <c r="J108" s="666" t="s">
        <v>945</v>
      </c>
      <c r="K108" s="666" t="s">
        <v>946</v>
      </c>
      <c r="L108" s="668">
        <v>68.549999999999969</v>
      </c>
      <c r="M108" s="668">
        <v>2</v>
      </c>
      <c r="N108" s="669">
        <v>137.09999999999994</v>
      </c>
    </row>
    <row r="109" spans="1:14" ht="14.4" customHeight="1" x14ac:dyDescent="0.3">
      <c r="A109" s="664" t="s">
        <v>542</v>
      </c>
      <c r="B109" s="665" t="s">
        <v>543</v>
      </c>
      <c r="C109" s="666" t="s">
        <v>547</v>
      </c>
      <c r="D109" s="667" t="s">
        <v>2483</v>
      </c>
      <c r="E109" s="666" t="s">
        <v>561</v>
      </c>
      <c r="F109" s="667" t="s">
        <v>2487</v>
      </c>
      <c r="G109" s="666" t="s">
        <v>581</v>
      </c>
      <c r="H109" s="666" t="s">
        <v>947</v>
      </c>
      <c r="I109" s="666" t="s">
        <v>948</v>
      </c>
      <c r="J109" s="666" t="s">
        <v>949</v>
      </c>
      <c r="K109" s="666" t="s">
        <v>950</v>
      </c>
      <c r="L109" s="668">
        <v>126.52046138268123</v>
      </c>
      <c r="M109" s="668">
        <v>1</v>
      </c>
      <c r="N109" s="669">
        <v>126.52046138268123</v>
      </c>
    </row>
    <row r="110" spans="1:14" ht="14.4" customHeight="1" x14ac:dyDescent="0.3">
      <c r="A110" s="664" t="s">
        <v>542</v>
      </c>
      <c r="B110" s="665" t="s">
        <v>543</v>
      </c>
      <c r="C110" s="666" t="s">
        <v>547</v>
      </c>
      <c r="D110" s="667" t="s">
        <v>2483</v>
      </c>
      <c r="E110" s="666" t="s">
        <v>561</v>
      </c>
      <c r="F110" s="667" t="s">
        <v>2487</v>
      </c>
      <c r="G110" s="666" t="s">
        <v>581</v>
      </c>
      <c r="H110" s="666" t="s">
        <v>951</v>
      </c>
      <c r="I110" s="666" t="s">
        <v>952</v>
      </c>
      <c r="J110" s="666" t="s">
        <v>953</v>
      </c>
      <c r="K110" s="666" t="s">
        <v>954</v>
      </c>
      <c r="L110" s="668">
        <v>45.190000000000005</v>
      </c>
      <c r="M110" s="668">
        <v>3</v>
      </c>
      <c r="N110" s="669">
        <v>135.57000000000002</v>
      </c>
    </row>
    <row r="111" spans="1:14" ht="14.4" customHeight="1" x14ac:dyDescent="0.3">
      <c r="A111" s="664" t="s">
        <v>542</v>
      </c>
      <c r="B111" s="665" t="s">
        <v>543</v>
      </c>
      <c r="C111" s="666" t="s">
        <v>547</v>
      </c>
      <c r="D111" s="667" t="s">
        <v>2483</v>
      </c>
      <c r="E111" s="666" t="s">
        <v>561</v>
      </c>
      <c r="F111" s="667" t="s">
        <v>2487</v>
      </c>
      <c r="G111" s="666" t="s">
        <v>581</v>
      </c>
      <c r="H111" s="666" t="s">
        <v>955</v>
      </c>
      <c r="I111" s="666" t="s">
        <v>956</v>
      </c>
      <c r="J111" s="666" t="s">
        <v>957</v>
      </c>
      <c r="K111" s="666" t="s">
        <v>958</v>
      </c>
      <c r="L111" s="668">
        <v>53.9</v>
      </c>
      <c r="M111" s="668">
        <v>3</v>
      </c>
      <c r="N111" s="669">
        <v>161.69999999999999</v>
      </c>
    </row>
    <row r="112" spans="1:14" ht="14.4" customHeight="1" x14ac:dyDescent="0.3">
      <c r="A112" s="664" t="s">
        <v>542</v>
      </c>
      <c r="B112" s="665" t="s">
        <v>543</v>
      </c>
      <c r="C112" s="666" t="s">
        <v>547</v>
      </c>
      <c r="D112" s="667" t="s">
        <v>2483</v>
      </c>
      <c r="E112" s="666" t="s">
        <v>561</v>
      </c>
      <c r="F112" s="667" t="s">
        <v>2487</v>
      </c>
      <c r="G112" s="666" t="s">
        <v>581</v>
      </c>
      <c r="H112" s="666" t="s">
        <v>959</v>
      </c>
      <c r="I112" s="666" t="s">
        <v>960</v>
      </c>
      <c r="J112" s="666" t="s">
        <v>777</v>
      </c>
      <c r="K112" s="666" t="s">
        <v>961</v>
      </c>
      <c r="L112" s="668">
        <v>62.751213407315966</v>
      </c>
      <c r="M112" s="668">
        <v>97</v>
      </c>
      <c r="N112" s="669">
        <v>6086.8677005096488</v>
      </c>
    </row>
    <row r="113" spans="1:14" ht="14.4" customHeight="1" x14ac:dyDescent="0.3">
      <c r="A113" s="664" t="s">
        <v>542</v>
      </c>
      <c r="B113" s="665" t="s">
        <v>543</v>
      </c>
      <c r="C113" s="666" t="s">
        <v>547</v>
      </c>
      <c r="D113" s="667" t="s">
        <v>2483</v>
      </c>
      <c r="E113" s="666" t="s">
        <v>561</v>
      </c>
      <c r="F113" s="667" t="s">
        <v>2487</v>
      </c>
      <c r="G113" s="666" t="s">
        <v>581</v>
      </c>
      <c r="H113" s="666" t="s">
        <v>962</v>
      </c>
      <c r="I113" s="666" t="s">
        <v>963</v>
      </c>
      <c r="J113" s="666" t="s">
        <v>879</v>
      </c>
      <c r="K113" s="666" t="s">
        <v>964</v>
      </c>
      <c r="L113" s="668">
        <v>171.98909821251908</v>
      </c>
      <c r="M113" s="668">
        <v>2</v>
      </c>
      <c r="N113" s="669">
        <v>343.97819642503816</v>
      </c>
    </row>
    <row r="114" spans="1:14" ht="14.4" customHeight="1" x14ac:dyDescent="0.3">
      <c r="A114" s="664" t="s">
        <v>542</v>
      </c>
      <c r="B114" s="665" t="s">
        <v>543</v>
      </c>
      <c r="C114" s="666" t="s">
        <v>547</v>
      </c>
      <c r="D114" s="667" t="s">
        <v>2483</v>
      </c>
      <c r="E114" s="666" t="s">
        <v>561</v>
      </c>
      <c r="F114" s="667" t="s">
        <v>2487</v>
      </c>
      <c r="G114" s="666" t="s">
        <v>581</v>
      </c>
      <c r="H114" s="666" t="s">
        <v>965</v>
      </c>
      <c r="I114" s="666" t="s">
        <v>966</v>
      </c>
      <c r="J114" s="666" t="s">
        <v>957</v>
      </c>
      <c r="K114" s="666" t="s">
        <v>967</v>
      </c>
      <c r="L114" s="668">
        <v>25.609999999999996</v>
      </c>
      <c r="M114" s="668">
        <v>5</v>
      </c>
      <c r="N114" s="669">
        <v>128.04999999999998</v>
      </c>
    </row>
    <row r="115" spans="1:14" ht="14.4" customHeight="1" x14ac:dyDescent="0.3">
      <c r="A115" s="664" t="s">
        <v>542</v>
      </c>
      <c r="B115" s="665" t="s">
        <v>543</v>
      </c>
      <c r="C115" s="666" t="s">
        <v>547</v>
      </c>
      <c r="D115" s="667" t="s">
        <v>2483</v>
      </c>
      <c r="E115" s="666" t="s">
        <v>561</v>
      </c>
      <c r="F115" s="667" t="s">
        <v>2487</v>
      </c>
      <c r="G115" s="666" t="s">
        <v>581</v>
      </c>
      <c r="H115" s="666" t="s">
        <v>968</v>
      </c>
      <c r="I115" s="666" t="s">
        <v>969</v>
      </c>
      <c r="J115" s="666" t="s">
        <v>970</v>
      </c>
      <c r="K115" s="666" t="s">
        <v>971</v>
      </c>
      <c r="L115" s="668">
        <v>100.17999999999995</v>
      </c>
      <c r="M115" s="668">
        <v>2</v>
      </c>
      <c r="N115" s="669">
        <v>200.3599999999999</v>
      </c>
    </row>
    <row r="116" spans="1:14" ht="14.4" customHeight="1" x14ac:dyDescent="0.3">
      <c r="A116" s="664" t="s">
        <v>542</v>
      </c>
      <c r="B116" s="665" t="s">
        <v>543</v>
      </c>
      <c r="C116" s="666" t="s">
        <v>547</v>
      </c>
      <c r="D116" s="667" t="s">
        <v>2483</v>
      </c>
      <c r="E116" s="666" t="s">
        <v>561</v>
      </c>
      <c r="F116" s="667" t="s">
        <v>2487</v>
      </c>
      <c r="G116" s="666" t="s">
        <v>581</v>
      </c>
      <c r="H116" s="666" t="s">
        <v>972</v>
      </c>
      <c r="I116" s="666" t="s">
        <v>973</v>
      </c>
      <c r="J116" s="666" t="s">
        <v>970</v>
      </c>
      <c r="K116" s="666" t="s">
        <v>974</v>
      </c>
      <c r="L116" s="668">
        <v>34.670024543348831</v>
      </c>
      <c r="M116" s="668">
        <v>2</v>
      </c>
      <c r="N116" s="669">
        <v>69.340049086697661</v>
      </c>
    </row>
    <row r="117" spans="1:14" ht="14.4" customHeight="1" x14ac:dyDescent="0.3">
      <c r="A117" s="664" t="s">
        <v>542</v>
      </c>
      <c r="B117" s="665" t="s">
        <v>543</v>
      </c>
      <c r="C117" s="666" t="s">
        <v>547</v>
      </c>
      <c r="D117" s="667" t="s">
        <v>2483</v>
      </c>
      <c r="E117" s="666" t="s">
        <v>561</v>
      </c>
      <c r="F117" s="667" t="s">
        <v>2487</v>
      </c>
      <c r="G117" s="666" t="s">
        <v>581</v>
      </c>
      <c r="H117" s="666" t="s">
        <v>975</v>
      </c>
      <c r="I117" s="666" t="s">
        <v>976</v>
      </c>
      <c r="J117" s="666" t="s">
        <v>977</v>
      </c>
      <c r="K117" s="666" t="s">
        <v>978</v>
      </c>
      <c r="L117" s="668">
        <v>185.82999999999998</v>
      </c>
      <c r="M117" s="668">
        <v>1</v>
      </c>
      <c r="N117" s="669">
        <v>185.82999999999998</v>
      </c>
    </row>
    <row r="118" spans="1:14" ht="14.4" customHeight="1" x14ac:dyDescent="0.3">
      <c r="A118" s="664" t="s">
        <v>542</v>
      </c>
      <c r="B118" s="665" t="s">
        <v>543</v>
      </c>
      <c r="C118" s="666" t="s">
        <v>547</v>
      </c>
      <c r="D118" s="667" t="s">
        <v>2483</v>
      </c>
      <c r="E118" s="666" t="s">
        <v>561</v>
      </c>
      <c r="F118" s="667" t="s">
        <v>2487</v>
      </c>
      <c r="G118" s="666" t="s">
        <v>581</v>
      </c>
      <c r="H118" s="666" t="s">
        <v>979</v>
      </c>
      <c r="I118" s="666" t="s">
        <v>980</v>
      </c>
      <c r="J118" s="666" t="s">
        <v>977</v>
      </c>
      <c r="K118" s="666" t="s">
        <v>981</v>
      </c>
      <c r="L118" s="668">
        <v>61.729999999999961</v>
      </c>
      <c r="M118" s="668">
        <v>1</v>
      </c>
      <c r="N118" s="669">
        <v>61.729999999999961</v>
      </c>
    </row>
    <row r="119" spans="1:14" ht="14.4" customHeight="1" x14ac:dyDescent="0.3">
      <c r="A119" s="664" t="s">
        <v>542</v>
      </c>
      <c r="B119" s="665" t="s">
        <v>543</v>
      </c>
      <c r="C119" s="666" t="s">
        <v>547</v>
      </c>
      <c r="D119" s="667" t="s">
        <v>2483</v>
      </c>
      <c r="E119" s="666" t="s">
        <v>561</v>
      </c>
      <c r="F119" s="667" t="s">
        <v>2487</v>
      </c>
      <c r="G119" s="666" t="s">
        <v>581</v>
      </c>
      <c r="H119" s="666" t="s">
        <v>982</v>
      </c>
      <c r="I119" s="666" t="s">
        <v>983</v>
      </c>
      <c r="J119" s="666" t="s">
        <v>984</v>
      </c>
      <c r="K119" s="666" t="s">
        <v>985</v>
      </c>
      <c r="L119" s="668">
        <v>115.66999999999992</v>
      </c>
      <c r="M119" s="668">
        <v>3</v>
      </c>
      <c r="N119" s="669">
        <v>347.00999999999976</v>
      </c>
    </row>
    <row r="120" spans="1:14" ht="14.4" customHeight="1" x14ac:dyDescent="0.3">
      <c r="A120" s="664" t="s">
        <v>542</v>
      </c>
      <c r="B120" s="665" t="s">
        <v>543</v>
      </c>
      <c r="C120" s="666" t="s">
        <v>547</v>
      </c>
      <c r="D120" s="667" t="s">
        <v>2483</v>
      </c>
      <c r="E120" s="666" t="s">
        <v>561</v>
      </c>
      <c r="F120" s="667" t="s">
        <v>2487</v>
      </c>
      <c r="G120" s="666" t="s">
        <v>581</v>
      </c>
      <c r="H120" s="666" t="s">
        <v>986</v>
      </c>
      <c r="I120" s="666" t="s">
        <v>987</v>
      </c>
      <c r="J120" s="666" t="s">
        <v>988</v>
      </c>
      <c r="K120" s="666" t="s">
        <v>989</v>
      </c>
      <c r="L120" s="668">
        <v>27.670000000000005</v>
      </c>
      <c r="M120" s="668">
        <v>18</v>
      </c>
      <c r="N120" s="669">
        <v>498.06000000000012</v>
      </c>
    </row>
    <row r="121" spans="1:14" ht="14.4" customHeight="1" x14ac:dyDescent="0.3">
      <c r="A121" s="664" t="s">
        <v>542</v>
      </c>
      <c r="B121" s="665" t="s">
        <v>543</v>
      </c>
      <c r="C121" s="666" t="s">
        <v>547</v>
      </c>
      <c r="D121" s="667" t="s">
        <v>2483</v>
      </c>
      <c r="E121" s="666" t="s">
        <v>561</v>
      </c>
      <c r="F121" s="667" t="s">
        <v>2487</v>
      </c>
      <c r="G121" s="666" t="s">
        <v>581</v>
      </c>
      <c r="H121" s="666" t="s">
        <v>990</v>
      </c>
      <c r="I121" s="666" t="s">
        <v>991</v>
      </c>
      <c r="J121" s="666" t="s">
        <v>992</v>
      </c>
      <c r="K121" s="666" t="s">
        <v>993</v>
      </c>
      <c r="L121" s="668">
        <v>229.08994521708834</v>
      </c>
      <c r="M121" s="668">
        <v>3</v>
      </c>
      <c r="N121" s="669">
        <v>687.269835651265</v>
      </c>
    </row>
    <row r="122" spans="1:14" ht="14.4" customHeight="1" x14ac:dyDescent="0.3">
      <c r="A122" s="664" t="s">
        <v>542</v>
      </c>
      <c r="B122" s="665" t="s">
        <v>543</v>
      </c>
      <c r="C122" s="666" t="s">
        <v>547</v>
      </c>
      <c r="D122" s="667" t="s">
        <v>2483</v>
      </c>
      <c r="E122" s="666" t="s">
        <v>561</v>
      </c>
      <c r="F122" s="667" t="s">
        <v>2487</v>
      </c>
      <c r="G122" s="666" t="s">
        <v>581</v>
      </c>
      <c r="H122" s="666" t="s">
        <v>994</v>
      </c>
      <c r="I122" s="666" t="s">
        <v>995</v>
      </c>
      <c r="J122" s="666" t="s">
        <v>996</v>
      </c>
      <c r="K122" s="666" t="s">
        <v>997</v>
      </c>
      <c r="L122" s="668">
        <v>40.9</v>
      </c>
      <c r="M122" s="668">
        <v>4</v>
      </c>
      <c r="N122" s="669">
        <v>163.6</v>
      </c>
    </row>
    <row r="123" spans="1:14" ht="14.4" customHeight="1" x14ac:dyDescent="0.3">
      <c r="A123" s="664" t="s">
        <v>542</v>
      </c>
      <c r="B123" s="665" t="s">
        <v>543</v>
      </c>
      <c r="C123" s="666" t="s">
        <v>547</v>
      </c>
      <c r="D123" s="667" t="s">
        <v>2483</v>
      </c>
      <c r="E123" s="666" t="s">
        <v>561</v>
      </c>
      <c r="F123" s="667" t="s">
        <v>2487</v>
      </c>
      <c r="G123" s="666" t="s">
        <v>581</v>
      </c>
      <c r="H123" s="666" t="s">
        <v>998</v>
      </c>
      <c r="I123" s="666" t="s">
        <v>900</v>
      </c>
      <c r="J123" s="666" t="s">
        <v>999</v>
      </c>
      <c r="K123" s="666"/>
      <c r="L123" s="668">
        <v>42.330000000000013</v>
      </c>
      <c r="M123" s="668">
        <v>2</v>
      </c>
      <c r="N123" s="669">
        <v>84.660000000000025</v>
      </c>
    </row>
    <row r="124" spans="1:14" ht="14.4" customHeight="1" x14ac:dyDescent="0.3">
      <c r="A124" s="664" t="s">
        <v>542</v>
      </c>
      <c r="B124" s="665" t="s">
        <v>543</v>
      </c>
      <c r="C124" s="666" t="s">
        <v>547</v>
      </c>
      <c r="D124" s="667" t="s">
        <v>2483</v>
      </c>
      <c r="E124" s="666" t="s">
        <v>561</v>
      </c>
      <c r="F124" s="667" t="s">
        <v>2487</v>
      </c>
      <c r="G124" s="666" t="s">
        <v>581</v>
      </c>
      <c r="H124" s="666" t="s">
        <v>1000</v>
      </c>
      <c r="I124" s="666" t="s">
        <v>1000</v>
      </c>
      <c r="J124" s="666" t="s">
        <v>583</v>
      </c>
      <c r="K124" s="666" t="s">
        <v>1001</v>
      </c>
      <c r="L124" s="668">
        <v>192.5</v>
      </c>
      <c r="M124" s="668">
        <v>2</v>
      </c>
      <c r="N124" s="669">
        <v>385</v>
      </c>
    </row>
    <row r="125" spans="1:14" ht="14.4" customHeight="1" x14ac:dyDescent="0.3">
      <c r="A125" s="664" t="s">
        <v>542</v>
      </c>
      <c r="B125" s="665" t="s">
        <v>543</v>
      </c>
      <c r="C125" s="666" t="s">
        <v>547</v>
      </c>
      <c r="D125" s="667" t="s">
        <v>2483</v>
      </c>
      <c r="E125" s="666" t="s">
        <v>561</v>
      </c>
      <c r="F125" s="667" t="s">
        <v>2487</v>
      </c>
      <c r="G125" s="666" t="s">
        <v>581</v>
      </c>
      <c r="H125" s="666" t="s">
        <v>1002</v>
      </c>
      <c r="I125" s="666" t="s">
        <v>1002</v>
      </c>
      <c r="J125" s="666" t="s">
        <v>1003</v>
      </c>
      <c r="K125" s="666" t="s">
        <v>1004</v>
      </c>
      <c r="L125" s="668">
        <v>93.935695192675823</v>
      </c>
      <c r="M125" s="668">
        <v>7</v>
      </c>
      <c r="N125" s="669">
        <v>657.5498663487308</v>
      </c>
    </row>
    <row r="126" spans="1:14" ht="14.4" customHeight="1" x14ac:dyDescent="0.3">
      <c r="A126" s="664" t="s">
        <v>542</v>
      </c>
      <c r="B126" s="665" t="s">
        <v>543</v>
      </c>
      <c r="C126" s="666" t="s">
        <v>547</v>
      </c>
      <c r="D126" s="667" t="s">
        <v>2483</v>
      </c>
      <c r="E126" s="666" t="s">
        <v>561</v>
      </c>
      <c r="F126" s="667" t="s">
        <v>2487</v>
      </c>
      <c r="G126" s="666" t="s">
        <v>581</v>
      </c>
      <c r="H126" s="666" t="s">
        <v>1005</v>
      </c>
      <c r="I126" s="666" t="s">
        <v>1006</v>
      </c>
      <c r="J126" s="666" t="s">
        <v>625</v>
      </c>
      <c r="K126" s="666" t="s">
        <v>1007</v>
      </c>
      <c r="L126" s="668">
        <v>42.204999999999998</v>
      </c>
      <c r="M126" s="668">
        <v>2</v>
      </c>
      <c r="N126" s="669">
        <v>84.41</v>
      </c>
    </row>
    <row r="127" spans="1:14" ht="14.4" customHeight="1" x14ac:dyDescent="0.3">
      <c r="A127" s="664" t="s">
        <v>542</v>
      </c>
      <c r="B127" s="665" t="s">
        <v>543</v>
      </c>
      <c r="C127" s="666" t="s">
        <v>547</v>
      </c>
      <c r="D127" s="667" t="s">
        <v>2483</v>
      </c>
      <c r="E127" s="666" t="s">
        <v>561</v>
      </c>
      <c r="F127" s="667" t="s">
        <v>2487</v>
      </c>
      <c r="G127" s="666" t="s">
        <v>581</v>
      </c>
      <c r="H127" s="666" t="s">
        <v>1008</v>
      </c>
      <c r="I127" s="666" t="s">
        <v>1009</v>
      </c>
      <c r="J127" s="666" t="s">
        <v>1010</v>
      </c>
      <c r="K127" s="666" t="s">
        <v>610</v>
      </c>
      <c r="L127" s="668">
        <v>124.24627285219522</v>
      </c>
      <c r="M127" s="668">
        <v>109</v>
      </c>
      <c r="N127" s="669">
        <v>13542.843740889279</v>
      </c>
    </row>
    <row r="128" spans="1:14" ht="14.4" customHeight="1" x14ac:dyDescent="0.3">
      <c r="A128" s="664" t="s">
        <v>542</v>
      </c>
      <c r="B128" s="665" t="s">
        <v>543</v>
      </c>
      <c r="C128" s="666" t="s">
        <v>547</v>
      </c>
      <c r="D128" s="667" t="s">
        <v>2483</v>
      </c>
      <c r="E128" s="666" t="s">
        <v>561</v>
      </c>
      <c r="F128" s="667" t="s">
        <v>2487</v>
      </c>
      <c r="G128" s="666" t="s">
        <v>581</v>
      </c>
      <c r="H128" s="666" t="s">
        <v>1011</v>
      </c>
      <c r="I128" s="666" t="s">
        <v>1012</v>
      </c>
      <c r="J128" s="666" t="s">
        <v>1013</v>
      </c>
      <c r="K128" s="666" t="s">
        <v>1014</v>
      </c>
      <c r="L128" s="668">
        <v>57.95958233991449</v>
      </c>
      <c r="M128" s="668">
        <v>1</v>
      </c>
      <c r="N128" s="669">
        <v>57.95958233991449</v>
      </c>
    </row>
    <row r="129" spans="1:14" ht="14.4" customHeight="1" x14ac:dyDescent="0.3">
      <c r="A129" s="664" t="s">
        <v>542</v>
      </c>
      <c r="B129" s="665" t="s">
        <v>543</v>
      </c>
      <c r="C129" s="666" t="s">
        <v>547</v>
      </c>
      <c r="D129" s="667" t="s">
        <v>2483</v>
      </c>
      <c r="E129" s="666" t="s">
        <v>561</v>
      </c>
      <c r="F129" s="667" t="s">
        <v>2487</v>
      </c>
      <c r="G129" s="666" t="s">
        <v>581</v>
      </c>
      <c r="H129" s="666" t="s">
        <v>1015</v>
      </c>
      <c r="I129" s="666" t="s">
        <v>1016</v>
      </c>
      <c r="J129" s="666" t="s">
        <v>1017</v>
      </c>
      <c r="K129" s="666" t="s">
        <v>1018</v>
      </c>
      <c r="L129" s="668">
        <v>112.38000000000002</v>
      </c>
      <c r="M129" s="668">
        <v>1</v>
      </c>
      <c r="N129" s="669">
        <v>112.38000000000002</v>
      </c>
    </row>
    <row r="130" spans="1:14" ht="14.4" customHeight="1" x14ac:dyDescent="0.3">
      <c r="A130" s="664" t="s">
        <v>542</v>
      </c>
      <c r="B130" s="665" t="s">
        <v>543</v>
      </c>
      <c r="C130" s="666" t="s">
        <v>547</v>
      </c>
      <c r="D130" s="667" t="s">
        <v>2483</v>
      </c>
      <c r="E130" s="666" t="s">
        <v>561</v>
      </c>
      <c r="F130" s="667" t="s">
        <v>2487</v>
      </c>
      <c r="G130" s="666" t="s">
        <v>581</v>
      </c>
      <c r="H130" s="666" t="s">
        <v>1019</v>
      </c>
      <c r="I130" s="666" t="s">
        <v>1020</v>
      </c>
      <c r="J130" s="666" t="s">
        <v>1021</v>
      </c>
      <c r="K130" s="666" t="s">
        <v>1022</v>
      </c>
      <c r="L130" s="668">
        <v>676.26</v>
      </c>
      <c r="M130" s="668">
        <v>5</v>
      </c>
      <c r="N130" s="669">
        <v>3381.3</v>
      </c>
    </row>
    <row r="131" spans="1:14" ht="14.4" customHeight="1" x14ac:dyDescent="0.3">
      <c r="A131" s="664" t="s">
        <v>542</v>
      </c>
      <c r="B131" s="665" t="s">
        <v>543</v>
      </c>
      <c r="C131" s="666" t="s">
        <v>547</v>
      </c>
      <c r="D131" s="667" t="s">
        <v>2483</v>
      </c>
      <c r="E131" s="666" t="s">
        <v>561</v>
      </c>
      <c r="F131" s="667" t="s">
        <v>2487</v>
      </c>
      <c r="G131" s="666" t="s">
        <v>581</v>
      </c>
      <c r="H131" s="666" t="s">
        <v>1023</v>
      </c>
      <c r="I131" s="666" t="s">
        <v>1024</v>
      </c>
      <c r="J131" s="666" t="s">
        <v>1025</v>
      </c>
      <c r="K131" s="666" t="s">
        <v>1026</v>
      </c>
      <c r="L131" s="668">
        <v>1592.8000000000002</v>
      </c>
      <c r="M131" s="668">
        <v>5</v>
      </c>
      <c r="N131" s="669">
        <v>7964.0000000000009</v>
      </c>
    </row>
    <row r="132" spans="1:14" ht="14.4" customHeight="1" x14ac:dyDescent="0.3">
      <c r="A132" s="664" t="s">
        <v>542</v>
      </c>
      <c r="B132" s="665" t="s">
        <v>543</v>
      </c>
      <c r="C132" s="666" t="s">
        <v>547</v>
      </c>
      <c r="D132" s="667" t="s">
        <v>2483</v>
      </c>
      <c r="E132" s="666" t="s">
        <v>561</v>
      </c>
      <c r="F132" s="667" t="s">
        <v>2487</v>
      </c>
      <c r="G132" s="666" t="s">
        <v>581</v>
      </c>
      <c r="H132" s="666" t="s">
        <v>1027</v>
      </c>
      <c r="I132" s="666" t="s">
        <v>1028</v>
      </c>
      <c r="J132" s="666" t="s">
        <v>1029</v>
      </c>
      <c r="K132" s="666" t="s">
        <v>1030</v>
      </c>
      <c r="L132" s="668">
        <v>74.879999377822813</v>
      </c>
      <c r="M132" s="668">
        <v>2</v>
      </c>
      <c r="N132" s="669">
        <v>149.75999875564563</v>
      </c>
    </row>
    <row r="133" spans="1:14" ht="14.4" customHeight="1" x14ac:dyDescent="0.3">
      <c r="A133" s="664" t="s">
        <v>542</v>
      </c>
      <c r="B133" s="665" t="s">
        <v>543</v>
      </c>
      <c r="C133" s="666" t="s">
        <v>547</v>
      </c>
      <c r="D133" s="667" t="s">
        <v>2483</v>
      </c>
      <c r="E133" s="666" t="s">
        <v>561</v>
      </c>
      <c r="F133" s="667" t="s">
        <v>2487</v>
      </c>
      <c r="G133" s="666" t="s">
        <v>581</v>
      </c>
      <c r="H133" s="666" t="s">
        <v>1031</v>
      </c>
      <c r="I133" s="666" t="s">
        <v>1032</v>
      </c>
      <c r="J133" s="666" t="s">
        <v>1033</v>
      </c>
      <c r="K133" s="666" t="s">
        <v>1034</v>
      </c>
      <c r="L133" s="668">
        <v>62.609999999999985</v>
      </c>
      <c r="M133" s="668">
        <v>1</v>
      </c>
      <c r="N133" s="669">
        <v>62.609999999999985</v>
      </c>
    </row>
    <row r="134" spans="1:14" ht="14.4" customHeight="1" x14ac:dyDescent="0.3">
      <c r="A134" s="664" t="s">
        <v>542</v>
      </c>
      <c r="B134" s="665" t="s">
        <v>543</v>
      </c>
      <c r="C134" s="666" t="s">
        <v>547</v>
      </c>
      <c r="D134" s="667" t="s">
        <v>2483</v>
      </c>
      <c r="E134" s="666" t="s">
        <v>561</v>
      </c>
      <c r="F134" s="667" t="s">
        <v>2487</v>
      </c>
      <c r="G134" s="666" t="s">
        <v>581</v>
      </c>
      <c r="H134" s="666" t="s">
        <v>1035</v>
      </c>
      <c r="I134" s="666" t="s">
        <v>1036</v>
      </c>
      <c r="J134" s="666" t="s">
        <v>1037</v>
      </c>
      <c r="K134" s="666" t="s">
        <v>1038</v>
      </c>
      <c r="L134" s="668">
        <v>241.99999963310907</v>
      </c>
      <c r="M134" s="668">
        <v>42</v>
      </c>
      <c r="N134" s="669">
        <v>10163.99998459058</v>
      </c>
    </row>
    <row r="135" spans="1:14" ht="14.4" customHeight="1" x14ac:dyDescent="0.3">
      <c r="A135" s="664" t="s">
        <v>542</v>
      </c>
      <c r="B135" s="665" t="s">
        <v>543</v>
      </c>
      <c r="C135" s="666" t="s">
        <v>547</v>
      </c>
      <c r="D135" s="667" t="s">
        <v>2483</v>
      </c>
      <c r="E135" s="666" t="s">
        <v>561</v>
      </c>
      <c r="F135" s="667" t="s">
        <v>2487</v>
      </c>
      <c r="G135" s="666" t="s">
        <v>581</v>
      </c>
      <c r="H135" s="666" t="s">
        <v>1039</v>
      </c>
      <c r="I135" s="666" t="s">
        <v>1040</v>
      </c>
      <c r="J135" s="666" t="s">
        <v>641</v>
      </c>
      <c r="K135" s="666" t="s">
        <v>1041</v>
      </c>
      <c r="L135" s="668">
        <v>257.82999999999993</v>
      </c>
      <c r="M135" s="668">
        <v>3</v>
      </c>
      <c r="N135" s="669">
        <v>773.48999999999978</v>
      </c>
    </row>
    <row r="136" spans="1:14" ht="14.4" customHeight="1" x14ac:dyDescent="0.3">
      <c r="A136" s="664" t="s">
        <v>542</v>
      </c>
      <c r="B136" s="665" t="s">
        <v>543</v>
      </c>
      <c r="C136" s="666" t="s">
        <v>547</v>
      </c>
      <c r="D136" s="667" t="s">
        <v>2483</v>
      </c>
      <c r="E136" s="666" t="s">
        <v>561</v>
      </c>
      <c r="F136" s="667" t="s">
        <v>2487</v>
      </c>
      <c r="G136" s="666" t="s">
        <v>581</v>
      </c>
      <c r="H136" s="666" t="s">
        <v>1042</v>
      </c>
      <c r="I136" s="666" t="s">
        <v>1043</v>
      </c>
      <c r="J136" s="666" t="s">
        <v>1044</v>
      </c>
      <c r="K136" s="666" t="s">
        <v>1045</v>
      </c>
      <c r="L136" s="668">
        <v>946.77</v>
      </c>
      <c r="M136" s="668">
        <v>4</v>
      </c>
      <c r="N136" s="669">
        <v>3787.08</v>
      </c>
    </row>
    <row r="137" spans="1:14" ht="14.4" customHeight="1" x14ac:dyDescent="0.3">
      <c r="A137" s="664" t="s">
        <v>542</v>
      </c>
      <c r="B137" s="665" t="s">
        <v>543</v>
      </c>
      <c r="C137" s="666" t="s">
        <v>547</v>
      </c>
      <c r="D137" s="667" t="s">
        <v>2483</v>
      </c>
      <c r="E137" s="666" t="s">
        <v>561</v>
      </c>
      <c r="F137" s="667" t="s">
        <v>2487</v>
      </c>
      <c r="G137" s="666" t="s">
        <v>581</v>
      </c>
      <c r="H137" s="666" t="s">
        <v>1046</v>
      </c>
      <c r="I137" s="666" t="s">
        <v>1047</v>
      </c>
      <c r="J137" s="666" t="s">
        <v>1048</v>
      </c>
      <c r="K137" s="666" t="s">
        <v>1049</v>
      </c>
      <c r="L137" s="668">
        <v>138.83999999999997</v>
      </c>
      <c r="M137" s="668">
        <v>1</v>
      </c>
      <c r="N137" s="669">
        <v>138.83999999999997</v>
      </c>
    </row>
    <row r="138" spans="1:14" ht="14.4" customHeight="1" x14ac:dyDescent="0.3">
      <c r="A138" s="664" t="s">
        <v>542</v>
      </c>
      <c r="B138" s="665" t="s">
        <v>543</v>
      </c>
      <c r="C138" s="666" t="s">
        <v>547</v>
      </c>
      <c r="D138" s="667" t="s">
        <v>2483</v>
      </c>
      <c r="E138" s="666" t="s">
        <v>561</v>
      </c>
      <c r="F138" s="667" t="s">
        <v>2487</v>
      </c>
      <c r="G138" s="666" t="s">
        <v>581</v>
      </c>
      <c r="H138" s="666" t="s">
        <v>1050</v>
      </c>
      <c r="I138" s="666" t="s">
        <v>1051</v>
      </c>
      <c r="J138" s="666" t="s">
        <v>1052</v>
      </c>
      <c r="K138" s="666" t="s">
        <v>1053</v>
      </c>
      <c r="L138" s="668">
        <v>132.65</v>
      </c>
      <c r="M138" s="668">
        <v>1</v>
      </c>
      <c r="N138" s="669">
        <v>132.65</v>
      </c>
    </row>
    <row r="139" spans="1:14" ht="14.4" customHeight="1" x14ac:dyDescent="0.3">
      <c r="A139" s="664" t="s">
        <v>542</v>
      </c>
      <c r="B139" s="665" t="s">
        <v>543</v>
      </c>
      <c r="C139" s="666" t="s">
        <v>547</v>
      </c>
      <c r="D139" s="667" t="s">
        <v>2483</v>
      </c>
      <c r="E139" s="666" t="s">
        <v>561</v>
      </c>
      <c r="F139" s="667" t="s">
        <v>2487</v>
      </c>
      <c r="G139" s="666" t="s">
        <v>581</v>
      </c>
      <c r="H139" s="666" t="s">
        <v>1054</v>
      </c>
      <c r="I139" s="666" t="s">
        <v>1055</v>
      </c>
      <c r="J139" s="666" t="s">
        <v>698</v>
      </c>
      <c r="K139" s="666" t="s">
        <v>1056</v>
      </c>
      <c r="L139" s="668">
        <v>56.879999999999995</v>
      </c>
      <c r="M139" s="668">
        <v>12</v>
      </c>
      <c r="N139" s="669">
        <v>682.56</v>
      </c>
    </row>
    <row r="140" spans="1:14" ht="14.4" customHeight="1" x14ac:dyDescent="0.3">
      <c r="A140" s="664" t="s">
        <v>542</v>
      </c>
      <c r="B140" s="665" t="s">
        <v>543</v>
      </c>
      <c r="C140" s="666" t="s">
        <v>547</v>
      </c>
      <c r="D140" s="667" t="s">
        <v>2483</v>
      </c>
      <c r="E140" s="666" t="s">
        <v>561</v>
      </c>
      <c r="F140" s="667" t="s">
        <v>2487</v>
      </c>
      <c r="G140" s="666" t="s">
        <v>581</v>
      </c>
      <c r="H140" s="666" t="s">
        <v>1057</v>
      </c>
      <c r="I140" s="666" t="s">
        <v>1058</v>
      </c>
      <c r="J140" s="666" t="s">
        <v>1059</v>
      </c>
      <c r="K140" s="666" t="s">
        <v>1060</v>
      </c>
      <c r="L140" s="668">
        <v>91.110000000000014</v>
      </c>
      <c r="M140" s="668">
        <v>3</v>
      </c>
      <c r="N140" s="669">
        <v>273.33000000000004</v>
      </c>
    </row>
    <row r="141" spans="1:14" ht="14.4" customHeight="1" x14ac:dyDescent="0.3">
      <c r="A141" s="664" t="s">
        <v>542</v>
      </c>
      <c r="B141" s="665" t="s">
        <v>543</v>
      </c>
      <c r="C141" s="666" t="s">
        <v>547</v>
      </c>
      <c r="D141" s="667" t="s">
        <v>2483</v>
      </c>
      <c r="E141" s="666" t="s">
        <v>561</v>
      </c>
      <c r="F141" s="667" t="s">
        <v>2487</v>
      </c>
      <c r="G141" s="666" t="s">
        <v>581</v>
      </c>
      <c r="H141" s="666" t="s">
        <v>1061</v>
      </c>
      <c r="I141" s="666" t="s">
        <v>1062</v>
      </c>
      <c r="J141" s="666" t="s">
        <v>1063</v>
      </c>
      <c r="K141" s="666" t="s">
        <v>1064</v>
      </c>
      <c r="L141" s="668">
        <v>468.24093941011398</v>
      </c>
      <c r="M141" s="668">
        <v>1</v>
      </c>
      <c r="N141" s="669">
        <v>468.24093941011398</v>
      </c>
    </row>
    <row r="142" spans="1:14" ht="14.4" customHeight="1" x14ac:dyDescent="0.3">
      <c r="A142" s="664" t="s">
        <v>542</v>
      </c>
      <c r="B142" s="665" t="s">
        <v>543</v>
      </c>
      <c r="C142" s="666" t="s">
        <v>547</v>
      </c>
      <c r="D142" s="667" t="s">
        <v>2483</v>
      </c>
      <c r="E142" s="666" t="s">
        <v>561</v>
      </c>
      <c r="F142" s="667" t="s">
        <v>2487</v>
      </c>
      <c r="G142" s="666" t="s">
        <v>581</v>
      </c>
      <c r="H142" s="666" t="s">
        <v>1065</v>
      </c>
      <c r="I142" s="666" t="s">
        <v>1066</v>
      </c>
      <c r="J142" s="666" t="s">
        <v>1067</v>
      </c>
      <c r="K142" s="666" t="s">
        <v>1068</v>
      </c>
      <c r="L142" s="668">
        <v>188.88</v>
      </c>
      <c r="M142" s="668">
        <v>2</v>
      </c>
      <c r="N142" s="669">
        <v>377.76</v>
      </c>
    </row>
    <row r="143" spans="1:14" ht="14.4" customHeight="1" x14ac:dyDescent="0.3">
      <c r="A143" s="664" t="s">
        <v>542</v>
      </c>
      <c r="B143" s="665" t="s">
        <v>543</v>
      </c>
      <c r="C143" s="666" t="s">
        <v>547</v>
      </c>
      <c r="D143" s="667" t="s">
        <v>2483</v>
      </c>
      <c r="E143" s="666" t="s">
        <v>561</v>
      </c>
      <c r="F143" s="667" t="s">
        <v>2487</v>
      </c>
      <c r="G143" s="666" t="s">
        <v>581</v>
      </c>
      <c r="H143" s="666" t="s">
        <v>1069</v>
      </c>
      <c r="I143" s="666" t="s">
        <v>1070</v>
      </c>
      <c r="J143" s="666" t="s">
        <v>1071</v>
      </c>
      <c r="K143" s="666" t="s">
        <v>1072</v>
      </c>
      <c r="L143" s="668">
        <v>105.11000000000004</v>
      </c>
      <c r="M143" s="668">
        <v>1</v>
      </c>
      <c r="N143" s="669">
        <v>105.11000000000004</v>
      </c>
    </row>
    <row r="144" spans="1:14" ht="14.4" customHeight="1" x14ac:dyDescent="0.3">
      <c r="A144" s="664" t="s">
        <v>542</v>
      </c>
      <c r="B144" s="665" t="s">
        <v>543</v>
      </c>
      <c r="C144" s="666" t="s">
        <v>547</v>
      </c>
      <c r="D144" s="667" t="s">
        <v>2483</v>
      </c>
      <c r="E144" s="666" t="s">
        <v>561</v>
      </c>
      <c r="F144" s="667" t="s">
        <v>2487</v>
      </c>
      <c r="G144" s="666" t="s">
        <v>581</v>
      </c>
      <c r="H144" s="666" t="s">
        <v>1073</v>
      </c>
      <c r="I144" s="666" t="s">
        <v>1074</v>
      </c>
      <c r="J144" s="666" t="s">
        <v>1075</v>
      </c>
      <c r="K144" s="666" t="s">
        <v>1076</v>
      </c>
      <c r="L144" s="668">
        <v>563.14981636229652</v>
      </c>
      <c r="M144" s="668">
        <v>5</v>
      </c>
      <c r="N144" s="669">
        <v>2815.7490818114825</v>
      </c>
    </row>
    <row r="145" spans="1:14" ht="14.4" customHeight="1" x14ac:dyDescent="0.3">
      <c r="A145" s="664" t="s">
        <v>542</v>
      </c>
      <c r="B145" s="665" t="s">
        <v>543</v>
      </c>
      <c r="C145" s="666" t="s">
        <v>547</v>
      </c>
      <c r="D145" s="667" t="s">
        <v>2483</v>
      </c>
      <c r="E145" s="666" t="s">
        <v>561</v>
      </c>
      <c r="F145" s="667" t="s">
        <v>2487</v>
      </c>
      <c r="G145" s="666" t="s">
        <v>581</v>
      </c>
      <c r="H145" s="666" t="s">
        <v>1077</v>
      </c>
      <c r="I145" s="666" t="s">
        <v>1078</v>
      </c>
      <c r="J145" s="666" t="s">
        <v>1079</v>
      </c>
      <c r="K145" s="666" t="s">
        <v>1080</v>
      </c>
      <c r="L145" s="668">
        <v>20.759815749659452</v>
      </c>
      <c r="M145" s="668">
        <v>364</v>
      </c>
      <c r="N145" s="669">
        <v>7556.5729328760408</v>
      </c>
    </row>
    <row r="146" spans="1:14" ht="14.4" customHeight="1" x14ac:dyDescent="0.3">
      <c r="A146" s="664" t="s">
        <v>542</v>
      </c>
      <c r="B146" s="665" t="s">
        <v>543</v>
      </c>
      <c r="C146" s="666" t="s">
        <v>547</v>
      </c>
      <c r="D146" s="667" t="s">
        <v>2483</v>
      </c>
      <c r="E146" s="666" t="s">
        <v>561</v>
      </c>
      <c r="F146" s="667" t="s">
        <v>2487</v>
      </c>
      <c r="G146" s="666" t="s">
        <v>581</v>
      </c>
      <c r="H146" s="666" t="s">
        <v>1081</v>
      </c>
      <c r="I146" s="666" t="s">
        <v>1082</v>
      </c>
      <c r="J146" s="666" t="s">
        <v>846</v>
      </c>
      <c r="K146" s="666" t="s">
        <v>1083</v>
      </c>
      <c r="L146" s="668">
        <v>74.860147246361223</v>
      </c>
      <c r="M146" s="668">
        <v>6</v>
      </c>
      <c r="N146" s="669">
        <v>449.16088347816731</v>
      </c>
    </row>
    <row r="147" spans="1:14" ht="14.4" customHeight="1" x14ac:dyDescent="0.3">
      <c r="A147" s="664" t="s">
        <v>542</v>
      </c>
      <c r="B147" s="665" t="s">
        <v>543</v>
      </c>
      <c r="C147" s="666" t="s">
        <v>547</v>
      </c>
      <c r="D147" s="667" t="s">
        <v>2483</v>
      </c>
      <c r="E147" s="666" t="s">
        <v>561</v>
      </c>
      <c r="F147" s="667" t="s">
        <v>2487</v>
      </c>
      <c r="G147" s="666" t="s">
        <v>581</v>
      </c>
      <c r="H147" s="666" t="s">
        <v>1084</v>
      </c>
      <c r="I147" s="666" t="s">
        <v>1085</v>
      </c>
      <c r="J147" s="666" t="s">
        <v>1086</v>
      </c>
      <c r="K147" s="666" t="s">
        <v>1087</v>
      </c>
      <c r="L147" s="668">
        <v>68.789458962313063</v>
      </c>
      <c r="M147" s="668">
        <v>3</v>
      </c>
      <c r="N147" s="669">
        <v>206.36837688693919</v>
      </c>
    </row>
    <row r="148" spans="1:14" ht="14.4" customHeight="1" x14ac:dyDescent="0.3">
      <c r="A148" s="664" t="s">
        <v>542</v>
      </c>
      <c r="B148" s="665" t="s">
        <v>543</v>
      </c>
      <c r="C148" s="666" t="s">
        <v>547</v>
      </c>
      <c r="D148" s="667" t="s">
        <v>2483</v>
      </c>
      <c r="E148" s="666" t="s">
        <v>561</v>
      </c>
      <c r="F148" s="667" t="s">
        <v>2487</v>
      </c>
      <c r="G148" s="666" t="s">
        <v>581</v>
      </c>
      <c r="H148" s="666" t="s">
        <v>1088</v>
      </c>
      <c r="I148" s="666" t="s">
        <v>1089</v>
      </c>
      <c r="J148" s="666" t="s">
        <v>1090</v>
      </c>
      <c r="K148" s="666" t="s">
        <v>1091</v>
      </c>
      <c r="L148" s="668">
        <v>64.074026221036604</v>
      </c>
      <c r="M148" s="668">
        <v>19</v>
      </c>
      <c r="N148" s="669">
        <v>1217.4064981996955</v>
      </c>
    </row>
    <row r="149" spans="1:14" ht="14.4" customHeight="1" x14ac:dyDescent="0.3">
      <c r="A149" s="664" t="s">
        <v>542</v>
      </c>
      <c r="B149" s="665" t="s">
        <v>543</v>
      </c>
      <c r="C149" s="666" t="s">
        <v>547</v>
      </c>
      <c r="D149" s="667" t="s">
        <v>2483</v>
      </c>
      <c r="E149" s="666" t="s">
        <v>561</v>
      </c>
      <c r="F149" s="667" t="s">
        <v>2487</v>
      </c>
      <c r="G149" s="666" t="s">
        <v>581</v>
      </c>
      <c r="H149" s="666" t="s">
        <v>1092</v>
      </c>
      <c r="I149" s="666" t="s">
        <v>1093</v>
      </c>
      <c r="J149" s="666" t="s">
        <v>1094</v>
      </c>
      <c r="K149" s="666" t="s">
        <v>1095</v>
      </c>
      <c r="L149" s="668">
        <v>49.439999999999991</v>
      </c>
      <c r="M149" s="668">
        <v>2</v>
      </c>
      <c r="N149" s="669">
        <v>98.879999999999981</v>
      </c>
    </row>
    <row r="150" spans="1:14" ht="14.4" customHeight="1" x14ac:dyDescent="0.3">
      <c r="A150" s="664" t="s">
        <v>542</v>
      </c>
      <c r="B150" s="665" t="s">
        <v>543</v>
      </c>
      <c r="C150" s="666" t="s">
        <v>547</v>
      </c>
      <c r="D150" s="667" t="s">
        <v>2483</v>
      </c>
      <c r="E150" s="666" t="s">
        <v>561</v>
      </c>
      <c r="F150" s="667" t="s">
        <v>2487</v>
      </c>
      <c r="G150" s="666" t="s">
        <v>581</v>
      </c>
      <c r="H150" s="666" t="s">
        <v>1096</v>
      </c>
      <c r="I150" s="666" t="s">
        <v>900</v>
      </c>
      <c r="J150" s="666" t="s">
        <v>1097</v>
      </c>
      <c r="K150" s="666"/>
      <c r="L150" s="668">
        <v>132.20453942800788</v>
      </c>
      <c r="M150" s="668">
        <v>1</v>
      </c>
      <c r="N150" s="669">
        <v>132.20453942800788</v>
      </c>
    </row>
    <row r="151" spans="1:14" ht="14.4" customHeight="1" x14ac:dyDescent="0.3">
      <c r="A151" s="664" t="s">
        <v>542</v>
      </c>
      <c r="B151" s="665" t="s">
        <v>543</v>
      </c>
      <c r="C151" s="666" t="s">
        <v>547</v>
      </c>
      <c r="D151" s="667" t="s">
        <v>2483</v>
      </c>
      <c r="E151" s="666" t="s">
        <v>561</v>
      </c>
      <c r="F151" s="667" t="s">
        <v>2487</v>
      </c>
      <c r="G151" s="666" t="s">
        <v>581</v>
      </c>
      <c r="H151" s="666" t="s">
        <v>1098</v>
      </c>
      <c r="I151" s="666" t="s">
        <v>900</v>
      </c>
      <c r="J151" s="666" t="s">
        <v>1099</v>
      </c>
      <c r="K151" s="666"/>
      <c r="L151" s="668">
        <v>110.0509090909091</v>
      </c>
      <c r="M151" s="668">
        <v>11</v>
      </c>
      <c r="N151" s="669">
        <v>1210.5600000000002</v>
      </c>
    </row>
    <row r="152" spans="1:14" ht="14.4" customHeight="1" x14ac:dyDescent="0.3">
      <c r="A152" s="664" t="s">
        <v>542</v>
      </c>
      <c r="B152" s="665" t="s">
        <v>543</v>
      </c>
      <c r="C152" s="666" t="s">
        <v>547</v>
      </c>
      <c r="D152" s="667" t="s">
        <v>2483</v>
      </c>
      <c r="E152" s="666" t="s">
        <v>561</v>
      </c>
      <c r="F152" s="667" t="s">
        <v>2487</v>
      </c>
      <c r="G152" s="666" t="s">
        <v>581</v>
      </c>
      <c r="H152" s="666" t="s">
        <v>1100</v>
      </c>
      <c r="I152" s="666" t="s">
        <v>900</v>
      </c>
      <c r="J152" s="666" t="s">
        <v>1101</v>
      </c>
      <c r="K152" s="666"/>
      <c r="L152" s="668">
        <v>148.23998157798982</v>
      </c>
      <c r="M152" s="668">
        <v>6</v>
      </c>
      <c r="N152" s="669">
        <v>889.439889467939</v>
      </c>
    </row>
    <row r="153" spans="1:14" ht="14.4" customHeight="1" x14ac:dyDescent="0.3">
      <c r="A153" s="664" t="s">
        <v>542</v>
      </c>
      <c r="B153" s="665" t="s">
        <v>543</v>
      </c>
      <c r="C153" s="666" t="s">
        <v>547</v>
      </c>
      <c r="D153" s="667" t="s">
        <v>2483</v>
      </c>
      <c r="E153" s="666" t="s">
        <v>561</v>
      </c>
      <c r="F153" s="667" t="s">
        <v>2487</v>
      </c>
      <c r="G153" s="666" t="s">
        <v>581</v>
      </c>
      <c r="H153" s="666" t="s">
        <v>1102</v>
      </c>
      <c r="I153" s="666" t="s">
        <v>1103</v>
      </c>
      <c r="J153" s="666" t="s">
        <v>1104</v>
      </c>
      <c r="K153" s="666" t="s">
        <v>1105</v>
      </c>
      <c r="L153" s="668">
        <v>108.43097286659864</v>
      </c>
      <c r="M153" s="668">
        <v>20</v>
      </c>
      <c r="N153" s="669">
        <v>2168.6194573319726</v>
      </c>
    </row>
    <row r="154" spans="1:14" ht="14.4" customHeight="1" x14ac:dyDescent="0.3">
      <c r="A154" s="664" t="s">
        <v>542</v>
      </c>
      <c r="B154" s="665" t="s">
        <v>543</v>
      </c>
      <c r="C154" s="666" t="s">
        <v>547</v>
      </c>
      <c r="D154" s="667" t="s">
        <v>2483</v>
      </c>
      <c r="E154" s="666" t="s">
        <v>561</v>
      </c>
      <c r="F154" s="667" t="s">
        <v>2487</v>
      </c>
      <c r="G154" s="666" t="s">
        <v>581</v>
      </c>
      <c r="H154" s="666" t="s">
        <v>1106</v>
      </c>
      <c r="I154" s="666" t="s">
        <v>1107</v>
      </c>
      <c r="J154" s="666" t="s">
        <v>617</v>
      </c>
      <c r="K154" s="666" t="s">
        <v>1108</v>
      </c>
      <c r="L154" s="668">
        <v>69.573511994062443</v>
      </c>
      <c r="M154" s="668">
        <v>28</v>
      </c>
      <c r="N154" s="669">
        <v>1948.0583358337485</v>
      </c>
    </row>
    <row r="155" spans="1:14" ht="14.4" customHeight="1" x14ac:dyDescent="0.3">
      <c r="A155" s="664" t="s">
        <v>542</v>
      </c>
      <c r="B155" s="665" t="s">
        <v>543</v>
      </c>
      <c r="C155" s="666" t="s">
        <v>547</v>
      </c>
      <c r="D155" s="667" t="s">
        <v>2483</v>
      </c>
      <c r="E155" s="666" t="s">
        <v>561</v>
      </c>
      <c r="F155" s="667" t="s">
        <v>2487</v>
      </c>
      <c r="G155" s="666" t="s">
        <v>581</v>
      </c>
      <c r="H155" s="666" t="s">
        <v>1109</v>
      </c>
      <c r="I155" s="666" t="s">
        <v>1110</v>
      </c>
      <c r="J155" s="666" t="s">
        <v>1111</v>
      </c>
      <c r="K155" s="666" t="s">
        <v>634</v>
      </c>
      <c r="L155" s="668">
        <v>40.780000000000044</v>
      </c>
      <c r="M155" s="668">
        <v>1</v>
      </c>
      <c r="N155" s="669">
        <v>40.780000000000044</v>
      </c>
    </row>
    <row r="156" spans="1:14" ht="14.4" customHeight="1" x14ac:dyDescent="0.3">
      <c r="A156" s="664" t="s">
        <v>542</v>
      </c>
      <c r="B156" s="665" t="s">
        <v>543</v>
      </c>
      <c r="C156" s="666" t="s">
        <v>547</v>
      </c>
      <c r="D156" s="667" t="s">
        <v>2483</v>
      </c>
      <c r="E156" s="666" t="s">
        <v>561</v>
      </c>
      <c r="F156" s="667" t="s">
        <v>2487</v>
      </c>
      <c r="G156" s="666" t="s">
        <v>581</v>
      </c>
      <c r="H156" s="666" t="s">
        <v>1112</v>
      </c>
      <c r="I156" s="666" t="s">
        <v>1113</v>
      </c>
      <c r="J156" s="666" t="s">
        <v>1114</v>
      </c>
      <c r="K156" s="666" t="s">
        <v>1115</v>
      </c>
      <c r="L156" s="668">
        <v>1037.7490501784957</v>
      </c>
      <c r="M156" s="668">
        <v>3</v>
      </c>
      <c r="N156" s="669">
        <v>3113.247150535487</v>
      </c>
    </row>
    <row r="157" spans="1:14" ht="14.4" customHeight="1" x14ac:dyDescent="0.3">
      <c r="A157" s="664" t="s">
        <v>542</v>
      </c>
      <c r="B157" s="665" t="s">
        <v>543</v>
      </c>
      <c r="C157" s="666" t="s">
        <v>547</v>
      </c>
      <c r="D157" s="667" t="s">
        <v>2483</v>
      </c>
      <c r="E157" s="666" t="s">
        <v>561</v>
      </c>
      <c r="F157" s="667" t="s">
        <v>2487</v>
      </c>
      <c r="G157" s="666" t="s">
        <v>581</v>
      </c>
      <c r="H157" s="666" t="s">
        <v>1116</v>
      </c>
      <c r="I157" s="666" t="s">
        <v>1117</v>
      </c>
      <c r="J157" s="666" t="s">
        <v>568</v>
      </c>
      <c r="K157" s="666" t="s">
        <v>1118</v>
      </c>
      <c r="L157" s="668">
        <v>85.750000000000028</v>
      </c>
      <c r="M157" s="668">
        <v>4</v>
      </c>
      <c r="N157" s="669">
        <v>343.00000000000011</v>
      </c>
    </row>
    <row r="158" spans="1:14" ht="14.4" customHeight="1" x14ac:dyDescent="0.3">
      <c r="A158" s="664" t="s">
        <v>542</v>
      </c>
      <c r="B158" s="665" t="s">
        <v>543</v>
      </c>
      <c r="C158" s="666" t="s">
        <v>547</v>
      </c>
      <c r="D158" s="667" t="s">
        <v>2483</v>
      </c>
      <c r="E158" s="666" t="s">
        <v>561</v>
      </c>
      <c r="F158" s="667" t="s">
        <v>2487</v>
      </c>
      <c r="G158" s="666" t="s">
        <v>581</v>
      </c>
      <c r="H158" s="666" t="s">
        <v>1119</v>
      </c>
      <c r="I158" s="666" t="s">
        <v>900</v>
      </c>
      <c r="J158" s="666" t="s">
        <v>1120</v>
      </c>
      <c r="K158" s="666"/>
      <c r="L158" s="668">
        <v>57.18968787611179</v>
      </c>
      <c r="M158" s="668">
        <v>8</v>
      </c>
      <c r="N158" s="669">
        <v>457.51750300889432</v>
      </c>
    </row>
    <row r="159" spans="1:14" ht="14.4" customHeight="1" x14ac:dyDescent="0.3">
      <c r="A159" s="664" t="s">
        <v>542</v>
      </c>
      <c r="B159" s="665" t="s">
        <v>543</v>
      </c>
      <c r="C159" s="666" t="s">
        <v>547</v>
      </c>
      <c r="D159" s="667" t="s">
        <v>2483</v>
      </c>
      <c r="E159" s="666" t="s">
        <v>561</v>
      </c>
      <c r="F159" s="667" t="s">
        <v>2487</v>
      </c>
      <c r="G159" s="666" t="s">
        <v>581</v>
      </c>
      <c r="H159" s="666" t="s">
        <v>1121</v>
      </c>
      <c r="I159" s="666" t="s">
        <v>1122</v>
      </c>
      <c r="J159" s="666" t="s">
        <v>1123</v>
      </c>
      <c r="K159" s="666" t="s">
        <v>1124</v>
      </c>
      <c r="L159" s="668">
        <v>109.76000000000002</v>
      </c>
      <c r="M159" s="668">
        <v>2</v>
      </c>
      <c r="N159" s="669">
        <v>219.52000000000004</v>
      </c>
    </row>
    <row r="160" spans="1:14" ht="14.4" customHeight="1" x14ac:dyDescent="0.3">
      <c r="A160" s="664" t="s">
        <v>542</v>
      </c>
      <c r="B160" s="665" t="s">
        <v>543</v>
      </c>
      <c r="C160" s="666" t="s">
        <v>547</v>
      </c>
      <c r="D160" s="667" t="s">
        <v>2483</v>
      </c>
      <c r="E160" s="666" t="s">
        <v>561</v>
      </c>
      <c r="F160" s="667" t="s">
        <v>2487</v>
      </c>
      <c r="G160" s="666" t="s">
        <v>581</v>
      </c>
      <c r="H160" s="666" t="s">
        <v>1125</v>
      </c>
      <c r="I160" s="666" t="s">
        <v>1126</v>
      </c>
      <c r="J160" s="666" t="s">
        <v>1127</v>
      </c>
      <c r="K160" s="666" t="s">
        <v>1128</v>
      </c>
      <c r="L160" s="668">
        <v>98.45</v>
      </c>
      <c r="M160" s="668">
        <v>3</v>
      </c>
      <c r="N160" s="669">
        <v>295.35000000000002</v>
      </c>
    </row>
    <row r="161" spans="1:14" ht="14.4" customHeight="1" x14ac:dyDescent="0.3">
      <c r="A161" s="664" t="s">
        <v>542</v>
      </c>
      <c r="B161" s="665" t="s">
        <v>543</v>
      </c>
      <c r="C161" s="666" t="s">
        <v>547</v>
      </c>
      <c r="D161" s="667" t="s">
        <v>2483</v>
      </c>
      <c r="E161" s="666" t="s">
        <v>561</v>
      </c>
      <c r="F161" s="667" t="s">
        <v>2487</v>
      </c>
      <c r="G161" s="666" t="s">
        <v>581</v>
      </c>
      <c r="H161" s="666" t="s">
        <v>1129</v>
      </c>
      <c r="I161" s="666" t="s">
        <v>1130</v>
      </c>
      <c r="J161" s="666" t="s">
        <v>1131</v>
      </c>
      <c r="K161" s="666" t="s">
        <v>1132</v>
      </c>
      <c r="L161" s="668">
        <v>1050.1800000000005</v>
      </c>
      <c r="M161" s="668">
        <v>3</v>
      </c>
      <c r="N161" s="669">
        <v>3150.5400000000013</v>
      </c>
    </row>
    <row r="162" spans="1:14" ht="14.4" customHeight="1" x14ac:dyDescent="0.3">
      <c r="A162" s="664" t="s">
        <v>542</v>
      </c>
      <c r="B162" s="665" t="s">
        <v>543</v>
      </c>
      <c r="C162" s="666" t="s">
        <v>547</v>
      </c>
      <c r="D162" s="667" t="s">
        <v>2483</v>
      </c>
      <c r="E162" s="666" t="s">
        <v>561</v>
      </c>
      <c r="F162" s="667" t="s">
        <v>2487</v>
      </c>
      <c r="G162" s="666" t="s">
        <v>581</v>
      </c>
      <c r="H162" s="666" t="s">
        <v>1133</v>
      </c>
      <c r="I162" s="666" t="s">
        <v>1133</v>
      </c>
      <c r="J162" s="666" t="s">
        <v>1134</v>
      </c>
      <c r="K162" s="666" t="s">
        <v>1135</v>
      </c>
      <c r="L162" s="668">
        <v>133.94000000000003</v>
      </c>
      <c r="M162" s="668">
        <v>3</v>
      </c>
      <c r="N162" s="669">
        <v>401.82000000000005</v>
      </c>
    </row>
    <row r="163" spans="1:14" ht="14.4" customHeight="1" x14ac:dyDescent="0.3">
      <c r="A163" s="664" t="s">
        <v>542</v>
      </c>
      <c r="B163" s="665" t="s">
        <v>543</v>
      </c>
      <c r="C163" s="666" t="s">
        <v>547</v>
      </c>
      <c r="D163" s="667" t="s">
        <v>2483</v>
      </c>
      <c r="E163" s="666" t="s">
        <v>561</v>
      </c>
      <c r="F163" s="667" t="s">
        <v>2487</v>
      </c>
      <c r="G163" s="666" t="s">
        <v>581</v>
      </c>
      <c r="H163" s="666" t="s">
        <v>1136</v>
      </c>
      <c r="I163" s="666" t="s">
        <v>1137</v>
      </c>
      <c r="J163" s="666" t="s">
        <v>1138</v>
      </c>
      <c r="K163" s="666" t="s">
        <v>1139</v>
      </c>
      <c r="L163" s="668">
        <v>31.460015779216956</v>
      </c>
      <c r="M163" s="668">
        <v>4</v>
      </c>
      <c r="N163" s="669">
        <v>125.84006311686782</v>
      </c>
    </row>
    <row r="164" spans="1:14" ht="14.4" customHeight="1" x14ac:dyDescent="0.3">
      <c r="A164" s="664" t="s">
        <v>542</v>
      </c>
      <c r="B164" s="665" t="s">
        <v>543</v>
      </c>
      <c r="C164" s="666" t="s">
        <v>547</v>
      </c>
      <c r="D164" s="667" t="s">
        <v>2483</v>
      </c>
      <c r="E164" s="666" t="s">
        <v>561</v>
      </c>
      <c r="F164" s="667" t="s">
        <v>2487</v>
      </c>
      <c r="G164" s="666" t="s">
        <v>581</v>
      </c>
      <c r="H164" s="666" t="s">
        <v>1140</v>
      </c>
      <c r="I164" s="666" t="s">
        <v>1141</v>
      </c>
      <c r="J164" s="666" t="s">
        <v>1142</v>
      </c>
      <c r="K164" s="666" t="s">
        <v>1143</v>
      </c>
      <c r="L164" s="668">
        <v>52.589999999999996</v>
      </c>
      <c r="M164" s="668">
        <v>2</v>
      </c>
      <c r="N164" s="669">
        <v>105.17999999999999</v>
      </c>
    </row>
    <row r="165" spans="1:14" ht="14.4" customHeight="1" x14ac:dyDescent="0.3">
      <c r="A165" s="664" t="s">
        <v>542</v>
      </c>
      <c r="B165" s="665" t="s">
        <v>543</v>
      </c>
      <c r="C165" s="666" t="s">
        <v>547</v>
      </c>
      <c r="D165" s="667" t="s">
        <v>2483</v>
      </c>
      <c r="E165" s="666" t="s">
        <v>561</v>
      </c>
      <c r="F165" s="667" t="s">
        <v>2487</v>
      </c>
      <c r="G165" s="666" t="s">
        <v>581</v>
      </c>
      <c r="H165" s="666" t="s">
        <v>1144</v>
      </c>
      <c r="I165" s="666" t="s">
        <v>1145</v>
      </c>
      <c r="J165" s="666" t="s">
        <v>1146</v>
      </c>
      <c r="K165" s="666" t="s">
        <v>1147</v>
      </c>
      <c r="L165" s="668">
        <v>37.370000000000019</v>
      </c>
      <c r="M165" s="668">
        <v>1</v>
      </c>
      <c r="N165" s="669">
        <v>37.370000000000019</v>
      </c>
    </row>
    <row r="166" spans="1:14" ht="14.4" customHeight="1" x14ac:dyDescent="0.3">
      <c r="A166" s="664" t="s">
        <v>542</v>
      </c>
      <c r="B166" s="665" t="s">
        <v>543</v>
      </c>
      <c r="C166" s="666" t="s">
        <v>547</v>
      </c>
      <c r="D166" s="667" t="s">
        <v>2483</v>
      </c>
      <c r="E166" s="666" t="s">
        <v>561</v>
      </c>
      <c r="F166" s="667" t="s">
        <v>2487</v>
      </c>
      <c r="G166" s="666" t="s">
        <v>581</v>
      </c>
      <c r="H166" s="666" t="s">
        <v>1148</v>
      </c>
      <c r="I166" s="666" t="s">
        <v>1149</v>
      </c>
      <c r="J166" s="666" t="s">
        <v>1150</v>
      </c>
      <c r="K166" s="666" t="s">
        <v>1151</v>
      </c>
      <c r="L166" s="668">
        <v>104.06999999999998</v>
      </c>
      <c r="M166" s="668">
        <v>10</v>
      </c>
      <c r="N166" s="669">
        <v>1040.6999999999998</v>
      </c>
    </row>
    <row r="167" spans="1:14" ht="14.4" customHeight="1" x14ac:dyDescent="0.3">
      <c r="A167" s="664" t="s">
        <v>542</v>
      </c>
      <c r="B167" s="665" t="s">
        <v>543</v>
      </c>
      <c r="C167" s="666" t="s">
        <v>547</v>
      </c>
      <c r="D167" s="667" t="s">
        <v>2483</v>
      </c>
      <c r="E167" s="666" t="s">
        <v>561</v>
      </c>
      <c r="F167" s="667" t="s">
        <v>2487</v>
      </c>
      <c r="G167" s="666" t="s">
        <v>581</v>
      </c>
      <c r="H167" s="666" t="s">
        <v>1152</v>
      </c>
      <c r="I167" s="666" t="s">
        <v>1153</v>
      </c>
      <c r="J167" s="666" t="s">
        <v>1154</v>
      </c>
      <c r="K167" s="666" t="s">
        <v>1155</v>
      </c>
      <c r="L167" s="668">
        <v>48.4</v>
      </c>
      <c r="M167" s="668">
        <v>6</v>
      </c>
      <c r="N167" s="669">
        <v>290.39999999999998</v>
      </c>
    </row>
    <row r="168" spans="1:14" ht="14.4" customHeight="1" x14ac:dyDescent="0.3">
      <c r="A168" s="664" t="s">
        <v>542</v>
      </c>
      <c r="B168" s="665" t="s">
        <v>543</v>
      </c>
      <c r="C168" s="666" t="s">
        <v>547</v>
      </c>
      <c r="D168" s="667" t="s">
        <v>2483</v>
      </c>
      <c r="E168" s="666" t="s">
        <v>561</v>
      </c>
      <c r="F168" s="667" t="s">
        <v>2487</v>
      </c>
      <c r="G168" s="666" t="s">
        <v>581</v>
      </c>
      <c r="H168" s="666" t="s">
        <v>1156</v>
      </c>
      <c r="I168" s="666" t="s">
        <v>1157</v>
      </c>
      <c r="J168" s="666" t="s">
        <v>1158</v>
      </c>
      <c r="K168" s="666" t="s">
        <v>1159</v>
      </c>
      <c r="L168" s="668">
        <v>47.54</v>
      </c>
      <c r="M168" s="668">
        <v>2</v>
      </c>
      <c r="N168" s="669">
        <v>95.08</v>
      </c>
    </row>
    <row r="169" spans="1:14" ht="14.4" customHeight="1" x14ac:dyDescent="0.3">
      <c r="A169" s="664" t="s">
        <v>542</v>
      </c>
      <c r="B169" s="665" t="s">
        <v>543</v>
      </c>
      <c r="C169" s="666" t="s">
        <v>547</v>
      </c>
      <c r="D169" s="667" t="s">
        <v>2483</v>
      </c>
      <c r="E169" s="666" t="s">
        <v>561</v>
      </c>
      <c r="F169" s="667" t="s">
        <v>2487</v>
      </c>
      <c r="G169" s="666" t="s">
        <v>581</v>
      </c>
      <c r="H169" s="666" t="s">
        <v>1160</v>
      </c>
      <c r="I169" s="666" t="s">
        <v>1160</v>
      </c>
      <c r="J169" s="666" t="s">
        <v>1161</v>
      </c>
      <c r="K169" s="666" t="s">
        <v>565</v>
      </c>
      <c r="L169" s="668">
        <v>953.33999999999992</v>
      </c>
      <c r="M169" s="668">
        <v>2</v>
      </c>
      <c r="N169" s="669">
        <v>1906.6799999999998</v>
      </c>
    </row>
    <row r="170" spans="1:14" ht="14.4" customHeight="1" x14ac:dyDescent="0.3">
      <c r="A170" s="664" t="s">
        <v>542</v>
      </c>
      <c r="B170" s="665" t="s">
        <v>543</v>
      </c>
      <c r="C170" s="666" t="s">
        <v>547</v>
      </c>
      <c r="D170" s="667" t="s">
        <v>2483</v>
      </c>
      <c r="E170" s="666" t="s">
        <v>561</v>
      </c>
      <c r="F170" s="667" t="s">
        <v>2487</v>
      </c>
      <c r="G170" s="666" t="s">
        <v>581</v>
      </c>
      <c r="H170" s="666" t="s">
        <v>1162</v>
      </c>
      <c r="I170" s="666" t="s">
        <v>1163</v>
      </c>
      <c r="J170" s="666" t="s">
        <v>1164</v>
      </c>
      <c r="K170" s="666" t="s">
        <v>656</v>
      </c>
      <c r="L170" s="668">
        <v>105.48999999999991</v>
      </c>
      <c r="M170" s="668">
        <v>1</v>
      </c>
      <c r="N170" s="669">
        <v>105.48999999999991</v>
      </c>
    </row>
    <row r="171" spans="1:14" ht="14.4" customHeight="1" x14ac:dyDescent="0.3">
      <c r="A171" s="664" t="s">
        <v>542</v>
      </c>
      <c r="B171" s="665" t="s">
        <v>543</v>
      </c>
      <c r="C171" s="666" t="s">
        <v>547</v>
      </c>
      <c r="D171" s="667" t="s">
        <v>2483</v>
      </c>
      <c r="E171" s="666" t="s">
        <v>561</v>
      </c>
      <c r="F171" s="667" t="s">
        <v>2487</v>
      </c>
      <c r="G171" s="666" t="s">
        <v>581</v>
      </c>
      <c r="H171" s="666" t="s">
        <v>1165</v>
      </c>
      <c r="I171" s="666" t="s">
        <v>900</v>
      </c>
      <c r="J171" s="666" t="s">
        <v>1166</v>
      </c>
      <c r="K171" s="666"/>
      <c r="L171" s="668">
        <v>105.17</v>
      </c>
      <c r="M171" s="668">
        <v>2</v>
      </c>
      <c r="N171" s="669">
        <v>210.34</v>
      </c>
    </row>
    <row r="172" spans="1:14" ht="14.4" customHeight="1" x14ac:dyDescent="0.3">
      <c r="A172" s="664" t="s">
        <v>542</v>
      </c>
      <c r="B172" s="665" t="s">
        <v>543</v>
      </c>
      <c r="C172" s="666" t="s">
        <v>547</v>
      </c>
      <c r="D172" s="667" t="s">
        <v>2483</v>
      </c>
      <c r="E172" s="666" t="s">
        <v>561</v>
      </c>
      <c r="F172" s="667" t="s">
        <v>2487</v>
      </c>
      <c r="G172" s="666" t="s">
        <v>581</v>
      </c>
      <c r="H172" s="666" t="s">
        <v>1167</v>
      </c>
      <c r="I172" s="666" t="s">
        <v>1167</v>
      </c>
      <c r="J172" s="666" t="s">
        <v>1168</v>
      </c>
      <c r="K172" s="666" t="s">
        <v>1169</v>
      </c>
      <c r="L172" s="668">
        <v>220.29999999999995</v>
      </c>
      <c r="M172" s="668">
        <v>2</v>
      </c>
      <c r="N172" s="669">
        <v>440.59999999999991</v>
      </c>
    </row>
    <row r="173" spans="1:14" ht="14.4" customHeight="1" x14ac:dyDescent="0.3">
      <c r="A173" s="664" t="s">
        <v>542</v>
      </c>
      <c r="B173" s="665" t="s">
        <v>543</v>
      </c>
      <c r="C173" s="666" t="s">
        <v>547</v>
      </c>
      <c r="D173" s="667" t="s">
        <v>2483</v>
      </c>
      <c r="E173" s="666" t="s">
        <v>561</v>
      </c>
      <c r="F173" s="667" t="s">
        <v>2487</v>
      </c>
      <c r="G173" s="666" t="s">
        <v>581</v>
      </c>
      <c r="H173" s="666" t="s">
        <v>1170</v>
      </c>
      <c r="I173" s="666" t="s">
        <v>1171</v>
      </c>
      <c r="J173" s="666" t="s">
        <v>1172</v>
      </c>
      <c r="K173" s="666" t="s">
        <v>1173</v>
      </c>
      <c r="L173" s="668">
        <v>112.49854350205199</v>
      </c>
      <c r="M173" s="668">
        <v>20</v>
      </c>
      <c r="N173" s="669">
        <v>2249.9708700410397</v>
      </c>
    </row>
    <row r="174" spans="1:14" ht="14.4" customHeight="1" x14ac:dyDescent="0.3">
      <c r="A174" s="664" t="s">
        <v>542</v>
      </c>
      <c r="B174" s="665" t="s">
        <v>543</v>
      </c>
      <c r="C174" s="666" t="s">
        <v>547</v>
      </c>
      <c r="D174" s="667" t="s">
        <v>2483</v>
      </c>
      <c r="E174" s="666" t="s">
        <v>561</v>
      </c>
      <c r="F174" s="667" t="s">
        <v>2487</v>
      </c>
      <c r="G174" s="666" t="s">
        <v>581</v>
      </c>
      <c r="H174" s="666" t="s">
        <v>1174</v>
      </c>
      <c r="I174" s="666" t="s">
        <v>1175</v>
      </c>
      <c r="J174" s="666" t="s">
        <v>1176</v>
      </c>
      <c r="K174" s="666" t="s">
        <v>1177</v>
      </c>
      <c r="L174" s="668">
        <v>105.02999999999999</v>
      </c>
      <c r="M174" s="668">
        <v>1</v>
      </c>
      <c r="N174" s="669">
        <v>105.02999999999999</v>
      </c>
    </row>
    <row r="175" spans="1:14" ht="14.4" customHeight="1" x14ac:dyDescent="0.3">
      <c r="A175" s="664" t="s">
        <v>542</v>
      </c>
      <c r="B175" s="665" t="s">
        <v>543</v>
      </c>
      <c r="C175" s="666" t="s">
        <v>547</v>
      </c>
      <c r="D175" s="667" t="s">
        <v>2483</v>
      </c>
      <c r="E175" s="666" t="s">
        <v>561</v>
      </c>
      <c r="F175" s="667" t="s">
        <v>2487</v>
      </c>
      <c r="G175" s="666" t="s">
        <v>581</v>
      </c>
      <c r="H175" s="666" t="s">
        <v>1178</v>
      </c>
      <c r="I175" s="666" t="s">
        <v>1179</v>
      </c>
      <c r="J175" s="666" t="s">
        <v>1180</v>
      </c>
      <c r="K175" s="666" t="s">
        <v>1181</v>
      </c>
      <c r="L175" s="668">
        <v>20.979999999999997</v>
      </c>
      <c r="M175" s="668">
        <v>2</v>
      </c>
      <c r="N175" s="669">
        <v>41.959999999999994</v>
      </c>
    </row>
    <row r="176" spans="1:14" ht="14.4" customHeight="1" x14ac:dyDescent="0.3">
      <c r="A176" s="664" t="s">
        <v>542</v>
      </c>
      <c r="B176" s="665" t="s">
        <v>543</v>
      </c>
      <c r="C176" s="666" t="s">
        <v>547</v>
      </c>
      <c r="D176" s="667" t="s">
        <v>2483</v>
      </c>
      <c r="E176" s="666" t="s">
        <v>561</v>
      </c>
      <c r="F176" s="667" t="s">
        <v>2487</v>
      </c>
      <c r="G176" s="666" t="s">
        <v>581</v>
      </c>
      <c r="H176" s="666" t="s">
        <v>1182</v>
      </c>
      <c r="I176" s="666" t="s">
        <v>1183</v>
      </c>
      <c r="J176" s="666" t="s">
        <v>1184</v>
      </c>
      <c r="K176" s="666" t="s">
        <v>1185</v>
      </c>
      <c r="L176" s="668">
        <v>382.11073656828063</v>
      </c>
      <c r="M176" s="668">
        <v>11</v>
      </c>
      <c r="N176" s="669">
        <v>4203.2181022510867</v>
      </c>
    </row>
    <row r="177" spans="1:14" ht="14.4" customHeight="1" x14ac:dyDescent="0.3">
      <c r="A177" s="664" t="s">
        <v>542</v>
      </c>
      <c r="B177" s="665" t="s">
        <v>543</v>
      </c>
      <c r="C177" s="666" t="s">
        <v>547</v>
      </c>
      <c r="D177" s="667" t="s">
        <v>2483</v>
      </c>
      <c r="E177" s="666" t="s">
        <v>561</v>
      </c>
      <c r="F177" s="667" t="s">
        <v>2487</v>
      </c>
      <c r="G177" s="666" t="s">
        <v>581</v>
      </c>
      <c r="H177" s="666" t="s">
        <v>1186</v>
      </c>
      <c r="I177" s="666" t="s">
        <v>1186</v>
      </c>
      <c r="J177" s="666" t="s">
        <v>1187</v>
      </c>
      <c r="K177" s="666" t="s">
        <v>1188</v>
      </c>
      <c r="L177" s="668">
        <v>46.660000000000004</v>
      </c>
      <c r="M177" s="668">
        <v>10</v>
      </c>
      <c r="N177" s="669">
        <v>466.6</v>
      </c>
    </row>
    <row r="178" spans="1:14" ht="14.4" customHeight="1" x14ac:dyDescent="0.3">
      <c r="A178" s="664" t="s">
        <v>542</v>
      </c>
      <c r="B178" s="665" t="s">
        <v>543</v>
      </c>
      <c r="C178" s="666" t="s">
        <v>547</v>
      </c>
      <c r="D178" s="667" t="s">
        <v>2483</v>
      </c>
      <c r="E178" s="666" t="s">
        <v>561</v>
      </c>
      <c r="F178" s="667" t="s">
        <v>2487</v>
      </c>
      <c r="G178" s="666" t="s">
        <v>581</v>
      </c>
      <c r="H178" s="666" t="s">
        <v>1189</v>
      </c>
      <c r="I178" s="666" t="s">
        <v>1190</v>
      </c>
      <c r="J178" s="666" t="s">
        <v>1191</v>
      </c>
      <c r="K178" s="666" t="s">
        <v>1192</v>
      </c>
      <c r="L178" s="668">
        <v>60.750000000000014</v>
      </c>
      <c r="M178" s="668">
        <v>2</v>
      </c>
      <c r="N178" s="669">
        <v>121.50000000000003</v>
      </c>
    </row>
    <row r="179" spans="1:14" ht="14.4" customHeight="1" x14ac:dyDescent="0.3">
      <c r="A179" s="664" t="s">
        <v>542</v>
      </c>
      <c r="B179" s="665" t="s">
        <v>543</v>
      </c>
      <c r="C179" s="666" t="s">
        <v>547</v>
      </c>
      <c r="D179" s="667" t="s">
        <v>2483</v>
      </c>
      <c r="E179" s="666" t="s">
        <v>561</v>
      </c>
      <c r="F179" s="667" t="s">
        <v>2487</v>
      </c>
      <c r="G179" s="666" t="s">
        <v>581</v>
      </c>
      <c r="H179" s="666" t="s">
        <v>1193</v>
      </c>
      <c r="I179" s="666" t="s">
        <v>1194</v>
      </c>
      <c r="J179" s="666" t="s">
        <v>1195</v>
      </c>
      <c r="K179" s="666" t="s">
        <v>1196</v>
      </c>
      <c r="L179" s="668">
        <v>96.35918091462834</v>
      </c>
      <c r="M179" s="668">
        <v>1</v>
      </c>
      <c r="N179" s="669">
        <v>96.35918091462834</v>
      </c>
    </row>
    <row r="180" spans="1:14" ht="14.4" customHeight="1" x14ac:dyDescent="0.3">
      <c r="A180" s="664" t="s">
        <v>542</v>
      </c>
      <c r="B180" s="665" t="s">
        <v>543</v>
      </c>
      <c r="C180" s="666" t="s">
        <v>547</v>
      </c>
      <c r="D180" s="667" t="s">
        <v>2483</v>
      </c>
      <c r="E180" s="666" t="s">
        <v>561</v>
      </c>
      <c r="F180" s="667" t="s">
        <v>2487</v>
      </c>
      <c r="G180" s="666" t="s">
        <v>581</v>
      </c>
      <c r="H180" s="666" t="s">
        <v>1197</v>
      </c>
      <c r="I180" s="666" t="s">
        <v>1198</v>
      </c>
      <c r="J180" s="666" t="s">
        <v>1199</v>
      </c>
      <c r="K180" s="666" t="s">
        <v>1200</v>
      </c>
      <c r="L180" s="668">
        <v>133.31</v>
      </c>
      <c r="M180" s="668">
        <v>1</v>
      </c>
      <c r="N180" s="669">
        <v>133.31</v>
      </c>
    </row>
    <row r="181" spans="1:14" ht="14.4" customHeight="1" x14ac:dyDescent="0.3">
      <c r="A181" s="664" t="s">
        <v>542</v>
      </c>
      <c r="B181" s="665" t="s">
        <v>543</v>
      </c>
      <c r="C181" s="666" t="s">
        <v>547</v>
      </c>
      <c r="D181" s="667" t="s">
        <v>2483</v>
      </c>
      <c r="E181" s="666" t="s">
        <v>561</v>
      </c>
      <c r="F181" s="667" t="s">
        <v>2487</v>
      </c>
      <c r="G181" s="666" t="s">
        <v>581</v>
      </c>
      <c r="H181" s="666" t="s">
        <v>1201</v>
      </c>
      <c r="I181" s="666" t="s">
        <v>1202</v>
      </c>
      <c r="J181" s="666" t="s">
        <v>1203</v>
      </c>
      <c r="K181" s="666" t="s">
        <v>1204</v>
      </c>
      <c r="L181" s="668">
        <v>112.97</v>
      </c>
      <c r="M181" s="668">
        <v>1</v>
      </c>
      <c r="N181" s="669">
        <v>112.97</v>
      </c>
    </row>
    <row r="182" spans="1:14" ht="14.4" customHeight="1" x14ac:dyDescent="0.3">
      <c r="A182" s="664" t="s">
        <v>542</v>
      </c>
      <c r="B182" s="665" t="s">
        <v>543</v>
      </c>
      <c r="C182" s="666" t="s">
        <v>547</v>
      </c>
      <c r="D182" s="667" t="s">
        <v>2483</v>
      </c>
      <c r="E182" s="666" t="s">
        <v>561</v>
      </c>
      <c r="F182" s="667" t="s">
        <v>2487</v>
      </c>
      <c r="G182" s="666" t="s">
        <v>581</v>
      </c>
      <c r="H182" s="666" t="s">
        <v>1205</v>
      </c>
      <c r="I182" s="666" t="s">
        <v>900</v>
      </c>
      <c r="J182" s="666" t="s">
        <v>1206</v>
      </c>
      <c r="K182" s="666"/>
      <c r="L182" s="668">
        <v>409.25315789473689</v>
      </c>
      <c r="M182" s="668">
        <v>19</v>
      </c>
      <c r="N182" s="669">
        <v>7775.8100000000013</v>
      </c>
    </row>
    <row r="183" spans="1:14" ht="14.4" customHeight="1" x14ac:dyDescent="0.3">
      <c r="A183" s="664" t="s">
        <v>542</v>
      </c>
      <c r="B183" s="665" t="s">
        <v>543</v>
      </c>
      <c r="C183" s="666" t="s">
        <v>547</v>
      </c>
      <c r="D183" s="667" t="s">
        <v>2483</v>
      </c>
      <c r="E183" s="666" t="s">
        <v>561</v>
      </c>
      <c r="F183" s="667" t="s">
        <v>2487</v>
      </c>
      <c r="G183" s="666" t="s">
        <v>581</v>
      </c>
      <c r="H183" s="666" t="s">
        <v>1207</v>
      </c>
      <c r="I183" s="666" t="s">
        <v>900</v>
      </c>
      <c r="J183" s="666" t="s">
        <v>1208</v>
      </c>
      <c r="K183" s="666"/>
      <c r="L183" s="668">
        <v>165.92544229003607</v>
      </c>
      <c r="M183" s="668">
        <v>15</v>
      </c>
      <c r="N183" s="669">
        <v>2488.8816343505409</v>
      </c>
    </row>
    <row r="184" spans="1:14" ht="14.4" customHeight="1" x14ac:dyDescent="0.3">
      <c r="A184" s="664" t="s">
        <v>542</v>
      </c>
      <c r="B184" s="665" t="s">
        <v>543</v>
      </c>
      <c r="C184" s="666" t="s">
        <v>547</v>
      </c>
      <c r="D184" s="667" t="s">
        <v>2483</v>
      </c>
      <c r="E184" s="666" t="s">
        <v>561</v>
      </c>
      <c r="F184" s="667" t="s">
        <v>2487</v>
      </c>
      <c r="G184" s="666" t="s">
        <v>581</v>
      </c>
      <c r="H184" s="666" t="s">
        <v>1209</v>
      </c>
      <c r="I184" s="666" t="s">
        <v>900</v>
      </c>
      <c r="J184" s="666" t="s">
        <v>1210</v>
      </c>
      <c r="K184" s="666"/>
      <c r="L184" s="668">
        <v>127.92561918161429</v>
      </c>
      <c r="M184" s="668">
        <v>3</v>
      </c>
      <c r="N184" s="669">
        <v>383.77685754484287</v>
      </c>
    </row>
    <row r="185" spans="1:14" ht="14.4" customHeight="1" x14ac:dyDescent="0.3">
      <c r="A185" s="664" t="s">
        <v>542</v>
      </c>
      <c r="B185" s="665" t="s">
        <v>543</v>
      </c>
      <c r="C185" s="666" t="s">
        <v>547</v>
      </c>
      <c r="D185" s="667" t="s">
        <v>2483</v>
      </c>
      <c r="E185" s="666" t="s">
        <v>561</v>
      </c>
      <c r="F185" s="667" t="s">
        <v>2487</v>
      </c>
      <c r="G185" s="666" t="s">
        <v>581</v>
      </c>
      <c r="H185" s="666" t="s">
        <v>1211</v>
      </c>
      <c r="I185" s="666" t="s">
        <v>900</v>
      </c>
      <c r="J185" s="666" t="s">
        <v>1212</v>
      </c>
      <c r="K185" s="666" t="s">
        <v>1213</v>
      </c>
      <c r="L185" s="668">
        <v>81.650436696726089</v>
      </c>
      <c r="M185" s="668">
        <v>5</v>
      </c>
      <c r="N185" s="669">
        <v>408.25218348363046</v>
      </c>
    </row>
    <row r="186" spans="1:14" ht="14.4" customHeight="1" x14ac:dyDescent="0.3">
      <c r="A186" s="664" t="s">
        <v>542</v>
      </c>
      <c r="B186" s="665" t="s">
        <v>543</v>
      </c>
      <c r="C186" s="666" t="s">
        <v>547</v>
      </c>
      <c r="D186" s="667" t="s">
        <v>2483</v>
      </c>
      <c r="E186" s="666" t="s">
        <v>561</v>
      </c>
      <c r="F186" s="667" t="s">
        <v>2487</v>
      </c>
      <c r="G186" s="666" t="s">
        <v>581</v>
      </c>
      <c r="H186" s="666" t="s">
        <v>1214</v>
      </c>
      <c r="I186" s="666" t="s">
        <v>1215</v>
      </c>
      <c r="J186" s="666" t="s">
        <v>1216</v>
      </c>
      <c r="K186" s="666" t="s">
        <v>1217</v>
      </c>
      <c r="L186" s="668">
        <v>534.6400000000001</v>
      </c>
      <c r="M186" s="668">
        <v>1</v>
      </c>
      <c r="N186" s="669">
        <v>534.6400000000001</v>
      </c>
    </row>
    <row r="187" spans="1:14" ht="14.4" customHeight="1" x14ac:dyDescent="0.3">
      <c r="A187" s="664" t="s">
        <v>542</v>
      </c>
      <c r="B187" s="665" t="s">
        <v>543</v>
      </c>
      <c r="C187" s="666" t="s">
        <v>547</v>
      </c>
      <c r="D187" s="667" t="s">
        <v>2483</v>
      </c>
      <c r="E187" s="666" t="s">
        <v>561</v>
      </c>
      <c r="F187" s="667" t="s">
        <v>2487</v>
      </c>
      <c r="G187" s="666" t="s">
        <v>581</v>
      </c>
      <c r="H187" s="666" t="s">
        <v>1218</v>
      </c>
      <c r="I187" s="666" t="s">
        <v>1219</v>
      </c>
      <c r="J187" s="666" t="s">
        <v>1220</v>
      </c>
      <c r="K187" s="666" t="s">
        <v>1221</v>
      </c>
      <c r="L187" s="668">
        <v>136.62</v>
      </c>
      <c r="M187" s="668">
        <v>1</v>
      </c>
      <c r="N187" s="669">
        <v>136.62</v>
      </c>
    </row>
    <row r="188" spans="1:14" ht="14.4" customHeight="1" x14ac:dyDescent="0.3">
      <c r="A188" s="664" t="s">
        <v>542</v>
      </c>
      <c r="B188" s="665" t="s">
        <v>543</v>
      </c>
      <c r="C188" s="666" t="s">
        <v>547</v>
      </c>
      <c r="D188" s="667" t="s">
        <v>2483</v>
      </c>
      <c r="E188" s="666" t="s">
        <v>561</v>
      </c>
      <c r="F188" s="667" t="s">
        <v>2487</v>
      </c>
      <c r="G188" s="666" t="s">
        <v>581</v>
      </c>
      <c r="H188" s="666" t="s">
        <v>1222</v>
      </c>
      <c r="I188" s="666" t="s">
        <v>1223</v>
      </c>
      <c r="J188" s="666" t="s">
        <v>1224</v>
      </c>
      <c r="K188" s="666" t="s">
        <v>1225</v>
      </c>
      <c r="L188" s="668">
        <v>164.03000000000003</v>
      </c>
      <c r="M188" s="668">
        <v>1</v>
      </c>
      <c r="N188" s="669">
        <v>164.03000000000003</v>
      </c>
    </row>
    <row r="189" spans="1:14" ht="14.4" customHeight="1" x14ac:dyDescent="0.3">
      <c r="A189" s="664" t="s">
        <v>542</v>
      </c>
      <c r="B189" s="665" t="s">
        <v>543</v>
      </c>
      <c r="C189" s="666" t="s">
        <v>547</v>
      </c>
      <c r="D189" s="667" t="s">
        <v>2483</v>
      </c>
      <c r="E189" s="666" t="s">
        <v>561</v>
      </c>
      <c r="F189" s="667" t="s">
        <v>2487</v>
      </c>
      <c r="G189" s="666" t="s">
        <v>581</v>
      </c>
      <c r="H189" s="666" t="s">
        <v>1226</v>
      </c>
      <c r="I189" s="666" t="s">
        <v>900</v>
      </c>
      <c r="J189" s="666" t="s">
        <v>1227</v>
      </c>
      <c r="K189" s="666"/>
      <c r="L189" s="668">
        <v>151.80489507600404</v>
      </c>
      <c r="M189" s="668">
        <v>3</v>
      </c>
      <c r="N189" s="669">
        <v>455.4146852280121</v>
      </c>
    </row>
    <row r="190" spans="1:14" ht="14.4" customHeight="1" x14ac:dyDescent="0.3">
      <c r="A190" s="664" t="s">
        <v>542</v>
      </c>
      <c r="B190" s="665" t="s">
        <v>543</v>
      </c>
      <c r="C190" s="666" t="s">
        <v>547</v>
      </c>
      <c r="D190" s="667" t="s">
        <v>2483</v>
      </c>
      <c r="E190" s="666" t="s">
        <v>561</v>
      </c>
      <c r="F190" s="667" t="s">
        <v>2487</v>
      </c>
      <c r="G190" s="666" t="s">
        <v>581</v>
      </c>
      <c r="H190" s="666" t="s">
        <v>1228</v>
      </c>
      <c r="I190" s="666" t="s">
        <v>1229</v>
      </c>
      <c r="J190" s="666" t="s">
        <v>1230</v>
      </c>
      <c r="K190" s="666" t="s">
        <v>1231</v>
      </c>
      <c r="L190" s="668">
        <v>325.15999999999997</v>
      </c>
      <c r="M190" s="668">
        <v>3</v>
      </c>
      <c r="N190" s="669">
        <v>975.4799999999999</v>
      </c>
    </row>
    <row r="191" spans="1:14" ht="14.4" customHeight="1" x14ac:dyDescent="0.3">
      <c r="A191" s="664" t="s">
        <v>542</v>
      </c>
      <c r="B191" s="665" t="s">
        <v>543</v>
      </c>
      <c r="C191" s="666" t="s">
        <v>547</v>
      </c>
      <c r="D191" s="667" t="s">
        <v>2483</v>
      </c>
      <c r="E191" s="666" t="s">
        <v>561</v>
      </c>
      <c r="F191" s="667" t="s">
        <v>2487</v>
      </c>
      <c r="G191" s="666" t="s">
        <v>581</v>
      </c>
      <c r="H191" s="666" t="s">
        <v>1232</v>
      </c>
      <c r="I191" s="666" t="s">
        <v>1233</v>
      </c>
      <c r="J191" s="666" t="s">
        <v>1234</v>
      </c>
      <c r="K191" s="666"/>
      <c r="L191" s="668">
        <v>252.97796289262942</v>
      </c>
      <c r="M191" s="668">
        <v>10</v>
      </c>
      <c r="N191" s="669">
        <v>2529.7796289262942</v>
      </c>
    </row>
    <row r="192" spans="1:14" ht="14.4" customHeight="1" x14ac:dyDescent="0.3">
      <c r="A192" s="664" t="s">
        <v>542</v>
      </c>
      <c r="B192" s="665" t="s">
        <v>543</v>
      </c>
      <c r="C192" s="666" t="s">
        <v>547</v>
      </c>
      <c r="D192" s="667" t="s">
        <v>2483</v>
      </c>
      <c r="E192" s="666" t="s">
        <v>561</v>
      </c>
      <c r="F192" s="667" t="s">
        <v>2487</v>
      </c>
      <c r="G192" s="666" t="s">
        <v>581</v>
      </c>
      <c r="H192" s="666" t="s">
        <v>1235</v>
      </c>
      <c r="I192" s="666" t="s">
        <v>1236</v>
      </c>
      <c r="J192" s="666" t="s">
        <v>1237</v>
      </c>
      <c r="K192" s="666" t="s">
        <v>1238</v>
      </c>
      <c r="L192" s="668">
        <v>33.047499999999992</v>
      </c>
      <c r="M192" s="668">
        <v>4</v>
      </c>
      <c r="N192" s="669">
        <v>132.18999999999997</v>
      </c>
    </row>
    <row r="193" spans="1:14" ht="14.4" customHeight="1" x14ac:dyDescent="0.3">
      <c r="A193" s="664" t="s">
        <v>542</v>
      </c>
      <c r="B193" s="665" t="s">
        <v>543</v>
      </c>
      <c r="C193" s="666" t="s">
        <v>547</v>
      </c>
      <c r="D193" s="667" t="s">
        <v>2483</v>
      </c>
      <c r="E193" s="666" t="s">
        <v>561</v>
      </c>
      <c r="F193" s="667" t="s">
        <v>2487</v>
      </c>
      <c r="G193" s="666" t="s">
        <v>581</v>
      </c>
      <c r="H193" s="666" t="s">
        <v>1239</v>
      </c>
      <c r="I193" s="666" t="s">
        <v>1240</v>
      </c>
      <c r="J193" s="666" t="s">
        <v>1241</v>
      </c>
      <c r="K193" s="666" t="s">
        <v>1242</v>
      </c>
      <c r="L193" s="668">
        <v>49.1</v>
      </c>
      <c r="M193" s="668">
        <v>1</v>
      </c>
      <c r="N193" s="669">
        <v>49.1</v>
      </c>
    </row>
    <row r="194" spans="1:14" ht="14.4" customHeight="1" x14ac:dyDescent="0.3">
      <c r="A194" s="664" t="s">
        <v>542</v>
      </c>
      <c r="B194" s="665" t="s">
        <v>543</v>
      </c>
      <c r="C194" s="666" t="s">
        <v>547</v>
      </c>
      <c r="D194" s="667" t="s">
        <v>2483</v>
      </c>
      <c r="E194" s="666" t="s">
        <v>561</v>
      </c>
      <c r="F194" s="667" t="s">
        <v>2487</v>
      </c>
      <c r="G194" s="666" t="s">
        <v>581</v>
      </c>
      <c r="H194" s="666" t="s">
        <v>1243</v>
      </c>
      <c r="I194" s="666" t="s">
        <v>1244</v>
      </c>
      <c r="J194" s="666" t="s">
        <v>1245</v>
      </c>
      <c r="K194" s="666" t="s">
        <v>1246</v>
      </c>
      <c r="L194" s="668">
        <v>921.15</v>
      </c>
      <c r="M194" s="668">
        <v>1</v>
      </c>
      <c r="N194" s="669">
        <v>921.15</v>
      </c>
    </row>
    <row r="195" spans="1:14" ht="14.4" customHeight="1" x14ac:dyDescent="0.3">
      <c r="A195" s="664" t="s">
        <v>542</v>
      </c>
      <c r="B195" s="665" t="s">
        <v>543</v>
      </c>
      <c r="C195" s="666" t="s">
        <v>547</v>
      </c>
      <c r="D195" s="667" t="s">
        <v>2483</v>
      </c>
      <c r="E195" s="666" t="s">
        <v>561</v>
      </c>
      <c r="F195" s="667" t="s">
        <v>2487</v>
      </c>
      <c r="G195" s="666" t="s">
        <v>581</v>
      </c>
      <c r="H195" s="666" t="s">
        <v>1247</v>
      </c>
      <c r="I195" s="666" t="s">
        <v>900</v>
      </c>
      <c r="J195" s="666" t="s">
        <v>1248</v>
      </c>
      <c r="K195" s="666"/>
      <c r="L195" s="668">
        <v>57.977181423546796</v>
      </c>
      <c r="M195" s="668">
        <v>1</v>
      </c>
      <c r="N195" s="669">
        <v>57.977181423546796</v>
      </c>
    </row>
    <row r="196" spans="1:14" ht="14.4" customHeight="1" x14ac:dyDescent="0.3">
      <c r="A196" s="664" t="s">
        <v>542</v>
      </c>
      <c r="B196" s="665" t="s">
        <v>543</v>
      </c>
      <c r="C196" s="666" t="s">
        <v>547</v>
      </c>
      <c r="D196" s="667" t="s">
        <v>2483</v>
      </c>
      <c r="E196" s="666" t="s">
        <v>561</v>
      </c>
      <c r="F196" s="667" t="s">
        <v>2487</v>
      </c>
      <c r="G196" s="666" t="s">
        <v>581</v>
      </c>
      <c r="H196" s="666" t="s">
        <v>1249</v>
      </c>
      <c r="I196" s="666" t="s">
        <v>900</v>
      </c>
      <c r="J196" s="666" t="s">
        <v>1250</v>
      </c>
      <c r="K196" s="666"/>
      <c r="L196" s="668">
        <v>98.425301327345267</v>
      </c>
      <c r="M196" s="668">
        <v>62</v>
      </c>
      <c r="N196" s="669">
        <v>6102.3686822954069</v>
      </c>
    </row>
    <row r="197" spans="1:14" ht="14.4" customHeight="1" x14ac:dyDescent="0.3">
      <c r="A197" s="664" t="s">
        <v>542</v>
      </c>
      <c r="B197" s="665" t="s">
        <v>543</v>
      </c>
      <c r="C197" s="666" t="s">
        <v>547</v>
      </c>
      <c r="D197" s="667" t="s">
        <v>2483</v>
      </c>
      <c r="E197" s="666" t="s">
        <v>561</v>
      </c>
      <c r="F197" s="667" t="s">
        <v>2487</v>
      </c>
      <c r="G197" s="666" t="s">
        <v>581</v>
      </c>
      <c r="H197" s="666" t="s">
        <v>1251</v>
      </c>
      <c r="I197" s="666" t="s">
        <v>1252</v>
      </c>
      <c r="J197" s="666" t="s">
        <v>1253</v>
      </c>
      <c r="K197" s="666" t="s">
        <v>1254</v>
      </c>
      <c r="L197" s="668">
        <v>83.13000000000001</v>
      </c>
      <c r="M197" s="668">
        <v>4</v>
      </c>
      <c r="N197" s="669">
        <v>332.52000000000004</v>
      </c>
    </row>
    <row r="198" spans="1:14" ht="14.4" customHeight="1" x14ac:dyDescent="0.3">
      <c r="A198" s="664" t="s">
        <v>542</v>
      </c>
      <c r="B198" s="665" t="s">
        <v>543</v>
      </c>
      <c r="C198" s="666" t="s">
        <v>547</v>
      </c>
      <c r="D198" s="667" t="s">
        <v>2483</v>
      </c>
      <c r="E198" s="666" t="s">
        <v>561</v>
      </c>
      <c r="F198" s="667" t="s">
        <v>2487</v>
      </c>
      <c r="G198" s="666" t="s">
        <v>581</v>
      </c>
      <c r="H198" s="666" t="s">
        <v>1255</v>
      </c>
      <c r="I198" s="666" t="s">
        <v>1256</v>
      </c>
      <c r="J198" s="666" t="s">
        <v>1257</v>
      </c>
      <c r="K198" s="666" t="s">
        <v>1258</v>
      </c>
      <c r="L198" s="668">
        <v>180.81799880027057</v>
      </c>
      <c r="M198" s="668">
        <v>30</v>
      </c>
      <c r="N198" s="669">
        <v>5424.5399640081168</v>
      </c>
    </row>
    <row r="199" spans="1:14" ht="14.4" customHeight="1" x14ac:dyDescent="0.3">
      <c r="A199" s="664" t="s">
        <v>542</v>
      </c>
      <c r="B199" s="665" t="s">
        <v>543</v>
      </c>
      <c r="C199" s="666" t="s">
        <v>547</v>
      </c>
      <c r="D199" s="667" t="s">
        <v>2483</v>
      </c>
      <c r="E199" s="666" t="s">
        <v>561</v>
      </c>
      <c r="F199" s="667" t="s">
        <v>2487</v>
      </c>
      <c r="G199" s="666" t="s">
        <v>581</v>
      </c>
      <c r="H199" s="666" t="s">
        <v>1259</v>
      </c>
      <c r="I199" s="666" t="s">
        <v>1260</v>
      </c>
      <c r="J199" s="666" t="s">
        <v>1261</v>
      </c>
      <c r="K199" s="666" t="s">
        <v>1262</v>
      </c>
      <c r="L199" s="668">
        <v>75.639835222930472</v>
      </c>
      <c r="M199" s="668">
        <v>5</v>
      </c>
      <c r="N199" s="669">
        <v>378.19917611465235</v>
      </c>
    </row>
    <row r="200" spans="1:14" ht="14.4" customHeight="1" x14ac:dyDescent="0.3">
      <c r="A200" s="664" t="s">
        <v>542</v>
      </c>
      <c r="B200" s="665" t="s">
        <v>543</v>
      </c>
      <c r="C200" s="666" t="s">
        <v>547</v>
      </c>
      <c r="D200" s="667" t="s">
        <v>2483</v>
      </c>
      <c r="E200" s="666" t="s">
        <v>561</v>
      </c>
      <c r="F200" s="667" t="s">
        <v>2487</v>
      </c>
      <c r="G200" s="666" t="s">
        <v>581</v>
      </c>
      <c r="H200" s="666" t="s">
        <v>1263</v>
      </c>
      <c r="I200" s="666" t="s">
        <v>900</v>
      </c>
      <c r="J200" s="666" t="s">
        <v>1264</v>
      </c>
      <c r="K200" s="666"/>
      <c r="L200" s="668">
        <v>275.77</v>
      </c>
      <c r="M200" s="668">
        <v>2</v>
      </c>
      <c r="N200" s="669">
        <v>551.54</v>
      </c>
    </row>
    <row r="201" spans="1:14" ht="14.4" customHeight="1" x14ac:dyDescent="0.3">
      <c r="A201" s="664" t="s">
        <v>542</v>
      </c>
      <c r="B201" s="665" t="s">
        <v>543</v>
      </c>
      <c r="C201" s="666" t="s">
        <v>547</v>
      </c>
      <c r="D201" s="667" t="s">
        <v>2483</v>
      </c>
      <c r="E201" s="666" t="s">
        <v>561</v>
      </c>
      <c r="F201" s="667" t="s">
        <v>2487</v>
      </c>
      <c r="G201" s="666" t="s">
        <v>581</v>
      </c>
      <c r="H201" s="666" t="s">
        <v>1265</v>
      </c>
      <c r="I201" s="666" t="s">
        <v>1266</v>
      </c>
      <c r="J201" s="666" t="s">
        <v>1267</v>
      </c>
      <c r="K201" s="666" t="s">
        <v>1268</v>
      </c>
      <c r="L201" s="668">
        <v>131.56948405678381</v>
      </c>
      <c r="M201" s="668">
        <v>2</v>
      </c>
      <c r="N201" s="669">
        <v>263.13896811356761</v>
      </c>
    </row>
    <row r="202" spans="1:14" ht="14.4" customHeight="1" x14ac:dyDescent="0.3">
      <c r="A202" s="664" t="s">
        <v>542</v>
      </c>
      <c r="B202" s="665" t="s">
        <v>543</v>
      </c>
      <c r="C202" s="666" t="s">
        <v>547</v>
      </c>
      <c r="D202" s="667" t="s">
        <v>2483</v>
      </c>
      <c r="E202" s="666" t="s">
        <v>561</v>
      </c>
      <c r="F202" s="667" t="s">
        <v>2487</v>
      </c>
      <c r="G202" s="666" t="s">
        <v>581</v>
      </c>
      <c r="H202" s="666" t="s">
        <v>1269</v>
      </c>
      <c r="I202" s="666" t="s">
        <v>1270</v>
      </c>
      <c r="J202" s="666" t="s">
        <v>1271</v>
      </c>
      <c r="K202" s="666" t="s">
        <v>1272</v>
      </c>
      <c r="L202" s="668">
        <v>288.55000000000007</v>
      </c>
      <c r="M202" s="668">
        <v>2</v>
      </c>
      <c r="N202" s="669">
        <v>577.10000000000014</v>
      </c>
    </row>
    <row r="203" spans="1:14" ht="14.4" customHeight="1" x14ac:dyDescent="0.3">
      <c r="A203" s="664" t="s">
        <v>542</v>
      </c>
      <c r="B203" s="665" t="s">
        <v>543</v>
      </c>
      <c r="C203" s="666" t="s">
        <v>547</v>
      </c>
      <c r="D203" s="667" t="s">
        <v>2483</v>
      </c>
      <c r="E203" s="666" t="s">
        <v>561</v>
      </c>
      <c r="F203" s="667" t="s">
        <v>2487</v>
      </c>
      <c r="G203" s="666" t="s">
        <v>581</v>
      </c>
      <c r="H203" s="666" t="s">
        <v>1273</v>
      </c>
      <c r="I203" s="666" t="s">
        <v>1274</v>
      </c>
      <c r="J203" s="666" t="s">
        <v>1275</v>
      </c>
      <c r="K203" s="666" t="s">
        <v>1105</v>
      </c>
      <c r="L203" s="668">
        <v>41.469706452251934</v>
      </c>
      <c r="M203" s="668">
        <v>5</v>
      </c>
      <c r="N203" s="669">
        <v>207.34853226125966</v>
      </c>
    </row>
    <row r="204" spans="1:14" ht="14.4" customHeight="1" x14ac:dyDescent="0.3">
      <c r="A204" s="664" t="s">
        <v>542</v>
      </c>
      <c r="B204" s="665" t="s">
        <v>543</v>
      </c>
      <c r="C204" s="666" t="s">
        <v>547</v>
      </c>
      <c r="D204" s="667" t="s">
        <v>2483</v>
      </c>
      <c r="E204" s="666" t="s">
        <v>561</v>
      </c>
      <c r="F204" s="667" t="s">
        <v>2487</v>
      </c>
      <c r="G204" s="666" t="s">
        <v>581</v>
      </c>
      <c r="H204" s="666" t="s">
        <v>1276</v>
      </c>
      <c r="I204" s="666" t="s">
        <v>1276</v>
      </c>
      <c r="J204" s="666" t="s">
        <v>1277</v>
      </c>
      <c r="K204" s="666" t="s">
        <v>1278</v>
      </c>
      <c r="L204" s="668">
        <v>1520.4099999999999</v>
      </c>
      <c r="M204" s="668">
        <v>1</v>
      </c>
      <c r="N204" s="669">
        <v>1520.4099999999999</v>
      </c>
    </row>
    <row r="205" spans="1:14" ht="14.4" customHeight="1" x14ac:dyDescent="0.3">
      <c r="A205" s="664" t="s">
        <v>542</v>
      </c>
      <c r="B205" s="665" t="s">
        <v>543</v>
      </c>
      <c r="C205" s="666" t="s">
        <v>547</v>
      </c>
      <c r="D205" s="667" t="s">
        <v>2483</v>
      </c>
      <c r="E205" s="666" t="s">
        <v>561</v>
      </c>
      <c r="F205" s="667" t="s">
        <v>2487</v>
      </c>
      <c r="G205" s="666" t="s">
        <v>581</v>
      </c>
      <c r="H205" s="666" t="s">
        <v>1279</v>
      </c>
      <c r="I205" s="666" t="s">
        <v>1280</v>
      </c>
      <c r="J205" s="666" t="s">
        <v>1281</v>
      </c>
      <c r="K205" s="666" t="s">
        <v>1282</v>
      </c>
      <c r="L205" s="668">
        <v>228.48000000000025</v>
      </c>
      <c r="M205" s="668">
        <v>1</v>
      </c>
      <c r="N205" s="669">
        <v>228.48000000000025</v>
      </c>
    </row>
    <row r="206" spans="1:14" ht="14.4" customHeight="1" x14ac:dyDescent="0.3">
      <c r="A206" s="664" t="s">
        <v>542</v>
      </c>
      <c r="B206" s="665" t="s">
        <v>543</v>
      </c>
      <c r="C206" s="666" t="s">
        <v>547</v>
      </c>
      <c r="D206" s="667" t="s">
        <v>2483</v>
      </c>
      <c r="E206" s="666" t="s">
        <v>561</v>
      </c>
      <c r="F206" s="667" t="s">
        <v>2487</v>
      </c>
      <c r="G206" s="666" t="s">
        <v>581</v>
      </c>
      <c r="H206" s="666" t="s">
        <v>1283</v>
      </c>
      <c r="I206" s="666" t="s">
        <v>900</v>
      </c>
      <c r="J206" s="666" t="s">
        <v>1284</v>
      </c>
      <c r="K206" s="666"/>
      <c r="L206" s="668">
        <v>95.188315243239046</v>
      </c>
      <c r="M206" s="668">
        <v>1</v>
      </c>
      <c r="N206" s="669">
        <v>95.188315243239046</v>
      </c>
    </row>
    <row r="207" spans="1:14" ht="14.4" customHeight="1" x14ac:dyDescent="0.3">
      <c r="A207" s="664" t="s">
        <v>542</v>
      </c>
      <c r="B207" s="665" t="s">
        <v>543</v>
      </c>
      <c r="C207" s="666" t="s">
        <v>547</v>
      </c>
      <c r="D207" s="667" t="s">
        <v>2483</v>
      </c>
      <c r="E207" s="666" t="s">
        <v>561</v>
      </c>
      <c r="F207" s="667" t="s">
        <v>2487</v>
      </c>
      <c r="G207" s="666" t="s">
        <v>581</v>
      </c>
      <c r="H207" s="666" t="s">
        <v>1285</v>
      </c>
      <c r="I207" s="666" t="s">
        <v>1286</v>
      </c>
      <c r="J207" s="666" t="s">
        <v>1287</v>
      </c>
      <c r="K207" s="666" t="s">
        <v>1288</v>
      </c>
      <c r="L207" s="668">
        <v>698.75</v>
      </c>
      <c r="M207" s="668">
        <v>1</v>
      </c>
      <c r="N207" s="669">
        <v>698.75</v>
      </c>
    </row>
    <row r="208" spans="1:14" ht="14.4" customHeight="1" x14ac:dyDescent="0.3">
      <c r="A208" s="664" t="s">
        <v>542</v>
      </c>
      <c r="B208" s="665" t="s">
        <v>543</v>
      </c>
      <c r="C208" s="666" t="s">
        <v>547</v>
      </c>
      <c r="D208" s="667" t="s">
        <v>2483</v>
      </c>
      <c r="E208" s="666" t="s">
        <v>561</v>
      </c>
      <c r="F208" s="667" t="s">
        <v>2487</v>
      </c>
      <c r="G208" s="666" t="s">
        <v>581</v>
      </c>
      <c r="H208" s="666" t="s">
        <v>1289</v>
      </c>
      <c r="I208" s="666" t="s">
        <v>900</v>
      </c>
      <c r="J208" s="666" t="s">
        <v>1290</v>
      </c>
      <c r="K208" s="666"/>
      <c r="L208" s="668">
        <v>183.6739341125915</v>
      </c>
      <c r="M208" s="668">
        <v>1</v>
      </c>
      <c r="N208" s="669">
        <v>183.6739341125915</v>
      </c>
    </row>
    <row r="209" spans="1:14" ht="14.4" customHeight="1" x14ac:dyDescent="0.3">
      <c r="A209" s="664" t="s">
        <v>542</v>
      </c>
      <c r="B209" s="665" t="s">
        <v>543</v>
      </c>
      <c r="C209" s="666" t="s">
        <v>547</v>
      </c>
      <c r="D209" s="667" t="s">
        <v>2483</v>
      </c>
      <c r="E209" s="666" t="s">
        <v>561</v>
      </c>
      <c r="F209" s="667" t="s">
        <v>2487</v>
      </c>
      <c r="G209" s="666" t="s">
        <v>581</v>
      </c>
      <c r="H209" s="666" t="s">
        <v>1291</v>
      </c>
      <c r="I209" s="666" t="s">
        <v>900</v>
      </c>
      <c r="J209" s="666" t="s">
        <v>1292</v>
      </c>
      <c r="K209" s="666" t="s">
        <v>1293</v>
      </c>
      <c r="L209" s="668">
        <v>55.32</v>
      </c>
      <c r="M209" s="668">
        <v>6</v>
      </c>
      <c r="N209" s="669">
        <v>331.92</v>
      </c>
    </row>
    <row r="210" spans="1:14" ht="14.4" customHeight="1" x14ac:dyDescent="0.3">
      <c r="A210" s="664" t="s">
        <v>542</v>
      </c>
      <c r="B210" s="665" t="s">
        <v>543</v>
      </c>
      <c r="C210" s="666" t="s">
        <v>547</v>
      </c>
      <c r="D210" s="667" t="s">
        <v>2483</v>
      </c>
      <c r="E210" s="666" t="s">
        <v>561</v>
      </c>
      <c r="F210" s="667" t="s">
        <v>2487</v>
      </c>
      <c r="G210" s="666" t="s">
        <v>581</v>
      </c>
      <c r="H210" s="666" t="s">
        <v>1294</v>
      </c>
      <c r="I210" s="666" t="s">
        <v>900</v>
      </c>
      <c r="J210" s="666" t="s">
        <v>1295</v>
      </c>
      <c r="K210" s="666"/>
      <c r="L210" s="668">
        <v>122.61007200845633</v>
      </c>
      <c r="M210" s="668">
        <v>2</v>
      </c>
      <c r="N210" s="669">
        <v>245.22014401691266</v>
      </c>
    </row>
    <row r="211" spans="1:14" ht="14.4" customHeight="1" x14ac:dyDescent="0.3">
      <c r="A211" s="664" t="s">
        <v>542</v>
      </c>
      <c r="B211" s="665" t="s">
        <v>543</v>
      </c>
      <c r="C211" s="666" t="s">
        <v>547</v>
      </c>
      <c r="D211" s="667" t="s">
        <v>2483</v>
      </c>
      <c r="E211" s="666" t="s">
        <v>561</v>
      </c>
      <c r="F211" s="667" t="s">
        <v>2487</v>
      </c>
      <c r="G211" s="666" t="s">
        <v>581</v>
      </c>
      <c r="H211" s="666" t="s">
        <v>1296</v>
      </c>
      <c r="I211" s="666" t="s">
        <v>900</v>
      </c>
      <c r="J211" s="666" t="s">
        <v>1297</v>
      </c>
      <c r="K211" s="666"/>
      <c r="L211" s="668">
        <v>56.070000000000022</v>
      </c>
      <c r="M211" s="668">
        <v>4</v>
      </c>
      <c r="N211" s="669">
        <v>224.28000000000009</v>
      </c>
    </row>
    <row r="212" spans="1:14" ht="14.4" customHeight="1" x14ac:dyDescent="0.3">
      <c r="A212" s="664" t="s">
        <v>542</v>
      </c>
      <c r="B212" s="665" t="s">
        <v>543</v>
      </c>
      <c r="C212" s="666" t="s">
        <v>547</v>
      </c>
      <c r="D212" s="667" t="s">
        <v>2483</v>
      </c>
      <c r="E212" s="666" t="s">
        <v>561</v>
      </c>
      <c r="F212" s="667" t="s">
        <v>2487</v>
      </c>
      <c r="G212" s="666" t="s">
        <v>581</v>
      </c>
      <c r="H212" s="666" t="s">
        <v>1298</v>
      </c>
      <c r="I212" s="666" t="s">
        <v>1299</v>
      </c>
      <c r="J212" s="666" t="s">
        <v>1300</v>
      </c>
      <c r="K212" s="666" t="s">
        <v>1301</v>
      </c>
      <c r="L212" s="668">
        <v>357.64</v>
      </c>
      <c r="M212" s="668">
        <v>1</v>
      </c>
      <c r="N212" s="669">
        <v>357.64</v>
      </c>
    </row>
    <row r="213" spans="1:14" ht="14.4" customHeight="1" x14ac:dyDescent="0.3">
      <c r="A213" s="664" t="s">
        <v>542</v>
      </c>
      <c r="B213" s="665" t="s">
        <v>543</v>
      </c>
      <c r="C213" s="666" t="s">
        <v>547</v>
      </c>
      <c r="D213" s="667" t="s">
        <v>2483</v>
      </c>
      <c r="E213" s="666" t="s">
        <v>561</v>
      </c>
      <c r="F213" s="667" t="s">
        <v>2487</v>
      </c>
      <c r="G213" s="666" t="s">
        <v>581</v>
      </c>
      <c r="H213" s="666" t="s">
        <v>1302</v>
      </c>
      <c r="I213" s="666" t="s">
        <v>900</v>
      </c>
      <c r="J213" s="666" t="s">
        <v>1303</v>
      </c>
      <c r="K213" s="666"/>
      <c r="L213" s="668">
        <v>26.930000000000007</v>
      </c>
      <c r="M213" s="668">
        <v>4</v>
      </c>
      <c r="N213" s="669">
        <v>107.72000000000003</v>
      </c>
    </row>
    <row r="214" spans="1:14" ht="14.4" customHeight="1" x14ac:dyDescent="0.3">
      <c r="A214" s="664" t="s">
        <v>542</v>
      </c>
      <c r="B214" s="665" t="s">
        <v>543</v>
      </c>
      <c r="C214" s="666" t="s">
        <v>547</v>
      </c>
      <c r="D214" s="667" t="s">
        <v>2483</v>
      </c>
      <c r="E214" s="666" t="s">
        <v>561</v>
      </c>
      <c r="F214" s="667" t="s">
        <v>2487</v>
      </c>
      <c r="G214" s="666" t="s">
        <v>581</v>
      </c>
      <c r="H214" s="666" t="s">
        <v>1304</v>
      </c>
      <c r="I214" s="666" t="s">
        <v>900</v>
      </c>
      <c r="J214" s="666" t="s">
        <v>1305</v>
      </c>
      <c r="K214" s="666" t="s">
        <v>1306</v>
      </c>
      <c r="L214" s="668">
        <v>11.800247491787619</v>
      </c>
      <c r="M214" s="668">
        <v>6090</v>
      </c>
      <c r="N214" s="669">
        <v>71863.507224986606</v>
      </c>
    </row>
    <row r="215" spans="1:14" ht="14.4" customHeight="1" x14ac:dyDescent="0.3">
      <c r="A215" s="664" t="s">
        <v>542</v>
      </c>
      <c r="B215" s="665" t="s">
        <v>543</v>
      </c>
      <c r="C215" s="666" t="s">
        <v>547</v>
      </c>
      <c r="D215" s="667" t="s">
        <v>2483</v>
      </c>
      <c r="E215" s="666" t="s">
        <v>561</v>
      </c>
      <c r="F215" s="667" t="s">
        <v>2487</v>
      </c>
      <c r="G215" s="666" t="s">
        <v>581</v>
      </c>
      <c r="H215" s="666" t="s">
        <v>1307</v>
      </c>
      <c r="I215" s="666" t="s">
        <v>1307</v>
      </c>
      <c r="J215" s="666" t="s">
        <v>1308</v>
      </c>
      <c r="K215" s="666" t="s">
        <v>1309</v>
      </c>
      <c r="L215" s="668">
        <v>110.00000000000003</v>
      </c>
      <c r="M215" s="668">
        <v>2</v>
      </c>
      <c r="N215" s="669">
        <v>220.00000000000006</v>
      </c>
    </row>
    <row r="216" spans="1:14" ht="14.4" customHeight="1" x14ac:dyDescent="0.3">
      <c r="A216" s="664" t="s">
        <v>542</v>
      </c>
      <c r="B216" s="665" t="s">
        <v>543</v>
      </c>
      <c r="C216" s="666" t="s">
        <v>547</v>
      </c>
      <c r="D216" s="667" t="s">
        <v>2483</v>
      </c>
      <c r="E216" s="666" t="s">
        <v>561</v>
      </c>
      <c r="F216" s="667" t="s">
        <v>2487</v>
      </c>
      <c r="G216" s="666" t="s">
        <v>581</v>
      </c>
      <c r="H216" s="666" t="s">
        <v>1310</v>
      </c>
      <c r="I216" s="666" t="s">
        <v>1310</v>
      </c>
      <c r="J216" s="666" t="s">
        <v>1017</v>
      </c>
      <c r="K216" s="666" t="s">
        <v>1311</v>
      </c>
      <c r="L216" s="668">
        <v>74.889785947159396</v>
      </c>
      <c r="M216" s="668">
        <v>1</v>
      </c>
      <c r="N216" s="669">
        <v>74.889785947159396</v>
      </c>
    </row>
    <row r="217" spans="1:14" ht="14.4" customHeight="1" x14ac:dyDescent="0.3">
      <c r="A217" s="664" t="s">
        <v>542</v>
      </c>
      <c r="B217" s="665" t="s">
        <v>543</v>
      </c>
      <c r="C217" s="666" t="s">
        <v>547</v>
      </c>
      <c r="D217" s="667" t="s">
        <v>2483</v>
      </c>
      <c r="E217" s="666" t="s">
        <v>561</v>
      </c>
      <c r="F217" s="667" t="s">
        <v>2487</v>
      </c>
      <c r="G217" s="666" t="s">
        <v>581</v>
      </c>
      <c r="H217" s="666" t="s">
        <v>1312</v>
      </c>
      <c r="I217" s="666" t="s">
        <v>1312</v>
      </c>
      <c r="J217" s="666" t="s">
        <v>1313</v>
      </c>
      <c r="K217" s="666" t="s">
        <v>1314</v>
      </c>
      <c r="L217" s="668">
        <v>177.53703862801277</v>
      </c>
      <c r="M217" s="668">
        <v>10</v>
      </c>
      <c r="N217" s="669">
        <v>1775.3703862801276</v>
      </c>
    </row>
    <row r="218" spans="1:14" ht="14.4" customHeight="1" x14ac:dyDescent="0.3">
      <c r="A218" s="664" t="s">
        <v>542</v>
      </c>
      <c r="B218" s="665" t="s">
        <v>543</v>
      </c>
      <c r="C218" s="666" t="s">
        <v>547</v>
      </c>
      <c r="D218" s="667" t="s">
        <v>2483</v>
      </c>
      <c r="E218" s="666" t="s">
        <v>561</v>
      </c>
      <c r="F218" s="667" t="s">
        <v>2487</v>
      </c>
      <c r="G218" s="666" t="s">
        <v>581</v>
      </c>
      <c r="H218" s="666" t="s">
        <v>1315</v>
      </c>
      <c r="I218" s="666" t="s">
        <v>1315</v>
      </c>
      <c r="J218" s="666" t="s">
        <v>1316</v>
      </c>
      <c r="K218" s="666" t="s">
        <v>1317</v>
      </c>
      <c r="L218" s="668">
        <v>226.88</v>
      </c>
      <c r="M218" s="668">
        <v>1</v>
      </c>
      <c r="N218" s="669">
        <v>226.88</v>
      </c>
    </row>
    <row r="219" spans="1:14" ht="14.4" customHeight="1" x14ac:dyDescent="0.3">
      <c r="A219" s="664" t="s">
        <v>542</v>
      </c>
      <c r="B219" s="665" t="s">
        <v>543</v>
      </c>
      <c r="C219" s="666" t="s">
        <v>547</v>
      </c>
      <c r="D219" s="667" t="s">
        <v>2483</v>
      </c>
      <c r="E219" s="666" t="s">
        <v>561</v>
      </c>
      <c r="F219" s="667" t="s">
        <v>2487</v>
      </c>
      <c r="G219" s="666" t="s">
        <v>581</v>
      </c>
      <c r="H219" s="666" t="s">
        <v>1318</v>
      </c>
      <c r="I219" s="666" t="s">
        <v>1318</v>
      </c>
      <c r="J219" s="666" t="s">
        <v>1319</v>
      </c>
      <c r="K219" s="666" t="s">
        <v>1105</v>
      </c>
      <c r="L219" s="668">
        <v>264.99</v>
      </c>
      <c r="M219" s="668">
        <v>3</v>
      </c>
      <c r="N219" s="669">
        <v>794.97</v>
      </c>
    </row>
    <row r="220" spans="1:14" ht="14.4" customHeight="1" x14ac:dyDescent="0.3">
      <c r="A220" s="664" t="s">
        <v>542</v>
      </c>
      <c r="B220" s="665" t="s">
        <v>543</v>
      </c>
      <c r="C220" s="666" t="s">
        <v>547</v>
      </c>
      <c r="D220" s="667" t="s">
        <v>2483</v>
      </c>
      <c r="E220" s="666" t="s">
        <v>561</v>
      </c>
      <c r="F220" s="667" t="s">
        <v>2487</v>
      </c>
      <c r="G220" s="666" t="s">
        <v>581</v>
      </c>
      <c r="H220" s="666" t="s">
        <v>1320</v>
      </c>
      <c r="I220" s="666" t="s">
        <v>900</v>
      </c>
      <c r="J220" s="666" t="s">
        <v>1321</v>
      </c>
      <c r="K220" s="666"/>
      <c r="L220" s="668">
        <v>71.83</v>
      </c>
      <c r="M220" s="668">
        <v>12</v>
      </c>
      <c r="N220" s="669">
        <v>861.96</v>
      </c>
    </row>
    <row r="221" spans="1:14" ht="14.4" customHeight="1" x14ac:dyDescent="0.3">
      <c r="A221" s="664" t="s">
        <v>542</v>
      </c>
      <c r="B221" s="665" t="s">
        <v>543</v>
      </c>
      <c r="C221" s="666" t="s">
        <v>547</v>
      </c>
      <c r="D221" s="667" t="s">
        <v>2483</v>
      </c>
      <c r="E221" s="666" t="s">
        <v>561</v>
      </c>
      <c r="F221" s="667" t="s">
        <v>2487</v>
      </c>
      <c r="G221" s="666" t="s">
        <v>581</v>
      </c>
      <c r="H221" s="666" t="s">
        <v>1322</v>
      </c>
      <c r="I221" s="666" t="s">
        <v>1322</v>
      </c>
      <c r="J221" s="666" t="s">
        <v>1316</v>
      </c>
      <c r="K221" s="666" t="s">
        <v>1323</v>
      </c>
      <c r="L221" s="668">
        <v>68.569999999999979</v>
      </c>
      <c r="M221" s="668">
        <v>2</v>
      </c>
      <c r="N221" s="669">
        <v>137.13999999999996</v>
      </c>
    </row>
    <row r="222" spans="1:14" ht="14.4" customHeight="1" x14ac:dyDescent="0.3">
      <c r="A222" s="664" t="s">
        <v>542</v>
      </c>
      <c r="B222" s="665" t="s">
        <v>543</v>
      </c>
      <c r="C222" s="666" t="s">
        <v>547</v>
      </c>
      <c r="D222" s="667" t="s">
        <v>2483</v>
      </c>
      <c r="E222" s="666" t="s">
        <v>561</v>
      </c>
      <c r="F222" s="667" t="s">
        <v>2487</v>
      </c>
      <c r="G222" s="666" t="s">
        <v>581</v>
      </c>
      <c r="H222" s="666" t="s">
        <v>1324</v>
      </c>
      <c r="I222" s="666" t="s">
        <v>1324</v>
      </c>
      <c r="J222" s="666" t="s">
        <v>1325</v>
      </c>
      <c r="K222" s="666" t="s">
        <v>1326</v>
      </c>
      <c r="L222" s="668">
        <v>793.32000000000028</v>
      </c>
      <c r="M222" s="668">
        <v>2</v>
      </c>
      <c r="N222" s="669">
        <v>1586.6400000000006</v>
      </c>
    </row>
    <row r="223" spans="1:14" ht="14.4" customHeight="1" x14ac:dyDescent="0.3">
      <c r="A223" s="664" t="s">
        <v>542</v>
      </c>
      <c r="B223" s="665" t="s">
        <v>543</v>
      </c>
      <c r="C223" s="666" t="s">
        <v>547</v>
      </c>
      <c r="D223" s="667" t="s">
        <v>2483</v>
      </c>
      <c r="E223" s="666" t="s">
        <v>561</v>
      </c>
      <c r="F223" s="667" t="s">
        <v>2487</v>
      </c>
      <c r="G223" s="666" t="s">
        <v>581</v>
      </c>
      <c r="H223" s="666" t="s">
        <v>1327</v>
      </c>
      <c r="I223" s="666" t="s">
        <v>1327</v>
      </c>
      <c r="J223" s="666" t="s">
        <v>1275</v>
      </c>
      <c r="K223" s="666" t="s">
        <v>1328</v>
      </c>
      <c r="L223" s="668">
        <v>25.989999999999991</v>
      </c>
      <c r="M223" s="668">
        <v>4</v>
      </c>
      <c r="N223" s="669">
        <v>103.95999999999997</v>
      </c>
    </row>
    <row r="224" spans="1:14" ht="14.4" customHeight="1" x14ac:dyDescent="0.3">
      <c r="A224" s="664" t="s">
        <v>542</v>
      </c>
      <c r="B224" s="665" t="s">
        <v>543</v>
      </c>
      <c r="C224" s="666" t="s">
        <v>547</v>
      </c>
      <c r="D224" s="667" t="s">
        <v>2483</v>
      </c>
      <c r="E224" s="666" t="s">
        <v>561</v>
      </c>
      <c r="F224" s="667" t="s">
        <v>2487</v>
      </c>
      <c r="G224" s="666" t="s">
        <v>581</v>
      </c>
      <c r="H224" s="666" t="s">
        <v>1329</v>
      </c>
      <c r="I224" s="666" t="s">
        <v>1329</v>
      </c>
      <c r="J224" s="666" t="s">
        <v>1330</v>
      </c>
      <c r="K224" s="666" t="s">
        <v>1331</v>
      </c>
      <c r="L224" s="668">
        <v>945.64000000000021</v>
      </c>
      <c r="M224" s="668">
        <v>1</v>
      </c>
      <c r="N224" s="669">
        <v>945.64000000000021</v>
      </c>
    </row>
    <row r="225" spans="1:14" ht="14.4" customHeight="1" x14ac:dyDescent="0.3">
      <c r="A225" s="664" t="s">
        <v>542</v>
      </c>
      <c r="B225" s="665" t="s">
        <v>543</v>
      </c>
      <c r="C225" s="666" t="s">
        <v>547</v>
      </c>
      <c r="D225" s="667" t="s">
        <v>2483</v>
      </c>
      <c r="E225" s="666" t="s">
        <v>561</v>
      </c>
      <c r="F225" s="667" t="s">
        <v>2487</v>
      </c>
      <c r="G225" s="666" t="s">
        <v>581</v>
      </c>
      <c r="H225" s="666" t="s">
        <v>1332</v>
      </c>
      <c r="I225" s="666" t="s">
        <v>1332</v>
      </c>
      <c r="J225" s="666" t="s">
        <v>1333</v>
      </c>
      <c r="K225" s="666" t="s">
        <v>1334</v>
      </c>
      <c r="L225" s="668">
        <v>572.32000000000016</v>
      </c>
      <c r="M225" s="668">
        <v>3</v>
      </c>
      <c r="N225" s="669">
        <v>1716.9600000000005</v>
      </c>
    </row>
    <row r="226" spans="1:14" ht="14.4" customHeight="1" x14ac:dyDescent="0.3">
      <c r="A226" s="664" t="s">
        <v>542</v>
      </c>
      <c r="B226" s="665" t="s">
        <v>543</v>
      </c>
      <c r="C226" s="666" t="s">
        <v>547</v>
      </c>
      <c r="D226" s="667" t="s">
        <v>2483</v>
      </c>
      <c r="E226" s="666" t="s">
        <v>561</v>
      </c>
      <c r="F226" s="667" t="s">
        <v>2487</v>
      </c>
      <c r="G226" s="666" t="s">
        <v>581</v>
      </c>
      <c r="H226" s="666" t="s">
        <v>1335</v>
      </c>
      <c r="I226" s="666" t="s">
        <v>1335</v>
      </c>
      <c r="J226" s="666" t="s">
        <v>1336</v>
      </c>
      <c r="K226" s="666" t="s">
        <v>1337</v>
      </c>
      <c r="L226" s="668">
        <v>64.27</v>
      </c>
      <c r="M226" s="668">
        <v>1</v>
      </c>
      <c r="N226" s="669">
        <v>64.27</v>
      </c>
    </row>
    <row r="227" spans="1:14" ht="14.4" customHeight="1" x14ac:dyDescent="0.3">
      <c r="A227" s="664" t="s">
        <v>542</v>
      </c>
      <c r="B227" s="665" t="s">
        <v>543</v>
      </c>
      <c r="C227" s="666" t="s">
        <v>547</v>
      </c>
      <c r="D227" s="667" t="s">
        <v>2483</v>
      </c>
      <c r="E227" s="666" t="s">
        <v>561</v>
      </c>
      <c r="F227" s="667" t="s">
        <v>2487</v>
      </c>
      <c r="G227" s="666" t="s">
        <v>581</v>
      </c>
      <c r="H227" s="666" t="s">
        <v>1338</v>
      </c>
      <c r="I227" s="666" t="s">
        <v>1338</v>
      </c>
      <c r="J227" s="666" t="s">
        <v>1339</v>
      </c>
      <c r="K227" s="666" t="s">
        <v>1340</v>
      </c>
      <c r="L227" s="668">
        <v>86.420002957141747</v>
      </c>
      <c r="M227" s="668">
        <v>2</v>
      </c>
      <c r="N227" s="669">
        <v>172.84000591428349</v>
      </c>
    </row>
    <row r="228" spans="1:14" ht="14.4" customHeight="1" x14ac:dyDescent="0.3">
      <c r="A228" s="664" t="s">
        <v>542</v>
      </c>
      <c r="B228" s="665" t="s">
        <v>543</v>
      </c>
      <c r="C228" s="666" t="s">
        <v>547</v>
      </c>
      <c r="D228" s="667" t="s">
        <v>2483</v>
      </c>
      <c r="E228" s="666" t="s">
        <v>561</v>
      </c>
      <c r="F228" s="667" t="s">
        <v>2487</v>
      </c>
      <c r="G228" s="666" t="s">
        <v>581</v>
      </c>
      <c r="H228" s="666" t="s">
        <v>1341</v>
      </c>
      <c r="I228" s="666" t="s">
        <v>1341</v>
      </c>
      <c r="J228" s="666" t="s">
        <v>1342</v>
      </c>
      <c r="K228" s="666" t="s">
        <v>1343</v>
      </c>
      <c r="L228" s="668">
        <v>284.86850000000004</v>
      </c>
      <c r="M228" s="668">
        <v>2</v>
      </c>
      <c r="N228" s="669">
        <v>569.73700000000008</v>
      </c>
    </row>
    <row r="229" spans="1:14" ht="14.4" customHeight="1" x14ac:dyDescent="0.3">
      <c r="A229" s="664" t="s">
        <v>542</v>
      </c>
      <c r="B229" s="665" t="s">
        <v>543</v>
      </c>
      <c r="C229" s="666" t="s">
        <v>547</v>
      </c>
      <c r="D229" s="667" t="s">
        <v>2483</v>
      </c>
      <c r="E229" s="666" t="s">
        <v>561</v>
      </c>
      <c r="F229" s="667" t="s">
        <v>2487</v>
      </c>
      <c r="G229" s="666" t="s">
        <v>581</v>
      </c>
      <c r="H229" s="666" t="s">
        <v>1344</v>
      </c>
      <c r="I229" s="666" t="s">
        <v>1344</v>
      </c>
      <c r="J229" s="666" t="s">
        <v>1345</v>
      </c>
      <c r="K229" s="666" t="s">
        <v>734</v>
      </c>
      <c r="L229" s="668">
        <v>62.209709134353979</v>
      </c>
      <c r="M229" s="668">
        <v>6</v>
      </c>
      <c r="N229" s="669">
        <v>373.25825480612389</v>
      </c>
    </row>
    <row r="230" spans="1:14" ht="14.4" customHeight="1" x14ac:dyDescent="0.3">
      <c r="A230" s="664" t="s">
        <v>542</v>
      </c>
      <c r="B230" s="665" t="s">
        <v>543</v>
      </c>
      <c r="C230" s="666" t="s">
        <v>547</v>
      </c>
      <c r="D230" s="667" t="s">
        <v>2483</v>
      </c>
      <c r="E230" s="666" t="s">
        <v>561</v>
      </c>
      <c r="F230" s="667" t="s">
        <v>2487</v>
      </c>
      <c r="G230" s="666" t="s">
        <v>581</v>
      </c>
      <c r="H230" s="666" t="s">
        <v>1346</v>
      </c>
      <c r="I230" s="666" t="s">
        <v>1346</v>
      </c>
      <c r="J230" s="666" t="s">
        <v>1339</v>
      </c>
      <c r="K230" s="666" t="s">
        <v>1347</v>
      </c>
      <c r="L230" s="668">
        <v>64.994952992658668</v>
      </c>
      <c r="M230" s="668">
        <v>12</v>
      </c>
      <c r="N230" s="669">
        <v>779.93943591190396</v>
      </c>
    </row>
    <row r="231" spans="1:14" ht="14.4" customHeight="1" x14ac:dyDescent="0.3">
      <c r="A231" s="664" t="s">
        <v>542</v>
      </c>
      <c r="B231" s="665" t="s">
        <v>543</v>
      </c>
      <c r="C231" s="666" t="s">
        <v>547</v>
      </c>
      <c r="D231" s="667" t="s">
        <v>2483</v>
      </c>
      <c r="E231" s="666" t="s">
        <v>561</v>
      </c>
      <c r="F231" s="667" t="s">
        <v>2487</v>
      </c>
      <c r="G231" s="666" t="s">
        <v>581</v>
      </c>
      <c r="H231" s="666" t="s">
        <v>1348</v>
      </c>
      <c r="I231" s="666" t="s">
        <v>1348</v>
      </c>
      <c r="J231" s="666" t="s">
        <v>1349</v>
      </c>
      <c r="K231" s="666" t="s">
        <v>1350</v>
      </c>
      <c r="L231" s="668">
        <v>124.19914285714286</v>
      </c>
      <c r="M231" s="668">
        <v>7</v>
      </c>
      <c r="N231" s="669">
        <v>869.39400000000001</v>
      </c>
    </row>
    <row r="232" spans="1:14" ht="14.4" customHeight="1" x14ac:dyDescent="0.3">
      <c r="A232" s="664" t="s">
        <v>542</v>
      </c>
      <c r="B232" s="665" t="s">
        <v>543</v>
      </c>
      <c r="C232" s="666" t="s">
        <v>547</v>
      </c>
      <c r="D232" s="667" t="s">
        <v>2483</v>
      </c>
      <c r="E232" s="666" t="s">
        <v>561</v>
      </c>
      <c r="F232" s="667" t="s">
        <v>2487</v>
      </c>
      <c r="G232" s="666" t="s">
        <v>581</v>
      </c>
      <c r="H232" s="666" t="s">
        <v>1351</v>
      </c>
      <c r="I232" s="666" t="s">
        <v>1352</v>
      </c>
      <c r="J232" s="666" t="s">
        <v>1353</v>
      </c>
      <c r="K232" s="666" t="s">
        <v>1354</v>
      </c>
      <c r="L232" s="668">
        <v>111.59584328735303</v>
      </c>
      <c r="M232" s="668">
        <v>25</v>
      </c>
      <c r="N232" s="669">
        <v>2789.8960821838259</v>
      </c>
    </row>
    <row r="233" spans="1:14" ht="14.4" customHeight="1" x14ac:dyDescent="0.3">
      <c r="A233" s="664" t="s">
        <v>542</v>
      </c>
      <c r="B233" s="665" t="s">
        <v>543</v>
      </c>
      <c r="C233" s="666" t="s">
        <v>547</v>
      </c>
      <c r="D233" s="667" t="s">
        <v>2483</v>
      </c>
      <c r="E233" s="666" t="s">
        <v>561</v>
      </c>
      <c r="F233" s="667" t="s">
        <v>2487</v>
      </c>
      <c r="G233" s="666" t="s">
        <v>581</v>
      </c>
      <c r="H233" s="666" t="s">
        <v>1355</v>
      </c>
      <c r="I233" s="666" t="s">
        <v>900</v>
      </c>
      <c r="J233" s="666" t="s">
        <v>1356</v>
      </c>
      <c r="K233" s="666"/>
      <c r="L233" s="668">
        <v>45.83</v>
      </c>
      <c r="M233" s="668">
        <v>4</v>
      </c>
      <c r="N233" s="669">
        <v>183.32</v>
      </c>
    </row>
    <row r="234" spans="1:14" ht="14.4" customHeight="1" x14ac:dyDescent="0.3">
      <c r="A234" s="664" t="s">
        <v>542</v>
      </c>
      <c r="B234" s="665" t="s">
        <v>543</v>
      </c>
      <c r="C234" s="666" t="s">
        <v>547</v>
      </c>
      <c r="D234" s="667" t="s">
        <v>2483</v>
      </c>
      <c r="E234" s="666" t="s">
        <v>561</v>
      </c>
      <c r="F234" s="667" t="s">
        <v>2487</v>
      </c>
      <c r="G234" s="666" t="s">
        <v>581</v>
      </c>
      <c r="H234" s="666" t="s">
        <v>1357</v>
      </c>
      <c r="I234" s="666" t="s">
        <v>900</v>
      </c>
      <c r="J234" s="666" t="s">
        <v>1358</v>
      </c>
      <c r="K234" s="666"/>
      <c r="L234" s="668">
        <v>45.829999999999991</v>
      </c>
      <c r="M234" s="668">
        <v>4</v>
      </c>
      <c r="N234" s="669">
        <v>183.31999999999996</v>
      </c>
    </row>
    <row r="235" spans="1:14" ht="14.4" customHeight="1" x14ac:dyDescent="0.3">
      <c r="A235" s="664" t="s">
        <v>542</v>
      </c>
      <c r="B235" s="665" t="s">
        <v>543</v>
      </c>
      <c r="C235" s="666" t="s">
        <v>547</v>
      </c>
      <c r="D235" s="667" t="s">
        <v>2483</v>
      </c>
      <c r="E235" s="666" t="s">
        <v>561</v>
      </c>
      <c r="F235" s="667" t="s">
        <v>2487</v>
      </c>
      <c r="G235" s="666" t="s">
        <v>581</v>
      </c>
      <c r="H235" s="666" t="s">
        <v>1359</v>
      </c>
      <c r="I235" s="666" t="s">
        <v>1359</v>
      </c>
      <c r="J235" s="666" t="s">
        <v>1360</v>
      </c>
      <c r="K235" s="666" t="s">
        <v>1361</v>
      </c>
      <c r="L235" s="668">
        <v>73.099999999999994</v>
      </c>
      <c r="M235" s="668">
        <v>8</v>
      </c>
      <c r="N235" s="669">
        <v>584.79999999999995</v>
      </c>
    </row>
    <row r="236" spans="1:14" ht="14.4" customHeight="1" x14ac:dyDescent="0.3">
      <c r="A236" s="664" t="s">
        <v>542</v>
      </c>
      <c r="B236" s="665" t="s">
        <v>543</v>
      </c>
      <c r="C236" s="666" t="s">
        <v>547</v>
      </c>
      <c r="D236" s="667" t="s">
        <v>2483</v>
      </c>
      <c r="E236" s="666" t="s">
        <v>561</v>
      </c>
      <c r="F236" s="667" t="s">
        <v>2487</v>
      </c>
      <c r="G236" s="666" t="s">
        <v>581</v>
      </c>
      <c r="H236" s="666" t="s">
        <v>1362</v>
      </c>
      <c r="I236" s="666" t="s">
        <v>1362</v>
      </c>
      <c r="J236" s="666" t="s">
        <v>1363</v>
      </c>
      <c r="K236" s="666" t="s">
        <v>1364</v>
      </c>
      <c r="L236" s="668">
        <v>220.29999999999993</v>
      </c>
      <c r="M236" s="668">
        <v>2</v>
      </c>
      <c r="N236" s="669">
        <v>440.59999999999985</v>
      </c>
    </row>
    <row r="237" spans="1:14" ht="14.4" customHeight="1" x14ac:dyDescent="0.3">
      <c r="A237" s="664" t="s">
        <v>542</v>
      </c>
      <c r="B237" s="665" t="s">
        <v>543</v>
      </c>
      <c r="C237" s="666" t="s">
        <v>547</v>
      </c>
      <c r="D237" s="667" t="s">
        <v>2483</v>
      </c>
      <c r="E237" s="666" t="s">
        <v>561</v>
      </c>
      <c r="F237" s="667" t="s">
        <v>2487</v>
      </c>
      <c r="G237" s="666" t="s">
        <v>581</v>
      </c>
      <c r="H237" s="666" t="s">
        <v>1365</v>
      </c>
      <c r="I237" s="666" t="s">
        <v>1365</v>
      </c>
      <c r="J237" s="666" t="s">
        <v>1366</v>
      </c>
      <c r="K237" s="666" t="s">
        <v>1367</v>
      </c>
      <c r="L237" s="668">
        <v>621.5</v>
      </c>
      <c r="M237" s="668">
        <v>1</v>
      </c>
      <c r="N237" s="669">
        <v>621.5</v>
      </c>
    </row>
    <row r="238" spans="1:14" ht="14.4" customHeight="1" x14ac:dyDescent="0.3">
      <c r="A238" s="664" t="s">
        <v>542</v>
      </c>
      <c r="B238" s="665" t="s">
        <v>543</v>
      </c>
      <c r="C238" s="666" t="s">
        <v>547</v>
      </c>
      <c r="D238" s="667" t="s">
        <v>2483</v>
      </c>
      <c r="E238" s="666" t="s">
        <v>561</v>
      </c>
      <c r="F238" s="667" t="s">
        <v>2487</v>
      </c>
      <c r="G238" s="666" t="s">
        <v>581</v>
      </c>
      <c r="H238" s="666" t="s">
        <v>1368</v>
      </c>
      <c r="I238" s="666" t="s">
        <v>1368</v>
      </c>
      <c r="J238" s="666" t="s">
        <v>1369</v>
      </c>
      <c r="K238" s="666" t="s">
        <v>1370</v>
      </c>
      <c r="L238" s="668">
        <v>372.8</v>
      </c>
      <c r="M238" s="668">
        <v>5</v>
      </c>
      <c r="N238" s="669">
        <v>1864</v>
      </c>
    </row>
    <row r="239" spans="1:14" ht="14.4" customHeight="1" x14ac:dyDescent="0.3">
      <c r="A239" s="664" t="s">
        <v>542</v>
      </c>
      <c r="B239" s="665" t="s">
        <v>543</v>
      </c>
      <c r="C239" s="666" t="s">
        <v>547</v>
      </c>
      <c r="D239" s="667" t="s">
        <v>2483</v>
      </c>
      <c r="E239" s="666" t="s">
        <v>561</v>
      </c>
      <c r="F239" s="667" t="s">
        <v>2487</v>
      </c>
      <c r="G239" s="666" t="s">
        <v>581</v>
      </c>
      <c r="H239" s="666" t="s">
        <v>1371</v>
      </c>
      <c r="I239" s="666" t="s">
        <v>628</v>
      </c>
      <c r="J239" s="666" t="s">
        <v>1372</v>
      </c>
      <c r="K239" s="666" t="s">
        <v>1373</v>
      </c>
      <c r="L239" s="668">
        <v>368.43009595711152</v>
      </c>
      <c r="M239" s="668">
        <v>2</v>
      </c>
      <c r="N239" s="669">
        <v>736.86019191422304</v>
      </c>
    </row>
    <row r="240" spans="1:14" ht="14.4" customHeight="1" x14ac:dyDescent="0.3">
      <c r="A240" s="664" t="s">
        <v>542</v>
      </c>
      <c r="B240" s="665" t="s">
        <v>543</v>
      </c>
      <c r="C240" s="666" t="s">
        <v>547</v>
      </c>
      <c r="D240" s="667" t="s">
        <v>2483</v>
      </c>
      <c r="E240" s="666" t="s">
        <v>561</v>
      </c>
      <c r="F240" s="667" t="s">
        <v>2487</v>
      </c>
      <c r="G240" s="666" t="s">
        <v>581</v>
      </c>
      <c r="H240" s="666" t="s">
        <v>1374</v>
      </c>
      <c r="I240" s="666" t="s">
        <v>1374</v>
      </c>
      <c r="J240" s="666" t="s">
        <v>1375</v>
      </c>
      <c r="K240" s="666" t="s">
        <v>1376</v>
      </c>
      <c r="L240" s="668">
        <v>72.879860969449382</v>
      </c>
      <c r="M240" s="668">
        <v>4</v>
      </c>
      <c r="N240" s="669">
        <v>291.51944387779753</v>
      </c>
    </row>
    <row r="241" spans="1:14" ht="14.4" customHeight="1" x14ac:dyDescent="0.3">
      <c r="A241" s="664" t="s">
        <v>542</v>
      </c>
      <c r="B241" s="665" t="s">
        <v>543</v>
      </c>
      <c r="C241" s="666" t="s">
        <v>547</v>
      </c>
      <c r="D241" s="667" t="s">
        <v>2483</v>
      </c>
      <c r="E241" s="666" t="s">
        <v>561</v>
      </c>
      <c r="F241" s="667" t="s">
        <v>2487</v>
      </c>
      <c r="G241" s="666" t="s">
        <v>581</v>
      </c>
      <c r="H241" s="666" t="s">
        <v>1377</v>
      </c>
      <c r="I241" s="666" t="s">
        <v>900</v>
      </c>
      <c r="J241" s="666" t="s">
        <v>1378</v>
      </c>
      <c r="K241" s="666"/>
      <c r="L241" s="668">
        <v>63.966666666666676</v>
      </c>
      <c r="M241" s="668">
        <v>3</v>
      </c>
      <c r="N241" s="669">
        <v>191.90000000000003</v>
      </c>
    </row>
    <row r="242" spans="1:14" ht="14.4" customHeight="1" x14ac:dyDescent="0.3">
      <c r="A242" s="664" t="s">
        <v>542</v>
      </c>
      <c r="B242" s="665" t="s">
        <v>543</v>
      </c>
      <c r="C242" s="666" t="s">
        <v>547</v>
      </c>
      <c r="D242" s="667" t="s">
        <v>2483</v>
      </c>
      <c r="E242" s="666" t="s">
        <v>561</v>
      </c>
      <c r="F242" s="667" t="s">
        <v>2487</v>
      </c>
      <c r="G242" s="666" t="s">
        <v>581</v>
      </c>
      <c r="H242" s="666" t="s">
        <v>1379</v>
      </c>
      <c r="I242" s="666" t="s">
        <v>1379</v>
      </c>
      <c r="J242" s="666" t="s">
        <v>1104</v>
      </c>
      <c r="K242" s="666" t="s">
        <v>1380</v>
      </c>
      <c r="L242" s="668">
        <v>262.09928787310446</v>
      </c>
      <c r="M242" s="668">
        <v>3</v>
      </c>
      <c r="N242" s="669">
        <v>786.29786361931338</v>
      </c>
    </row>
    <row r="243" spans="1:14" ht="14.4" customHeight="1" x14ac:dyDescent="0.3">
      <c r="A243" s="664" t="s">
        <v>542</v>
      </c>
      <c r="B243" s="665" t="s">
        <v>543</v>
      </c>
      <c r="C243" s="666" t="s">
        <v>547</v>
      </c>
      <c r="D243" s="667" t="s">
        <v>2483</v>
      </c>
      <c r="E243" s="666" t="s">
        <v>561</v>
      </c>
      <c r="F243" s="667" t="s">
        <v>2487</v>
      </c>
      <c r="G243" s="666" t="s">
        <v>581</v>
      </c>
      <c r="H243" s="666" t="s">
        <v>1381</v>
      </c>
      <c r="I243" s="666" t="s">
        <v>1381</v>
      </c>
      <c r="J243" s="666" t="s">
        <v>1382</v>
      </c>
      <c r="K243" s="666" t="s">
        <v>1383</v>
      </c>
      <c r="L243" s="668">
        <v>184.37000000000012</v>
      </c>
      <c r="M243" s="668">
        <v>1</v>
      </c>
      <c r="N243" s="669">
        <v>184.37000000000012</v>
      </c>
    </row>
    <row r="244" spans="1:14" ht="14.4" customHeight="1" x14ac:dyDescent="0.3">
      <c r="A244" s="664" t="s">
        <v>542</v>
      </c>
      <c r="B244" s="665" t="s">
        <v>543</v>
      </c>
      <c r="C244" s="666" t="s">
        <v>547</v>
      </c>
      <c r="D244" s="667" t="s">
        <v>2483</v>
      </c>
      <c r="E244" s="666" t="s">
        <v>561</v>
      </c>
      <c r="F244" s="667" t="s">
        <v>2487</v>
      </c>
      <c r="G244" s="666" t="s">
        <v>581</v>
      </c>
      <c r="H244" s="666" t="s">
        <v>1384</v>
      </c>
      <c r="I244" s="666" t="s">
        <v>1384</v>
      </c>
      <c r="J244" s="666" t="s">
        <v>1385</v>
      </c>
      <c r="K244" s="666" t="s">
        <v>1386</v>
      </c>
      <c r="L244" s="668">
        <v>81.899999999999977</v>
      </c>
      <c r="M244" s="668">
        <v>4</v>
      </c>
      <c r="N244" s="669">
        <v>327.59999999999991</v>
      </c>
    </row>
    <row r="245" spans="1:14" ht="14.4" customHeight="1" x14ac:dyDescent="0.3">
      <c r="A245" s="664" t="s">
        <v>542</v>
      </c>
      <c r="B245" s="665" t="s">
        <v>543</v>
      </c>
      <c r="C245" s="666" t="s">
        <v>547</v>
      </c>
      <c r="D245" s="667" t="s">
        <v>2483</v>
      </c>
      <c r="E245" s="666" t="s">
        <v>561</v>
      </c>
      <c r="F245" s="667" t="s">
        <v>2487</v>
      </c>
      <c r="G245" s="666" t="s">
        <v>581</v>
      </c>
      <c r="H245" s="666" t="s">
        <v>1387</v>
      </c>
      <c r="I245" s="666" t="s">
        <v>1387</v>
      </c>
      <c r="J245" s="666" t="s">
        <v>1388</v>
      </c>
      <c r="K245" s="666" t="s">
        <v>1389</v>
      </c>
      <c r="L245" s="668">
        <v>95.19000000000004</v>
      </c>
      <c r="M245" s="668">
        <v>2</v>
      </c>
      <c r="N245" s="669">
        <v>190.38000000000008</v>
      </c>
    </row>
    <row r="246" spans="1:14" ht="14.4" customHeight="1" x14ac:dyDescent="0.3">
      <c r="A246" s="664" t="s">
        <v>542</v>
      </c>
      <c r="B246" s="665" t="s">
        <v>543</v>
      </c>
      <c r="C246" s="666" t="s">
        <v>547</v>
      </c>
      <c r="D246" s="667" t="s">
        <v>2483</v>
      </c>
      <c r="E246" s="666" t="s">
        <v>561</v>
      </c>
      <c r="F246" s="667" t="s">
        <v>2487</v>
      </c>
      <c r="G246" s="666" t="s">
        <v>581</v>
      </c>
      <c r="H246" s="666" t="s">
        <v>1390</v>
      </c>
      <c r="I246" s="666" t="s">
        <v>1390</v>
      </c>
      <c r="J246" s="666" t="s">
        <v>1391</v>
      </c>
      <c r="K246" s="666" t="s">
        <v>1392</v>
      </c>
      <c r="L246" s="668">
        <v>239.03</v>
      </c>
      <c r="M246" s="668">
        <v>3</v>
      </c>
      <c r="N246" s="669">
        <v>717.09</v>
      </c>
    </row>
    <row r="247" spans="1:14" ht="14.4" customHeight="1" x14ac:dyDescent="0.3">
      <c r="A247" s="664" t="s">
        <v>542</v>
      </c>
      <c r="B247" s="665" t="s">
        <v>543</v>
      </c>
      <c r="C247" s="666" t="s">
        <v>547</v>
      </c>
      <c r="D247" s="667" t="s">
        <v>2483</v>
      </c>
      <c r="E247" s="666" t="s">
        <v>561</v>
      </c>
      <c r="F247" s="667" t="s">
        <v>2487</v>
      </c>
      <c r="G247" s="666" t="s">
        <v>581</v>
      </c>
      <c r="H247" s="666" t="s">
        <v>1393</v>
      </c>
      <c r="I247" s="666" t="s">
        <v>1393</v>
      </c>
      <c r="J247" s="666" t="s">
        <v>1394</v>
      </c>
      <c r="K247" s="666" t="s">
        <v>1395</v>
      </c>
      <c r="L247" s="668">
        <v>50.3</v>
      </c>
      <c r="M247" s="668">
        <v>2</v>
      </c>
      <c r="N247" s="669">
        <v>100.6</v>
      </c>
    </row>
    <row r="248" spans="1:14" ht="14.4" customHeight="1" x14ac:dyDescent="0.3">
      <c r="A248" s="664" t="s">
        <v>542</v>
      </c>
      <c r="B248" s="665" t="s">
        <v>543</v>
      </c>
      <c r="C248" s="666" t="s">
        <v>547</v>
      </c>
      <c r="D248" s="667" t="s">
        <v>2483</v>
      </c>
      <c r="E248" s="666" t="s">
        <v>561</v>
      </c>
      <c r="F248" s="667" t="s">
        <v>2487</v>
      </c>
      <c r="G248" s="666" t="s">
        <v>581</v>
      </c>
      <c r="H248" s="666" t="s">
        <v>1396</v>
      </c>
      <c r="I248" s="666" t="s">
        <v>1396</v>
      </c>
      <c r="J248" s="666" t="s">
        <v>1397</v>
      </c>
      <c r="K248" s="666" t="s">
        <v>1398</v>
      </c>
      <c r="L248" s="668">
        <v>167.97973317846311</v>
      </c>
      <c r="M248" s="668">
        <v>1</v>
      </c>
      <c r="N248" s="669">
        <v>167.97973317846311</v>
      </c>
    </row>
    <row r="249" spans="1:14" ht="14.4" customHeight="1" x14ac:dyDescent="0.3">
      <c r="A249" s="664" t="s">
        <v>542</v>
      </c>
      <c r="B249" s="665" t="s">
        <v>543</v>
      </c>
      <c r="C249" s="666" t="s">
        <v>547</v>
      </c>
      <c r="D249" s="667" t="s">
        <v>2483</v>
      </c>
      <c r="E249" s="666" t="s">
        <v>561</v>
      </c>
      <c r="F249" s="667" t="s">
        <v>2487</v>
      </c>
      <c r="G249" s="666" t="s">
        <v>581</v>
      </c>
      <c r="H249" s="666" t="s">
        <v>1399</v>
      </c>
      <c r="I249" s="666" t="s">
        <v>1399</v>
      </c>
      <c r="J249" s="666" t="s">
        <v>1400</v>
      </c>
      <c r="K249" s="666" t="s">
        <v>985</v>
      </c>
      <c r="L249" s="668">
        <v>291.83999999999997</v>
      </c>
      <c r="M249" s="668">
        <v>2</v>
      </c>
      <c r="N249" s="669">
        <v>583.67999999999995</v>
      </c>
    </row>
    <row r="250" spans="1:14" ht="14.4" customHeight="1" x14ac:dyDescent="0.3">
      <c r="A250" s="664" t="s">
        <v>542</v>
      </c>
      <c r="B250" s="665" t="s">
        <v>543</v>
      </c>
      <c r="C250" s="666" t="s">
        <v>547</v>
      </c>
      <c r="D250" s="667" t="s">
        <v>2483</v>
      </c>
      <c r="E250" s="666" t="s">
        <v>561</v>
      </c>
      <c r="F250" s="667" t="s">
        <v>2487</v>
      </c>
      <c r="G250" s="666" t="s">
        <v>581</v>
      </c>
      <c r="H250" s="666" t="s">
        <v>1401</v>
      </c>
      <c r="I250" s="666" t="s">
        <v>1401</v>
      </c>
      <c r="J250" s="666" t="s">
        <v>1402</v>
      </c>
      <c r="K250" s="666" t="s">
        <v>1403</v>
      </c>
      <c r="L250" s="668">
        <v>76.220000000000013</v>
      </c>
      <c r="M250" s="668">
        <v>1</v>
      </c>
      <c r="N250" s="669">
        <v>76.220000000000013</v>
      </c>
    </row>
    <row r="251" spans="1:14" ht="14.4" customHeight="1" x14ac:dyDescent="0.3">
      <c r="A251" s="664" t="s">
        <v>542</v>
      </c>
      <c r="B251" s="665" t="s">
        <v>543</v>
      </c>
      <c r="C251" s="666" t="s">
        <v>547</v>
      </c>
      <c r="D251" s="667" t="s">
        <v>2483</v>
      </c>
      <c r="E251" s="666" t="s">
        <v>561</v>
      </c>
      <c r="F251" s="667" t="s">
        <v>2487</v>
      </c>
      <c r="G251" s="666" t="s">
        <v>581</v>
      </c>
      <c r="H251" s="666" t="s">
        <v>1404</v>
      </c>
      <c r="I251" s="666" t="s">
        <v>1404</v>
      </c>
      <c r="J251" s="666" t="s">
        <v>1375</v>
      </c>
      <c r="K251" s="666" t="s">
        <v>1376</v>
      </c>
      <c r="L251" s="668">
        <v>72.879999999999939</v>
      </c>
      <c r="M251" s="668">
        <v>2</v>
      </c>
      <c r="N251" s="669">
        <v>145.75999999999988</v>
      </c>
    </row>
    <row r="252" spans="1:14" ht="14.4" customHeight="1" x14ac:dyDescent="0.3">
      <c r="A252" s="664" t="s">
        <v>542</v>
      </c>
      <c r="B252" s="665" t="s">
        <v>543</v>
      </c>
      <c r="C252" s="666" t="s">
        <v>547</v>
      </c>
      <c r="D252" s="667" t="s">
        <v>2483</v>
      </c>
      <c r="E252" s="666" t="s">
        <v>561</v>
      </c>
      <c r="F252" s="667" t="s">
        <v>2487</v>
      </c>
      <c r="G252" s="666" t="s">
        <v>581</v>
      </c>
      <c r="H252" s="666" t="s">
        <v>1405</v>
      </c>
      <c r="I252" s="666" t="s">
        <v>900</v>
      </c>
      <c r="J252" s="666" t="s">
        <v>1406</v>
      </c>
      <c r="K252" s="666" t="s">
        <v>1407</v>
      </c>
      <c r="L252" s="668">
        <v>115.43</v>
      </c>
      <c r="M252" s="668">
        <v>1</v>
      </c>
      <c r="N252" s="669">
        <v>115.43</v>
      </c>
    </row>
    <row r="253" spans="1:14" ht="14.4" customHeight="1" x14ac:dyDescent="0.3">
      <c r="A253" s="664" t="s">
        <v>542</v>
      </c>
      <c r="B253" s="665" t="s">
        <v>543</v>
      </c>
      <c r="C253" s="666" t="s">
        <v>547</v>
      </c>
      <c r="D253" s="667" t="s">
        <v>2483</v>
      </c>
      <c r="E253" s="666" t="s">
        <v>561</v>
      </c>
      <c r="F253" s="667" t="s">
        <v>2487</v>
      </c>
      <c r="G253" s="666" t="s">
        <v>581</v>
      </c>
      <c r="H253" s="666" t="s">
        <v>1408</v>
      </c>
      <c r="I253" s="666" t="s">
        <v>1408</v>
      </c>
      <c r="J253" s="666" t="s">
        <v>1409</v>
      </c>
      <c r="K253" s="666" t="s">
        <v>1410</v>
      </c>
      <c r="L253" s="668">
        <v>293.66000000000003</v>
      </c>
      <c r="M253" s="668">
        <v>1</v>
      </c>
      <c r="N253" s="669">
        <v>293.66000000000003</v>
      </c>
    </row>
    <row r="254" spans="1:14" ht="14.4" customHeight="1" x14ac:dyDescent="0.3">
      <c r="A254" s="664" t="s">
        <v>542</v>
      </c>
      <c r="B254" s="665" t="s">
        <v>543</v>
      </c>
      <c r="C254" s="666" t="s">
        <v>547</v>
      </c>
      <c r="D254" s="667" t="s">
        <v>2483</v>
      </c>
      <c r="E254" s="666" t="s">
        <v>561</v>
      </c>
      <c r="F254" s="667" t="s">
        <v>2487</v>
      </c>
      <c r="G254" s="666" t="s">
        <v>1411</v>
      </c>
      <c r="H254" s="666" t="s">
        <v>1412</v>
      </c>
      <c r="I254" s="666" t="s">
        <v>1412</v>
      </c>
      <c r="J254" s="666" t="s">
        <v>1413</v>
      </c>
      <c r="K254" s="666" t="s">
        <v>1414</v>
      </c>
      <c r="L254" s="668">
        <v>14.879945490305538</v>
      </c>
      <c r="M254" s="668">
        <v>4</v>
      </c>
      <c r="N254" s="669">
        <v>59.519781961222151</v>
      </c>
    </row>
    <row r="255" spans="1:14" ht="14.4" customHeight="1" x14ac:dyDescent="0.3">
      <c r="A255" s="664" t="s">
        <v>542</v>
      </c>
      <c r="B255" s="665" t="s">
        <v>543</v>
      </c>
      <c r="C255" s="666" t="s">
        <v>547</v>
      </c>
      <c r="D255" s="667" t="s">
        <v>2483</v>
      </c>
      <c r="E255" s="666" t="s">
        <v>561</v>
      </c>
      <c r="F255" s="667" t="s">
        <v>2487</v>
      </c>
      <c r="G255" s="666" t="s">
        <v>1411</v>
      </c>
      <c r="H255" s="666" t="s">
        <v>1415</v>
      </c>
      <c r="I255" s="666" t="s">
        <v>1415</v>
      </c>
      <c r="J255" s="666" t="s">
        <v>1416</v>
      </c>
      <c r="K255" s="666" t="s">
        <v>1417</v>
      </c>
      <c r="L255" s="668">
        <v>12.059994906305882</v>
      </c>
      <c r="M255" s="668">
        <v>13</v>
      </c>
      <c r="N255" s="669">
        <v>156.77993378197647</v>
      </c>
    </row>
    <row r="256" spans="1:14" ht="14.4" customHeight="1" x14ac:dyDescent="0.3">
      <c r="A256" s="664" t="s">
        <v>542</v>
      </c>
      <c r="B256" s="665" t="s">
        <v>543</v>
      </c>
      <c r="C256" s="666" t="s">
        <v>547</v>
      </c>
      <c r="D256" s="667" t="s">
        <v>2483</v>
      </c>
      <c r="E256" s="666" t="s">
        <v>561</v>
      </c>
      <c r="F256" s="667" t="s">
        <v>2487</v>
      </c>
      <c r="G256" s="666" t="s">
        <v>1411</v>
      </c>
      <c r="H256" s="666" t="s">
        <v>1418</v>
      </c>
      <c r="I256" s="666" t="s">
        <v>1419</v>
      </c>
      <c r="J256" s="666" t="s">
        <v>1420</v>
      </c>
      <c r="K256" s="666" t="s">
        <v>1421</v>
      </c>
      <c r="L256" s="668">
        <v>34.75</v>
      </c>
      <c r="M256" s="668">
        <v>33</v>
      </c>
      <c r="N256" s="669">
        <v>1146.75</v>
      </c>
    </row>
    <row r="257" spans="1:14" ht="14.4" customHeight="1" x14ac:dyDescent="0.3">
      <c r="A257" s="664" t="s">
        <v>542</v>
      </c>
      <c r="B257" s="665" t="s">
        <v>543</v>
      </c>
      <c r="C257" s="666" t="s">
        <v>547</v>
      </c>
      <c r="D257" s="667" t="s">
        <v>2483</v>
      </c>
      <c r="E257" s="666" t="s">
        <v>561</v>
      </c>
      <c r="F257" s="667" t="s">
        <v>2487</v>
      </c>
      <c r="G257" s="666" t="s">
        <v>1411</v>
      </c>
      <c r="H257" s="666" t="s">
        <v>1422</v>
      </c>
      <c r="I257" s="666" t="s">
        <v>1423</v>
      </c>
      <c r="J257" s="666" t="s">
        <v>1424</v>
      </c>
      <c r="K257" s="666" t="s">
        <v>1425</v>
      </c>
      <c r="L257" s="668">
        <v>45.189987357739845</v>
      </c>
      <c r="M257" s="668">
        <v>59</v>
      </c>
      <c r="N257" s="669">
        <v>2666.2092541066509</v>
      </c>
    </row>
    <row r="258" spans="1:14" ht="14.4" customHeight="1" x14ac:dyDescent="0.3">
      <c r="A258" s="664" t="s">
        <v>542</v>
      </c>
      <c r="B258" s="665" t="s">
        <v>543</v>
      </c>
      <c r="C258" s="666" t="s">
        <v>547</v>
      </c>
      <c r="D258" s="667" t="s">
        <v>2483</v>
      </c>
      <c r="E258" s="666" t="s">
        <v>561</v>
      </c>
      <c r="F258" s="667" t="s">
        <v>2487</v>
      </c>
      <c r="G258" s="666" t="s">
        <v>1411</v>
      </c>
      <c r="H258" s="666" t="s">
        <v>1426</v>
      </c>
      <c r="I258" s="666" t="s">
        <v>1427</v>
      </c>
      <c r="J258" s="666" t="s">
        <v>1424</v>
      </c>
      <c r="K258" s="666" t="s">
        <v>1428</v>
      </c>
      <c r="L258" s="668">
        <v>90.380000904385312</v>
      </c>
      <c r="M258" s="668">
        <v>6</v>
      </c>
      <c r="N258" s="669">
        <v>542.28000542631185</v>
      </c>
    </row>
    <row r="259" spans="1:14" ht="14.4" customHeight="1" x14ac:dyDescent="0.3">
      <c r="A259" s="664" t="s">
        <v>542</v>
      </c>
      <c r="B259" s="665" t="s">
        <v>543</v>
      </c>
      <c r="C259" s="666" t="s">
        <v>547</v>
      </c>
      <c r="D259" s="667" t="s">
        <v>2483</v>
      </c>
      <c r="E259" s="666" t="s">
        <v>561</v>
      </c>
      <c r="F259" s="667" t="s">
        <v>2487</v>
      </c>
      <c r="G259" s="666" t="s">
        <v>1411</v>
      </c>
      <c r="H259" s="666" t="s">
        <v>1429</v>
      </c>
      <c r="I259" s="666" t="s">
        <v>1430</v>
      </c>
      <c r="J259" s="666" t="s">
        <v>1431</v>
      </c>
      <c r="K259" s="666" t="s">
        <v>1432</v>
      </c>
      <c r="L259" s="668">
        <v>98.623750000000001</v>
      </c>
      <c r="M259" s="668">
        <v>8</v>
      </c>
      <c r="N259" s="669">
        <v>788.99</v>
      </c>
    </row>
    <row r="260" spans="1:14" ht="14.4" customHeight="1" x14ac:dyDescent="0.3">
      <c r="A260" s="664" t="s">
        <v>542</v>
      </c>
      <c r="B260" s="665" t="s">
        <v>543</v>
      </c>
      <c r="C260" s="666" t="s">
        <v>547</v>
      </c>
      <c r="D260" s="667" t="s">
        <v>2483</v>
      </c>
      <c r="E260" s="666" t="s">
        <v>561</v>
      </c>
      <c r="F260" s="667" t="s">
        <v>2487</v>
      </c>
      <c r="G260" s="666" t="s">
        <v>1411</v>
      </c>
      <c r="H260" s="666" t="s">
        <v>1433</v>
      </c>
      <c r="I260" s="666" t="s">
        <v>1434</v>
      </c>
      <c r="J260" s="666" t="s">
        <v>1435</v>
      </c>
      <c r="K260" s="666" t="s">
        <v>1436</v>
      </c>
      <c r="L260" s="668">
        <v>60.430000000000035</v>
      </c>
      <c r="M260" s="668">
        <v>2</v>
      </c>
      <c r="N260" s="669">
        <v>120.86000000000007</v>
      </c>
    </row>
    <row r="261" spans="1:14" ht="14.4" customHeight="1" x14ac:dyDescent="0.3">
      <c r="A261" s="664" t="s">
        <v>542</v>
      </c>
      <c r="B261" s="665" t="s">
        <v>543</v>
      </c>
      <c r="C261" s="666" t="s">
        <v>547</v>
      </c>
      <c r="D261" s="667" t="s">
        <v>2483</v>
      </c>
      <c r="E261" s="666" t="s">
        <v>561</v>
      </c>
      <c r="F261" s="667" t="s">
        <v>2487</v>
      </c>
      <c r="G261" s="666" t="s">
        <v>1411</v>
      </c>
      <c r="H261" s="666" t="s">
        <v>1437</v>
      </c>
      <c r="I261" s="666" t="s">
        <v>1438</v>
      </c>
      <c r="J261" s="666" t="s">
        <v>1439</v>
      </c>
      <c r="K261" s="666" t="s">
        <v>981</v>
      </c>
      <c r="L261" s="668">
        <v>62.140000000000029</v>
      </c>
      <c r="M261" s="668">
        <v>1</v>
      </c>
      <c r="N261" s="669">
        <v>62.140000000000029</v>
      </c>
    </row>
    <row r="262" spans="1:14" ht="14.4" customHeight="1" x14ac:dyDescent="0.3">
      <c r="A262" s="664" t="s">
        <v>542</v>
      </c>
      <c r="B262" s="665" t="s">
        <v>543</v>
      </c>
      <c r="C262" s="666" t="s">
        <v>547</v>
      </c>
      <c r="D262" s="667" t="s">
        <v>2483</v>
      </c>
      <c r="E262" s="666" t="s">
        <v>561</v>
      </c>
      <c r="F262" s="667" t="s">
        <v>2487</v>
      </c>
      <c r="G262" s="666" t="s">
        <v>1411</v>
      </c>
      <c r="H262" s="666" t="s">
        <v>1440</v>
      </c>
      <c r="I262" s="666" t="s">
        <v>1441</v>
      </c>
      <c r="J262" s="666" t="s">
        <v>1442</v>
      </c>
      <c r="K262" s="666" t="s">
        <v>1443</v>
      </c>
      <c r="L262" s="668">
        <v>87.44</v>
      </c>
      <c r="M262" s="668">
        <v>2</v>
      </c>
      <c r="N262" s="669">
        <v>174.88</v>
      </c>
    </row>
    <row r="263" spans="1:14" ht="14.4" customHeight="1" x14ac:dyDescent="0.3">
      <c r="A263" s="664" t="s">
        <v>542</v>
      </c>
      <c r="B263" s="665" t="s">
        <v>543</v>
      </c>
      <c r="C263" s="666" t="s">
        <v>547</v>
      </c>
      <c r="D263" s="667" t="s">
        <v>2483</v>
      </c>
      <c r="E263" s="666" t="s">
        <v>561</v>
      </c>
      <c r="F263" s="667" t="s">
        <v>2487</v>
      </c>
      <c r="G263" s="666" t="s">
        <v>1411</v>
      </c>
      <c r="H263" s="666" t="s">
        <v>1444</v>
      </c>
      <c r="I263" s="666" t="s">
        <v>1445</v>
      </c>
      <c r="J263" s="666" t="s">
        <v>1442</v>
      </c>
      <c r="K263" s="666" t="s">
        <v>1446</v>
      </c>
      <c r="L263" s="668">
        <v>160.62</v>
      </c>
      <c r="M263" s="668">
        <v>1</v>
      </c>
      <c r="N263" s="669">
        <v>160.62</v>
      </c>
    </row>
    <row r="264" spans="1:14" ht="14.4" customHeight="1" x14ac:dyDescent="0.3">
      <c r="A264" s="664" t="s">
        <v>542</v>
      </c>
      <c r="B264" s="665" t="s">
        <v>543</v>
      </c>
      <c r="C264" s="666" t="s">
        <v>547</v>
      </c>
      <c r="D264" s="667" t="s">
        <v>2483</v>
      </c>
      <c r="E264" s="666" t="s">
        <v>561</v>
      </c>
      <c r="F264" s="667" t="s">
        <v>2487</v>
      </c>
      <c r="G264" s="666" t="s">
        <v>1411</v>
      </c>
      <c r="H264" s="666" t="s">
        <v>1447</v>
      </c>
      <c r="I264" s="666" t="s">
        <v>1448</v>
      </c>
      <c r="J264" s="666" t="s">
        <v>1449</v>
      </c>
      <c r="K264" s="666" t="s">
        <v>1450</v>
      </c>
      <c r="L264" s="668">
        <v>721.20037797399641</v>
      </c>
      <c r="M264" s="668">
        <v>51</v>
      </c>
      <c r="N264" s="669">
        <v>36781.219276673815</v>
      </c>
    </row>
    <row r="265" spans="1:14" ht="14.4" customHeight="1" x14ac:dyDescent="0.3">
      <c r="A265" s="664" t="s">
        <v>542</v>
      </c>
      <c r="B265" s="665" t="s">
        <v>543</v>
      </c>
      <c r="C265" s="666" t="s">
        <v>547</v>
      </c>
      <c r="D265" s="667" t="s">
        <v>2483</v>
      </c>
      <c r="E265" s="666" t="s">
        <v>561</v>
      </c>
      <c r="F265" s="667" t="s">
        <v>2487</v>
      </c>
      <c r="G265" s="666" t="s">
        <v>1411</v>
      </c>
      <c r="H265" s="666" t="s">
        <v>1451</v>
      </c>
      <c r="I265" s="666" t="s">
        <v>1452</v>
      </c>
      <c r="J265" s="666" t="s">
        <v>1453</v>
      </c>
      <c r="K265" s="666" t="s">
        <v>1454</v>
      </c>
      <c r="L265" s="668">
        <v>46.819904592384802</v>
      </c>
      <c r="M265" s="668">
        <v>2</v>
      </c>
      <c r="N265" s="669">
        <v>93.639809184769604</v>
      </c>
    </row>
    <row r="266" spans="1:14" ht="14.4" customHeight="1" x14ac:dyDescent="0.3">
      <c r="A266" s="664" t="s">
        <v>542</v>
      </c>
      <c r="B266" s="665" t="s">
        <v>543</v>
      </c>
      <c r="C266" s="666" t="s">
        <v>547</v>
      </c>
      <c r="D266" s="667" t="s">
        <v>2483</v>
      </c>
      <c r="E266" s="666" t="s">
        <v>561</v>
      </c>
      <c r="F266" s="667" t="s">
        <v>2487</v>
      </c>
      <c r="G266" s="666" t="s">
        <v>1411</v>
      </c>
      <c r="H266" s="666" t="s">
        <v>1455</v>
      </c>
      <c r="I266" s="666" t="s">
        <v>1456</v>
      </c>
      <c r="J266" s="666" t="s">
        <v>1457</v>
      </c>
      <c r="K266" s="666" t="s">
        <v>565</v>
      </c>
      <c r="L266" s="668">
        <v>47.4938824524179</v>
      </c>
      <c r="M266" s="668">
        <v>46</v>
      </c>
      <c r="N266" s="669">
        <v>2184.7185928112235</v>
      </c>
    </row>
    <row r="267" spans="1:14" ht="14.4" customHeight="1" x14ac:dyDescent="0.3">
      <c r="A267" s="664" t="s">
        <v>542</v>
      </c>
      <c r="B267" s="665" t="s">
        <v>543</v>
      </c>
      <c r="C267" s="666" t="s">
        <v>547</v>
      </c>
      <c r="D267" s="667" t="s">
        <v>2483</v>
      </c>
      <c r="E267" s="666" t="s">
        <v>561</v>
      </c>
      <c r="F267" s="667" t="s">
        <v>2487</v>
      </c>
      <c r="G267" s="666" t="s">
        <v>1411</v>
      </c>
      <c r="H267" s="666" t="s">
        <v>1458</v>
      </c>
      <c r="I267" s="666" t="s">
        <v>1459</v>
      </c>
      <c r="J267" s="666" t="s">
        <v>1460</v>
      </c>
      <c r="K267" s="666" t="s">
        <v>1461</v>
      </c>
      <c r="L267" s="668">
        <v>43.256988045596806</v>
      </c>
      <c r="M267" s="668">
        <v>23</v>
      </c>
      <c r="N267" s="669">
        <v>994.91072504872648</v>
      </c>
    </row>
    <row r="268" spans="1:14" ht="14.4" customHeight="1" x14ac:dyDescent="0.3">
      <c r="A268" s="664" t="s">
        <v>542</v>
      </c>
      <c r="B268" s="665" t="s">
        <v>543</v>
      </c>
      <c r="C268" s="666" t="s">
        <v>547</v>
      </c>
      <c r="D268" s="667" t="s">
        <v>2483</v>
      </c>
      <c r="E268" s="666" t="s">
        <v>561</v>
      </c>
      <c r="F268" s="667" t="s">
        <v>2487</v>
      </c>
      <c r="G268" s="666" t="s">
        <v>1411</v>
      </c>
      <c r="H268" s="666" t="s">
        <v>1462</v>
      </c>
      <c r="I268" s="666" t="s">
        <v>1463</v>
      </c>
      <c r="J268" s="666" t="s">
        <v>1464</v>
      </c>
      <c r="K268" s="666" t="s">
        <v>1278</v>
      </c>
      <c r="L268" s="668">
        <v>42.959971298320092</v>
      </c>
      <c r="M268" s="668">
        <v>6</v>
      </c>
      <c r="N268" s="669">
        <v>257.75982778992056</v>
      </c>
    </row>
    <row r="269" spans="1:14" ht="14.4" customHeight="1" x14ac:dyDescent="0.3">
      <c r="A269" s="664" t="s">
        <v>542</v>
      </c>
      <c r="B269" s="665" t="s">
        <v>543</v>
      </c>
      <c r="C269" s="666" t="s">
        <v>547</v>
      </c>
      <c r="D269" s="667" t="s">
        <v>2483</v>
      </c>
      <c r="E269" s="666" t="s">
        <v>561</v>
      </c>
      <c r="F269" s="667" t="s">
        <v>2487</v>
      </c>
      <c r="G269" s="666" t="s">
        <v>1411</v>
      </c>
      <c r="H269" s="666" t="s">
        <v>1465</v>
      </c>
      <c r="I269" s="666" t="s">
        <v>1466</v>
      </c>
      <c r="J269" s="666" t="s">
        <v>1467</v>
      </c>
      <c r="K269" s="666" t="s">
        <v>1468</v>
      </c>
      <c r="L269" s="668">
        <v>49.320000000000014</v>
      </c>
      <c r="M269" s="668">
        <v>6</v>
      </c>
      <c r="N269" s="669">
        <v>295.92000000000007</v>
      </c>
    </row>
    <row r="270" spans="1:14" ht="14.4" customHeight="1" x14ac:dyDescent="0.3">
      <c r="A270" s="664" t="s">
        <v>542</v>
      </c>
      <c r="B270" s="665" t="s">
        <v>543</v>
      </c>
      <c r="C270" s="666" t="s">
        <v>547</v>
      </c>
      <c r="D270" s="667" t="s">
        <v>2483</v>
      </c>
      <c r="E270" s="666" t="s">
        <v>561</v>
      </c>
      <c r="F270" s="667" t="s">
        <v>2487</v>
      </c>
      <c r="G270" s="666" t="s">
        <v>1411</v>
      </c>
      <c r="H270" s="666" t="s">
        <v>1469</v>
      </c>
      <c r="I270" s="666" t="s">
        <v>1470</v>
      </c>
      <c r="J270" s="666" t="s">
        <v>1471</v>
      </c>
      <c r="K270" s="666" t="s">
        <v>1472</v>
      </c>
      <c r="L270" s="668">
        <v>36.179900901174939</v>
      </c>
      <c r="M270" s="668">
        <v>12</v>
      </c>
      <c r="N270" s="669">
        <v>434.1588108140993</v>
      </c>
    </row>
    <row r="271" spans="1:14" ht="14.4" customHeight="1" x14ac:dyDescent="0.3">
      <c r="A271" s="664" t="s">
        <v>542</v>
      </c>
      <c r="B271" s="665" t="s">
        <v>543</v>
      </c>
      <c r="C271" s="666" t="s">
        <v>547</v>
      </c>
      <c r="D271" s="667" t="s">
        <v>2483</v>
      </c>
      <c r="E271" s="666" t="s">
        <v>561</v>
      </c>
      <c r="F271" s="667" t="s">
        <v>2487</v>
      </c>
      <c r="G271" s="666" t="s">
        <v>1411</v>
      </c>
      <c r="H271" s="666" t="s">
        <v>1473</v>
      </c>
      <c r="I271" s="666" t="s">
        <v>1474</v>
      </c>
      <c r="J271" s="666" t="s">
        <v>803</v>
      </c>
      <c r="K271" s="666" t="s">
        <v>1475</v>
      </c>
      <c r="L271" s="668">
        <v>147.98007298384647</v>
      </c>
      <c r="M271" s="668">
        <v>33</v>
      </c>
      <c r="N271" s="669">
        <v>4883.3424084669332</v>
      </c>
    </row>
    <row r="272" spans="1:14" ht="14.4" customHeight="1" x14ac:dyDescent="0.3">
      <c r="A272" s="664" t="s">
        <v>542</v>
      </c>
      <c r="B272" s="665" t="s">
        <v>543</v>
      </c>
      <c r="C272" s="666" t="s">
        <v>547</v>
      </c>
      <c r="D272" s="667" t="s">
        <v>2483</v>
      </c>
      <c r="E272" s="666" t="s">
        <v>561</v>
      </c>
      <c r="F272" s="667" t="s">
        <v>2487</v>
      </c>
      <c r="G272" s="666" t="s">
        <v>1411</v>
      </c>
      <c r="H272" s="666" t="s">
        <v>1476</v>
      </c>
      <c r="I272" s="666" t="s">
        <v>1477</v>
      </c>
      <c r="J272" s="666" t="s">
        <v>1478</v>
      </c>
      <c r="K272" s="666" t="s">
        <v>1479</v>
      </c>
      <c r="L272" s="668">
        <v>79.994092716100425</v>
      </c>
      <c r="M272" s="668">
        <v>10</v>
      </c>
      <c r="N272" s="669">
        <v>799.94092716100431</v>
      </c>
    </row>
    <row r="273" spans="1:14" ht="14.4" customHeight="1" x14ac:dyDescent="0.3">
      <c r="A273" s="664" t="s">
        <v>542</v>
      </c>
      <c r="B273" s="665" t="s">
        <v>543</v>
      </c>
      <c r="C273" s="666" t="s">
        <v>547</v>
      </c>
      <c r="D273" s="667" t="s">
        <v>2483</v>
      </c>
      <c r="E273" s="666" t="s">
        <v>561</v>
      </c>
      <c r="F273" s="667" t="s">
        <v>2487</v>
      </c>
      <c r="G273" s="666" t="s">
        <v>1411</v>
      </c>
      <c r="H273" s="666" t="s">
        <v>1480</v>
      </c>
      <c r="I273" s="666" t="s">
        <v>1481</v>
      </c>
      <c r="J273" s="666" t="s">
        <v>1482</v>
      </c>
      <c r="K273" s="666" t="s">
        <v>1483</v>
      </c>
      <c r="L273" s="668">
        <v>1501.0181769660962</v>
      </c>
      <c r="M273" s="668">
        <v>7</v>
      </c>
      <c r="N273" s="669">
        <v>10507.127238762674</v>
      </c>
    </row>
    <row r="274" spans="1:14" ht="14.4" customHeight="1" x14ac:dyDescent="0.3">
      <c r="A274" s="664" t="s">
        <v>542</v>
      </c>
      <c r="B274" s="665" t="s">
        <v>543</v>
      </c>
      <c r="C274" s="666" t="s">
        <v>547</v>
      </c>
      <c r="D274" s="667" t="s">
        <v>2483</v>
      </c>
      <c r="E274" s="666" t="s">
        <v>561</v>
      </c>
      <c r="F274" s="667" t="s">
        <v>2487</v>
      </c>
      <c r="G274" s="666" t="s">
        <v>1411</v>
      </c>
      <c r="H274" s="666" t="s">
        <v>1484</v>
      </c>
      <c r="I274" s="666" t="s">
        <v>1485</v>
      </c>
      <c r="J274" s="666" t="s">
        <v>1486</v>
      </c>
      <c r="K274" s="666" t="s">
        <v>1487</v>
      </c>
      <c r="L274" s="668">
        <v>57.699664423586611</v>
      </c>
      <c r="M274" s="668">
        <v>1</v>
      </c>
      <c r="N274" s="669">
        <v>57.699664423586611</v>
      </c>
    </row>
    <row r="275" spans="1:14" ht="14.4" customHeight="1" x14ac:dyDescent="0.3">
      <c r="A275" s="664" t="s">
        <v>542</v>
      </c>
      <c r="B275" s="665" t="s">
        <v>543</v>
      </c>
      <c r="C275" s="666" t="s">
        <v>547</v>
      </c>
      <c r="D275" s="667" t="s">
        <v>2483</v>
      </c>
      <c r="E275" s="666" t="s">
        <v>561</v>
      </c>
      <c r="F275" s="667" t="s">
        <v>2487</v>
      </c>
      <c r="G275" s="666" t="s">
        <v>1411</v>
      </c>
      <c r="H275" s="666" t="s">
        <v>1488</v>
      </c>
      <c r="I275" s="666" t="s">
        <v>1489</v>
      </c>
      <c r="J275" s="666" t="s">
        <v>1486</v>
      </c>
      <c r="K275" s="666" t="s">
        <v>1490</v>
      </c>
      <c r="L275" s="668">
        <v>30.207999999999988</v>
      </c>
      <c r="M275" s="668">
        <v>5</v>
      </c>
      <c r="N275" s="669">
        <v>151.03999999999994</v>
      </c>
    </row>
    <row r="276" spans="1:14" ht="14.4" customHeight="1" x14ac:dyDescent="0.3">
      <c r="A276" s="664" t="s">
        <v>542</v>
      </c>
      <c r="B276" s="665" t="s">
        <v>543</v>
      </c>
      <c r="C276" s="666" t="s">
        <v>547</v>
      </c>
      <c r="D276" s="667" t="s">
        <v>2483</v>
      </c>
      <c r="E276" s="666" t="s">
        <v>561</v>
      </c>
      <c r="F276" s="667" t="s">
        <v>2487</v>
      </c>
      <c r="G276" s="666" t="s">
        <v>1411</v>
      </c>
      <c r="H276" s="666" t="s">
        <v>1491</v>
      </c>
      <c r="I276" s="666" t="s">
        <v>1491</v>
      </c>
      <c r="J276" s="666" t="s">
        <v>1492</v>
      </c>
      <c r="K276" s="666" t="s">
        <v>1493</v>
      </c>
      <c r="L276" s="668">
        <v>66.400000000000006</v>
      </c>
      <c r="M276" s="668">
        <v>1</v>
      </c>
      <c r="N276" s="669">
        <v>66.400000000000006</v>
      </c>
    </row>
    <row r="277" spans="1:14" ht="14.4" customHeight="1" x14ac:dyDescent="0.3">
      <c r="A277" s="664" t="s">
        <v>542</v>
      </c>
      <c r="B277" s="665" t="s">
        <v>543</v>
      </c>
      <c r="C277" s="666" t="s">
        <v>547</v>
      </c>
      <c r="D277" s="667" t="s">
        <v>2483</v>
      </c>
      <c r="E277" s="666" t="s">
        <v>561</v>
      </c>
      <c r="F277" s="667" t="s">
        <v>2487</v>
      </c>
      <c r="G277" s="666" t="s">
        <v>1411</v>
      </c>
      <c r="H277" s="666" t="s">
        <v>1494</v>
      </c>
      <c r="I277" s="666" t="s">
        <v>1495</v>
      </c>
      <c r="J277" s="666" t="s">
        <v>1496</v>
      </c>
      <c r="K277" s="666" t="s">
        <v>1497</v>
      </c>
      <c r="L277" s="668">
        <v>322.49000000000007</v>
      </c>
      <c r="M277" s="668">
        <v>1</v>
      </c>
      <c r="N277" s="669">
        <v>322.49000000000007</v>
      </c>
    </row>
    <row r="278" spans="1:14" ht="14.4" customHeight="1" x14ac:dyDescent="0.3">
      <c r="A278" s="664" t="s">
        <v>542</v>
      </c>
      <c r="B278" s="665" t="s">
        <v>543</v>
      </c>
      <c r="C278" s="666" t="s">
        <v>547</v>
      </c>
      <c r="D278" s="667" t="s">
        <v>2483</v>
      </c>
      <c r="E278" s="666" t="s">
        <v>561</v>
      </c>
      <c r="F278" s="667" t="s">
        <v>2487</v>
      </c>
      <c r="G278" s="666" t="s">
        <v>1411</v>
      </c>
      <c r="H278" s="666" t="s">
        <v>1498</v>
      </c>
      <c r="I278" s="666" t="s">
        <v>1499</v>
      </c>
      <c r="J278" s="666" t="s">
        <v>1500</v>
      </c>
      <c r="K278" s="666" t="s">
        <v>680</v>
      </c>
      <c r="L278" s="668">
        <v>46.990000000000016</v>
      </c>
      <c r="M278" s="668">
        <v>11</v>
      </c>
      <c r="N278" s="669">
        <v>516.89000000000021</v>
      </c>
    </row>
    <row r="279" spans="1:14" ht="14.4" customHeight="1" x14ac:dyDescent="0.3">
      <c r="A279" s="664" t="s">
        <v>542</v>
      </c>
      <c r="B279" s="665" t="s">
        <v>543</v>
      </c>
      <c r="C279" s="666" t="s">
        <v>547</v>
      </c>
      <c r="D279" s="667" t="s">
        <v>2483</v>
      </c>
      <c r="E279" s="666" t="s">
        <v>561</v>
      </c>
      <c r="F279" s="667" t="s">
        <v>2487</v>
      </c>
      <c r="G279" s="666" t="s">
        <v>1411</v>
      </c>
      <c r="H279" s="666" t="s">
        <v>1501</v>
      </c>
      <c r="I279" s="666" t="s">
        <v>1502</v>
      </c>
      <c r="J279" s="666" t="s">
        <v>1503</v>
      </c>
      <c r="K279" s="666" t="s">
        <v>1504</v>
      </c>
      <c r="L279" s="668">
        <v>88.249805434763061</v>
      </c>
      <c r="M279" s="668">
        <v>18</v>
      </c>
      <c r="N279" s="669">
        <v>1588.4964978257351</v>
      </c>
    </row>
    <row r="280" spans="1:14" ht="14.4" customHeight="1" x14ac:dyDescent="0.3">
      <c r="A280" s="664" t="s">
        <v>542</v>
      </c>
      <c r="B280" s="665" t="s">
        <v>543</v>
      </c>
      <c r="C280" s="666" t="s">
        <v>547</v>
      </c>
      <c r="D280" s="667" t="s">
        <v>2483</v>
      </c>
      <c r="E280" s="666" t="s">
        <v>561</v>
      </c>
      <c r="F280" s="667" t="s">
        <v>2487</v>
      </c>
      <c r="G280" s="666" t="s">
        <v>1411</v>
      </c>
      <c r="H280" s="666" t="s">
        <v>1505</v>
      </c>
      <c r="I280" s="666" t="s">
        <v>1506</v>
      </c>
      <c r="J280" s="666" t="s">
        <v>1507</v>
      </c>
      <c r="K280" s="666" t="s">
        <v>1508</v>
      </c>
      <c r="L280" s="668">
        <v>297.91999999999996</v>
      </c>
      <c r="M280" s="668">
        <v>1</v>
      </c>
      <c r="N280" s="669">
        <v>297.91999999999996</v>
      </c>
    </row>
    <row r="281" spans="1:14" ht="14.4" customHeight="1" x14ac:dyDescent="0.3">
      <c r="A281" s="664" t="s">
        <v>542</v>
      </c>
      <c r="B281" s="665" t="s">
        <v>543</v>
      </c>
      <c r="C281" s="666" t="s">
        <v>547</v>
      </c>
      <c r="D281" s="667" t="s">
        <v>2483</v>
      </c>
      <c r="E281" s="666" t="s">
        <v>561</v>
      </c>
      <c r="F281" s="667" t="s">
        <v>2487</v>
      </c>
      <c r="G281" s="666" t="s">
        <v>1411</v>
      </c>
      <c r="H281" s="666" t="s">
        <v>1509</v>
      </c>
      <c r="I281" s="666" t="s">
        <v>1510</v>
      </c>
      <c r="J281" s="666" t="s">
        <v>1511</v>
      </c>
      <c r="K281" s="666" t="s">
        <v>1512</v>
      </c>
      <c r="L281" s="668">
        <v>138.027803449244</v>
      </c>
      <c r="M281" s="668">
        <v>5</v>
      </c>
      <c r="N281" s="669">
        <v>690.13901724621996</v>
      </c>
    </row>
    <row r="282" spans="1:14" ht="14.4" customHeight="1" x14ac:dyDescent="0.3">
      <c r="A282" s="664" t="s">
        <v>542</v>
      </c>
      <c r="B282" s="665" t="s">
        <v>543</v>
      </c>
      <c r="C282" s="666" t="s">
        <v>547</v>
      </c>
      <c r="D282" s="667" t="s">
        <v>2483</v>
      </c>
      <c r="E282" s="666" t="s">
        <v>561</v>
      </c>
      <c r="F282" s="667" t="s">
        <v>2487</v>
      </c>
      <c r="G282" s="666" t="s">
        <v>1411</v>
      </c>
      <c r="H282" s="666" t="s">
        <v>1513</v>
      </c>
      <c r="I282" s="666" t="s">
        <v>1514</v>
      </c>
      <c r="J282" s="666" t="s">
        <v>1515</v>
      </c>
      <c r="K282" s="666" t="s">
        <v>1516</v>
      </c>
      <c r="L282" s="668">
        <v>222.42931212841859</v>
      </c>
      <c r="M282" s="668">
        <v>5</v>
      </c>
      <c r="N282" s="669">
        <v>1112.1465606420929</v>
      </c>
    </row>
    <row r="283" spans="1:14" ht="14.4" customHeight="1" x14ac:dyDescent="0.3">
      <c r="A283" s="664" t="s">
        <v>542</v>
      </c>
      <c r="B283" s="665" t="s">
        <v>543</v>
      </c>
      <c r="C283" s="666" t="s">
        <v>547</v>
      </c>
      <c r="D283" s="667" t="s">
        <v>2483</v>
      </c>
      <c r="E283" s="666" t="s">
        <v>561</v>
      </c>
      <c r="F283" s="667" t="s">
        <v>2487</v>
      </c>
      <c r="G283" s="666" t="s">
        <v>1411</v>
      </c>
      <c r="H283" s="666" t="s">
        <v>1517</v>
      </c>
      <c r="I283" s="666" t="s">
        <v>1518</v>
      </c>
      <c r="J283" s="666" t="s">
        <v>1519</v>
      </c>
      <c r="K283" s="666" t="s">
        <v>1105</v>
      </c>
      <c r="L283" s="668">
        <v>116.84000290917923</v>
      </c>
      <c r="M283" s="668">
        <v>3</v>
      </c>
      <c r="N283" s="669">
        <v>350.52000872753769</v>
      </c>
    </row>
    <row r="284" spans="1:14" ht="14.4" customHeight="1" x14ac:dyDescent="0.3">
      <c r="A284" s="664" t="s">
        <v>542</v>
      </c>
      <c r="B284" s="665" t="s">
        <v>543</v>
      </c>
      <c r="C284" s="666" t="s">
        <v>547</v>
      </c>
      <c r="D284" s="667" t="s">
        <v>2483</v>
      </c>
      <c r="E284" s="666" t="s">
        <v>561</v>
      </c>
      <c r="F284" s="667" t="s">
        <v>2487</v>
      </c>
      <c r="G284" s="666" t="s">
        <v>1411</v>
      </c>
      <c r="H284" s="666" t="s">
        <v>1520</v>
      </c>
      <c r="I284" s="666" t="s">
        <v>1521</v>
      </c>
      <c r="J284" s="666" t="s">
        <v>1424</v>
      </c>
      <c r="K284" s="666" t="s">
        <v>1522</v>
      </c>
      <c r="L284" s="668">
        <v>128.22658549350942</v>
      </c>
      <c r="M284" s="668">
        <v>129</v>
      </c>
      <c r="N284" s="669">
        <v>16541.229528662716</v>
      </c>
    </row>
    <row r="285" spans="1:14" ht="14.4" customHeight="1" x14ac:dyDescent="0.3">
      <c r="A285" s="664" t="s">
        <v>542</v>
      </c>
      <c r="B285" s="665" t="s">
        <v>543</v>
      </c>
      <c r="C285" s="666" t="s">
        <v>547</v>
      </c>
      <c r="D285" s="667" t="s">
        <v>2483</v>
      </c>
      <c r="E285" s="666" t="s">
        <v>561</v>
      </c>
      <c r="F285" s="667" t="s">
        <v>2487</v>
      </c>
      <c r="G285" s="666" t="s">
        <v>1411</v>
      </c>
      <c r="H285" s="666" t="s">
        <v>1523</v>
      </c>
      <c r="I285" s="666" t="s">
        <v>1524</v>
      </c>
      <c r="J285" s="666" t="s">
        <v>1525</v>
      </c>
      <c r="K285" s="666" t="s">
        <v>1526</v>
      </c>
      <c r="L285" s="668">
        <v>357.07999999999987</v>
      </c>
      <c r="M285" s="668">
        <v>2</v>
      </c>
      <c r="N285" s="669">
        <v>714.15999999999974</v>
      </c>
    </row>
    <row r="286" spans="1:14" ht="14.4" customHeight="1" x14ac:dyDescent="0.3">
      <c r="A286" s="664" t="s">
        <v>542</v>
      </c>
      <c r="B286" s="665" t="s">
        <v>543</v>
      </c>
      <c r="C286" s="666" t="s">
        <v>547</v>
      </c>
      <c r="D286" s="667" t="s">
        <v>2483</v>
      </c>
      <c r="E286" s="666" t="s">
        <v>561</v>
      </c>
      <c r="F286" s="667" t="s">
        <v>2487</v>
      </c>
      <c r="G286" s="666" t="s">
        <v>1411</v>
      </c>
      <c r="H286" s="666" t="s">
        <v>1527</v>
      </c>
      <c r="I286" s="666" t="s">
        <v>1528</v>
      </c>
      <c r="J286" s="666" t="s">
        <v>1529</v>
      </c>
      <c r="K286" s="666" t="s">
        <v>1530</v>
      </c>
      <c r="L286" s="668">
        <v>13.879979054612859</v>
      </c>
      <c r="M286" s="668">
        <v>6</v>
      </c>
      <c r="N286" s="669">
        <v>83.279874327677149</v>
      </c>
    </row>
    <row r="287" spans="1:14" ht="14.4" customHeight="1" x14ac:dyDescent="0.3">
      <c r="A287" s="664" t="s">
        <v>542</v>
      </c>
      <c r="B287" s="665" t="s">
        <v>543</v>
      </c>
      <c r="C287" s="666" t="s">
        <v>547</v>
      </c>
      <c r="D287" s="667" t="s">
        <v>2483</v>
      </c>
      <c r="E287" s="666" t="s">
        <v>561</v>
      </c>
      <c r="F287" s="667" t="s">
        <v>2487</v>
      </c>
      <c r="G287" s="666" t="s">
        <v>1411</v>
      </c>
      <c r="H287" s="666" t="s">
        <v>1531</v>
      </c>
      <c r="I287" s="666" t="s">
        <v>1532</v>
      </c>
      <c r="J287" s="666" t="s">
        <v>1533</v>
      </c>
      <c r="K287" s="666" t="s">
        <v>1534</v>
      </c>
      <c r="L287" s="668">
        <v>24.929886824830444</v>
      </c>
      <c r="M287" s="668">
        <v>4</v>
      </c>
      <c r="N287" s="669">
        <v>99.719547299321775</v>
      </c>
    </row>
    <row r="288" spans="1:14" ht="14.4" customHeight="1" x14ac:dyDescent="0.3">
      <c r="A288" s="664" t="s">
        <v>542</v>
      </c>
      <c r="B288" s="665" t="s">
        <v>543</v>
      </c>
      <c r="C288" s="666" t="s">
        <v>547</v>
      </c>
      <c r="D288" s="667" t="s">
        <v>2483</v>
      </c>
      <c r="E288" s="666" t="s">
        <v>561</v>
      </c>
      <c r="F288" s="667" t="s">
        <v>2487</v>
      </c>
      <c r="G288" s="666" t="s">
        <v>1411</v>
      </c>
      <c r="H288" s="666" t="s">
        <v>1535</v>
      </c>
      <c r="I288" s="666" t="s">
        <v>1536</v>
      </c>
      <c r="J288" s="666" t="s">
        <v>1537</v>
      </c>
      <c r="K288" s="666" t="s">
        <v>1538</v>
      </c>
      <c r="L288" s="668">
        <v>20.060029036364181</v>
      </c>
      <c r="M288" s="668">
        <v>8</v>
      </c>
      <c r="N288" s="669">
        <v>160.48023229091345</v>
      </c>
    </row>
    <row r="289" spans="1:14" ht="14.4" customHeight="1" x14ac:dyDescent="0.3">
      <c r="A289" s="664" t="s">
        <v>542</v>
      </c>
      <c r="B289" s="665" t="s">
        <v>543</v>
      </c>
      <c r="C289" s="666" t="s">
        <v>547</v>
      </c>
      <c r="D289" s="667" t="s">
        <v>2483</v>
      </c>
      <c r="E289" s="666" t="s">
        <v>561</v>
      </c>
      <c r="F289" s="667" t="s">
        <v>2487</v>
      </c>
      <c r="G289" s="666" t="s">
        <v>1411</v>
      </c>
      <c r="H289" s="666" t="s">
        <v>1539</v>
      </c>
      <c r="I289" s="666" t="s">
        <v>1540</v>
      </c>
      <c r="J289" s="666" t="s">
        <v>1541</v>
      </c>
      <c r="K289" s="666" t="s">
        <v>1542</v>
      </c>
      <c r="L289" s="668">
        <v>466.19012008021826</v>
      </c>
      <c r="M289" s="668">
        <v>7</v>
      </c>
      <c r="N289" s="669">
        <v>3263.330840561528</v>
      </c>
    </row>
    <row r="290" spans="1:14" ht="14.4" customHeight="1" x14ac:dyDescent="0.3">
      <c r="A290" s="664" t="s">
        <v>542</v>
      </c>
      <c r="B290" s="665" t="s">
        <v>543</v>
      </c>
      <c r="C290" s="666" t="s">
        <v>547</v>
      </c>
      <c r="D290" s="667" t="s">
        <v>2483</v>
      </c>
      <c r="E290" s="666" t="s">
        <v>561</v>
      </c>
      <c r="F290" s="667" t="s">
        <v>2487</v>
      </c>
      <c r="G290" s="666" t="s">
        <v>1411</v>
      </c>
      <c r="H290" s="666" t="s">
        <v>1543</v>
      </c>
      <c r="I290" s="666" t="s">
        <v>1544</v>
      </c>
      <c r="J290" s="666" t="s">
        <v>1545</v>
      </c>
      <c r="K290" s="666" t="s">
        <v>1546</v>
      </c>
      <c r="L290" s="668">
        <v>48.765000000000008</v>
      </c>
      <c r="M290" s="668">
        <v>8</v>
      </c>
      <c r="N290" s="669">
        <v>390.12000000000006</v>
      </c>
    </row>
    <row r="291" spans="1:14" ht="14.4" customHeight="1" x14ac:dyDescent="0.3">
      <c r="A291" s="664" t="s">
        <v>542</v>
      </c>
      <c r="B291" s="665" t="s">
        <v>543</v>
      </c>
      <c r="C291" s="666" t="s">
        <v>547</v>
      </c>
      <c r="D291" s="667" t="s">
        <v>2483</v>
      </c>
      <c r="E291" s="666" t="s">
        <v>561</v>
      </c>
      <c r="F291" s="667" t="s">
        <v>2487</v>
      </c>
      <c r="G291" s="666" t="s">
        <v>1411</v>
      </c>
      <c r="H291" s="666" t="s">
        <v>1547</v>
      </c>
      <c r="I291" s="666" t="s">
        <v>1548</v>
      </c>
      <c r="J291" s="666" t="s">
        <v>1549</v>
      </c>
      <c r="K291" s="666" t="s">
        <v>1550</v>
      </c>
      <c r="L291" s="668">
        <v>75.022909215879181</v>
      </c>
      <c r="M291" s="668">
        <v>13</v>
      </c>
      <c r="N291" s="669">
        <v>975.2978198064294</v>
      </c>
    </row>
    <row r="292" spans="1:14" ht="14.4" customHeight="1" x14ac:dyDescent="0.3">
      <c r="A292" s="664" t="s">
        <v>542</v>
      </c>
      <c r="B292" s="665" t="s">
        <v>543</v>
      </c>
      <c r="C292" s="666" t="s">
        <v>547</v>
      </c>
      <c r="D292" s="667" t="s">
        <v>2483</v>
      </c>
      <c r="E292" s="666" t="s">
        <v>561</v>
      </c>
      <c r="F292" s="667" t="s">
        <v>2487</v>
      </c>
      <c r="G292" s="666" t="s">
        <v>1411</v>
      </c>
      <c r="H292" s="666" t="s">
        <v>1551</v>
      </c>
      <c r="I292" s="666" t="s">
        <v>1552</v>
      </c>
      <c r="J292" s="666" t="s">
        <v>1553</v>
      </c>
      <c r="K292" s="666" t="s">
        <v>827</v>
      </c>
      <c r="L292" s="668">
        <v>122.64</v>
      </c>
      <c r="M292" s="668">
        <v>1</v>
      </c>
      <c r="N292" s="669">
        <v>122.64</v>
      </c>
    </row>
    <row r="293" spans="1:14" ht="14.4" customHeight="1" x14ac:dyDescent="0.3">
      <c r="A293" s="664" t="s">
        <v>542</v>
      </c>
      <c r="B293" s="665" t="s">
        <v>543</v>
      </c>
      <c r="C293" s="666" t="s">
        <v>547</v>
      </c>
      <c r="D293" s="667" t="s">
        <v>2483</v>
      </c>
      <c r="E293" s="666" t="s">
        <v>561</v>
      </c>
      <c r="F293" s="667" t="s">
        <v>2487</v>
      </c>
      <c r="G293" s="666" t="s">
        <v>1411</v>
      </c>
      <c r="H293" s="666" t="s">
        <v>1554</v>
      </c>
      <c r="I293" s="666" t="s">
        <v>1554</v>
      </c>
      <c r="J293" s="666" t="s">
        <v>1555</v>
      </c>
      <c r="K293" s="666" t="s">
        <v>1556</v>
      </c>
      <c r="L293" s="668">
        <v>70.060000000000031</v>
      </c>
      <c r="M293" s="668">
        <v>4</v>
      </c>
      <c r="N293" s="669">
        <v>280.24000000000012</v>
      </c>
    </row>
    <row r="294" spans="1:14" ht="14.4" customHeight="1" x14ac:dyDescent="0.3">
      <c r="A294" s="664" t="s">
        <v>542</v>
      </c>
      <c r="B294" s="665" t="s">
        <v>543</v>
      </c>
      <c r="C294" s="666" t="s">
        <v>547</v>
      </c>
      <c r="D294" s="667" t="s">
        <v>2483</v>
      </c>
      <c r="E294" s="666" t="s">
        <v>561</v>
      </c>
      <c r="F294" s="667" t="s">
        <v>2487</v>
      </c>
      <c r="G294" s="666" t="s">
        <v>1411</v>
      </c>
      <c r="H294" s="666" t="s">
        <v>1557</v>
      </c>
      <c r="I294" s="666" t="s">
        <v>1558</v>
      </c>
      <c r="J294" s="666" t="s">
        <v>1559</v>
      </c>
      <c r="K294" s="666" t="s">
        <v>1560</v>
      </c>
      <c r="L294" s="668">
        <v>63.005000000000003</v>
      </c>
      <c r="M294" s="668">
        <v>4</v>
      </c>
      <c r="N294" s="669">
        <v>252.02</v>
      </c>
    </row>
    <row r="295" spans="1:14" ht="14.4" customHeight="1" x14ac:dyDescent="0.3">
      <c r="A295" s="664" t="s">
        <v>542</v>
      </c>
      <c r="B295" s="665" t="s">
        <v>543</v>
      </c>
      <c r="C295" s="666" t="s">
        <v>547</v>
      </c>
      <c r="D295" s="667" t="s">
        <v>2483</v>
      </c>
      <c r="E295" s="666" t="s">
        <v>561</v>
      </c>
      <c r="F295" s="667" t="s">
        <v>2487</v>
      </c>
      <c r="G295" s="666" t="s">
        <v>1411</v>
      </c>
      <c r="H295" s="666" t="s">
        <v>1561</v>
      </c>
      <c r="I295" s="666" t="s">
        <v>1562</v>
      </c>
      <c r="J295" s="666" t="s">
        <v>1563</v>
      </c>
      <c r="K295" s="666" t="s">
        <v>1564</v>
      </c>
      <c r="L295" s="668">
        <v>135.7800204312922</v>
      </c>
      <c r="M295" s="668">
        <v>62</v>
      </c>
      <c r="N295" s="669">
        <v>8418.3612667401158</v>
      </c>
    </row>
    <row r="296" spans="1:14" ht="14.4" customHeight="1" x14ac:dyDescent="0.3">
      <c r="A296" s="664" t="s">
        <v>542</v>
      </c>
      <c r="B296" s="665" t="s">
        <v>543</v>
      </c>
      <c r="C296" s="666" t="s">
        <v>547</v>
      </c>
      <c r="D296" s="667" t="s">
        <v>2483</v>
      </c>
      <c r="E296" s="666" t="s">
        <v>561</v>
      </c>
      <c r="F296" s="667" t="s">
        <v>2487</v>
      </c>
      <c r="G296" s="666" t="s">
        <v>1411</v>
      </c>
      <c r="H296" s="666" t="s">
        <v>1565</v>
      </c>
      <c r="I296" s="666" t="s">
        <v>1566</v>
      </c>
      <c r="J296" s="666" t="s">
        <v>1567</v>
      </c>
      <c r="K296" s="666" t="s">
        <v>1568</v>
      </c>
      <c r="L296" s="668">
        <v>469.95000000000005</v>
      </c>
      <c r="M296" s="668">
        <v>2</v>
      </c>
      <c r="N296" s="669">
        <v>939.90000000000009</v>
      </c>
    </row>
    <row r="297" spans="1:14" ht="14.4" customHeight="1" x14ac:dyDescent="0.3">
      <c r="A297" s="664" t="s">
        <v>542</v>
      </c>
      <c r="B297" s="665" t="s">
        <v>543</v>
      </c>
      <c r="C297" s="666" t="s">
        <v>547</v>
      </c>
      <c r="D297" s="667" t="s">
        <v>2483</v>
      </c>
      <c r="E297" s="666" t="s">
        <v>561</v>
      </c>
      <c r="F297" s="667" t="s">
        <v>2487</v>
      </c>
      <c r="G297" s="666" t="s">
        <v>1411</v>
      </c>
      <c r="H297" s="666" t="s">
        <v>1569</v>
      </c>
      <c r="I297" s="666" t="s">
        <v>1570</v>
      </c>
      <c r="J297" s="666" t="s">
        <v>1511</v>
      </c>
      <c r="K297" s="666" t="s">
        <v>1571</v>
      </c>
      <c r="L297" s="668">
        <v>112.04000000000005</v>
      </c>
      <c r="M297" s="668">
        <v>2</v>
      </c>
      <c r="N297" s="669">
        <v>224.0800000000001</v>
      </c>
    </row>
    <row r="298" spans="1:14" ht="14.4" customHeight="1" x14ac:dyDescent="0.3">
      <c r="A298" s="664" t="s">
        <v>542</v>
      </c>
      <c r="B298" s="665" t="s">
        <v>543</v>
      </c>
      <c r="C298" s="666" t="s">
        <v>547</v>
      </c>
      <c r="D298" s="667" t="s">
        <v>2483</v>
      </c>
      <c r="E298" s="666" t="s">
        <v>561</v>
      </c>
      <c r="F298" s="667" t="s">
        <v>2487</v>
      </c>
      <c r="G298" s="666" t="s">
        <v>1411</v>
      </c>
      <c r="H298" s="666" t="s">
        <v>1572</v>
      </c>
      <c r="I298" s="666" t="s">
        <v>1573</v>
      </c>
      <c r="J298" s="666" t="s">
        <v>1574</v>
      </c>
      <c r="K298" s="666" t="s">
        <v>1575</v>
      </c>
      <c r="L298" s="668">
        <v>158.97999999999999</v>
      </c>
      <c r="M298" s="668">
        <v>1</v>
      </c>
      <c r="N298" s="669">
        <v>158.97999999999999</v>
      </c>
    </row>
    <row r="299" spans="1:14" ht="14.4" customHeight="1" x14ac:dyDescent="0.3">
      <c r="A299" s="664" t="s">
        <v>542</v>
      </c>
      <c r="B299" s="665" t="s">
        <v>543</v>
      </c>
      <c r="C299" s="666" t="s">
        <v>547</v>
      </c>
      <c r="D299" s="667" t="s">
        <v>2483</v>
      </c>
      <c r="E299" s="666" t="s">
        <v>561</v>
      </c>
      <c r="F299" s="667" t="s">
        <v>2487</v>
      </c>
      <c r="G299" s="666" t="s">
        <v>1411</v>
      </c>
      <c r="H299" s="666" t="s">
        <v>1576</v>
      </c>
      <c r="I299" s="666" t="s">
        <v>1577</v>
      </c>
      <c r="J299" s="666" t="s">
        <v>1578</v>
      </c>
      <c r="K299" s="666" t="s">
        <v>1579</v>
      </c>
      <c r="L299" s="668">
        <v>565.57999999999959</v>
      </c>
      <c r="M299" s="668">
        <v>1</v>
      </c>
      <c r="N299" s="669">
        <v>565.57999999999959</v>
      </c>
    </row>
    <row r="300" spans="1:14" ht="14.4" customHeight="1" x14ac:dyDescent="0.3">
      <c r="A300" s="664" t="s">
        <v>542</v>
      </c>
      <c r="B300" s="665" t="s">
        <v>543</v>
      </c>
      <c r="C300" s="666" t="s">
        <v>547</v>
      </c>
      <c r="D300" s="667" t="s">
        <v>2483</v>
      </c>
      <c r="E300" s="666" t="s">
        <v>561</v>
      </c>
      <c r="F300" s="667" t="s">
        <v>2487</v>
      </c>
      <c r="G300" s="666" t="s">
        <v>1411</v>
      </c>
      <c r="H300" s="666" t="s">
        <v>1580</v>
      </c>
      <c r="I300" s="666" t="s">
        <v>1581</v>
      </c>
      <c r="J300" s="666" t="s">
        <v>1582</v>
      </c>
      <c r="K300" s="666" t="s">
        <v>1135</v>
      </c>
      <c r="L300" s="668">
        <v>38.299978504549721</v>
      </c>
      <c r="M300" s="668">
        <v>7</v>
      </c>
      <c r="N300" s="669">
        <v>268.09984953184806</v>
      </c>
    </row>
    <row r="301" spans="1:14" ht="14.4" customHeight="1" x14ac:dyDescent="0.3">
      <c r="A301" s="664" t="s">
        <v>542</v>
      </c>
      <c r="B301" s="665" t="s">
        <v>543</v>
      </c>
      <c r="C301" s="666" t="s">
        <v>547</v>
      </c>
      <c r="D301" s="667" t="s">
        <v>2483</v>
      </c>
      <c r="E301" s="666" t="s">
        <v>561</v>
      </c>
      <c r="F301" s="667" t="s">
        <v>2487</v>
      </c>
      <c r="G301" s="666" t="s">
        <v>1411</v>
      </c>
      <c r="H301" s="666" t="s">
        <v>1583</v>
      </c>
      <c r="I301" s="666" t="s">
        <v>1584</v>
      </c>
      <c r="J301" s="666" t="s">
        <v>1486</v>
      </c>
      <c r="K301" s="666" t="s">
        <v>1585</v>
      </c>
      <c r="L301" s="668">
        <v>101.09000000000005</v>
      </c>
      <c r="M301" s="668">
        <v>1</v>
      </c>
      <c r="N301" s="669">
        <v>101.09000000000005</v>
      </c>
    </row>
    <row r="302" spans="1:14" ht="14.4" customHeight="1" x14ac:dyDescent="0.3">
      <c r="A302" s="664" t="s">
        <v>542</v>
      </c>
      <c r="B302" s="665" t="s">
        <v>543</v>
      </c>
      <c r="C302" s="666" t="s">
        <v>547</v>
      </c>
      <c r="D302" s="667" t="s">
        <v>2483</v>
      </c>
      <c r="E302" s="666" t="s">
        <v>561</v>
      </c>
      <c r="F302" s="667" t="s">
        <v>2487</v>
      </c>
      <c r="G302" s="666" t="s">
        <v>1411</v>
      </c>
      <c r="H302" s="666" t="s">
        <v>1586</v>
      </c>
      <c r="I302" s="666" t="s">
        <v>1587</v>
      </c>
      <c r="J302" s="666" t="s">
        <v>1449</v>
      </c>
      <c r="K302" s="666" t="s">
        <v>1588</v>
      </c>
      <c r="L302" s="668">
        <v>301.47000000000003</v>
      </c>
      <c r="M302" s="668">
        <v>10</v>
      </c>
      <c r="N302" s="669">
        <v>3014.7000000000003</v>
      </c>
    </row>
    <row r="303" spans="1:14" ht="14.4" customHeight="1" x14ac:dyDescent="0.3">
      <c r="A303" s="664" t="s">
        <v>542</v>
      </c>
      <c r="B303" s="665" t="s">
        <v>543</v>
      </c>
      <c r="C303" s="666" t="s">
        <v>547</v>
      </c>
      <c r="D303" s="667" t="s">
        <v>2483</v>
      </c>
      <c r="E303" s="666" t="s">
        <v>561</v>
      </c>
      <c r="F303" s="667" t="s">
        <v>2487</v>
      </c>
      <c r="G303" s="666" t="s">
        <v>1411</v>
      </c>
      <c r="H303" s="666" t="s">
        <v>1589</v>
      </c>
      <c r="I303" s="666" t="s">
        <v>1590</v>
      </c>
      <c r="J303" s="666" t="s">
        <v>1591</v>
      </c>
      <c r="K303" s="666" t="s">
        <v>1585</v>
      </c>
      <c r="L303" s="668">
        <v>368.25</v>
      </c>
      <c r="M303" s="668">
        <v>1</v>
      </c>
      <c r="N303" s="669">
        <v>368.25</v>
      </c>
    </row>
    <row r="304" spans="1:14" ht="14.4" customHeight="1" x14ac:dyDescent="0.3">
      <c r="A304" s="664" t="s">
        <v>542</v>
      </c>
      <c r="B304" s="665" t="s">
        <v>543</v>
      </c>
      <c r="C304" s="666" t="s">
        <v>547</v>
      </c>
      <c r="D304" s="667" t="s">
        <v>2483</v>
      </c>
      <c r="E304" s="666" t="s">
        <v>561</v>
      </c>
      <c r="F304" s="667" t="s">
        <v>2487</v>
      </c>
      <c r="G304" s="666" t="s">
        <v>1411</v>
      </c>
      <c r="H304" s="666" t="s">
        <v>1592</v>
      </c>
      <c r="I304" s="666" t="s">
        <v>1593</v>
      </c>
      <c r="J304" s="666" t="s">
        <v>1420</v>
      </c>
      <c r="K304" s="666" t="s">
        <v>1594</v>
      </c>
      <c r="L304" s="668">
        <v>64.099999877059588</v>
      </c>
      <c r="M304" s="668">
        <v>21</v>
      </c>
      <c r="N304" s="669">
        <v>1346.0999974182514</v>
      </c>
    </row>
    <row r="305" spans="1:14" ht="14.4" customHeight="1" x14ac:dyDescent="0.3">
      <c r="A305" s="664" t="s">
        <v>542</v>
      </c>
      <c r="B305" s="665" t="s">
        <v>543</v>
      </c>
      <c r="C305" s="666" t="s">
        <v>547</v>
      </c>
      <c r="D305" s="667" t="s">
        <v>2483</v>
      </c>
      <c r="E305" s="666" t="s">
        <v>561</v>
      </c>
      <c r="F305" s="667" t="s">
        <v>2487</v>
      </c>
      <c r="G305" s="666" t="s">
        <v>1411</v>
      </c>
      <c r="H305" s="666" t="s">
        <v>1595</v>
      </c>
      <c r="I305" s="666" t="s">
        <v>1596</v>
      </c>
      <c r="J305" s="666" t="s">
        <v>1597</v>
      </c>
      <c r="K305" s="666" t="s">
        <v>1598</v>
      </c>
      <c r="L305" s="668">
        <v>41.447999999999993</v>
      </c>
      <c r="M305" s="668">
        <v>5</v>
      </c>
      <c r="N305" s="669">
        <v>207.23999999999998</v>
      </c>
    </row>
    <row r="306" spans="1:14" ht="14.4" customHeight="1" x14ac:dyDescent="0.3">
      <c r="A306" s="664" t="s">
        <v>542</v>
      </c>
      <c r="B306" s="665" t="s">
        <v>543</v>
      </c>
      <c r="C306" s="666" t="s">
        <v>547</v>
      </c>
      <c r="D306" s="667" t="s">
        <v>2483</v>
      </c>
      <c r="E306" s="666" t="s">
        <v>561</v>
      </c>
      <c r="F306" s="667" t="s">
        <v>2487</v>
      </c>
      <c r="G306" s="666" t="s">
        <v>1411</v>
      </c>
      <c r="H306" s="666" t="s">
        <v>1599</v>
      </c>
      <c r="I306" s="666" t="s">
        <v>1600</v>
      </c>
      <c r="J306" s="666" t="s">
        <v>1601</v>
      </c>
      <c r="K306" s="666" t="s">
        <v>1602</v>
      </c>
      <c r="L306" s="668">
        <v>126.88999999999999</v>
      </c>
      <c r="M306" s="668">
        <v>1</v>
      </c>
      <c r="N306" s="669">
        <v>126.88999999999999</v>
      </c>
    </row>
    <row r="307" spans="1:14" ht="14.4" customHeight="1" x14ac:dyDescent="0.3">
      <c r="A307" s="664" t="s">
        <v>542</v>
      </c>
      <c r="B307" s="665" t="s">
        <v>543</v>
      </c>
      <c r="C307" s="666" t="s">
        <v>547</v>
      </c>
      <c r="D307" s="667" t="s">
        <v>2483</v>
      </c>
      <c r="E307" s="666" t="s">
        <v>561</v>
      </c>
      <c r="F307" s="667" t="s">
        <v>2487</v>
      </c>
      <c r="G307" s="666" t="s">
        <v>1411</v>
      </c>
      <c r="H307" s="666" t="s">
        <v>1603</v>
      </c>
      <c r="I307" s="666" t="s">
        <v>1604</v>
      </c>
      <c r="J307" s="666" t="s">
        <v>1605</v>
      </c>
      <c r="K307" s="666" t="s">
        <v>1575</v>
      </c>
      <c r="L307" s="668">
        <v>213.24</v>
      </c>
      <c r="M307" s="668">
        <v>2</v>
      </c>
      <c r="N307" s="669">
        <v>426.48</v>
      </c>
    </row>
    <row r="308" spans="1:14" ht="14.4" customHeight="1" x14ac:dyDescent="0.3">
      <c r="A308" s="664" t="s">
        <v>542</v>
      </c>
      <c r="B308" s="665" t="s">
        <v>543</v>
      </c>
      <c r="C308" s="666" t="s">
        <v>547</v>
      </c>
      <c r="D308" s="667" t="s">
        <v>2483</v>
      </c>
      <c r="E308" s="666" t="s">
        <v>561</v>
      </c>
      <c r="F308" s="667" t="s">
        <v>2487</v>
      </c>
      <c r="G308" s="666" t="s">
        <v>1411</v>
      </c>
      <c r="H308" s="666" t="s">
        <v>1606</v>
      </c>
      <c r="I308" s="666" t="s">
        <v>1607</v>
      </c>
      <c r="J308" s="666" t="s">
        <v>1582</v>
      </c>
      <c r="K308" s="666" t="s">
        <v>1608</v>
      </c>
      <c r="L308" s="668">
        <v>115.16</v>
      </c>
      <c r="M308" s="668">
        <v>1</v>
      </c>
      <c r="N308" s="669">
        <v>115.16</v>
      </c>
    </row>
    <row r="309" spans="1:14" ht="14.4" customHeight="1" x14ac:dyDescent="0.3">
      <c r="A309" s="664" t="s">
        <v>542</v>
      </c>
      <c r="B309" s="665" t="s">
        <v>543</v>
      </c>
      <c r="C309" s="666" t="s">
        <v>547</v>
      </c>
      <c r="D309" s="667" t="s">
        <v>2483</v>
      </c>
      <c r="E309" s="666" t="s">
        <v>561</v>
      </c>
      <c r="F309" s="667" t="s">
        <v>2487</v>
      </c>
      <c r="G309" s="666" t="s">
        <v>1411</v>
      </c>
      <c r="H309" s="666" t="s">
        <v>1609</v>
      </c>
      <c r="I309" s="666" t="s">
        <v>1609</v>
      </c>
      <c r="J309" s="666" t="s">
        <v>1610</v>
      </c>
      <c r="K309" s="666" t="s">
        <v>1611</v>
      </c>
      <c r="L309" s="668">
        <v>115.23000000000006</v>
      </c>
      <c r="M309" s="668">
        <v>1</v>
      </c>
      <c r="N309" s="669">
        <v>115.23000000000006</v>
      </c>
    </row>
    <row r="310" spans="1:14" ht="14.4" customHeight="1" x14ac:dyDescent="0.3">
      <c r="A310" s="664" t="s">
        <v>542</v>
      </c>
      <c r="B310" s="665" t="s">
        <v>543</v>
      </c>
      <c r="C310" s="666" t="s">
        <v>547</v>
      </c>
      <c r="D310" s="667" t="s">
        <v>2483</v>
      </c>
      <c r="E310" s="666" t="s">
        <v>561</v>
      </c>
      <c r="F310" s="667" t="s">
        <v>2487</v>
      </c>
      <c r="G310" s="666" t="s">
        <v>1411</v>
      </c>
      <c r="H310" s="666" t="s">
        <v>1612</v>
      </c>
      <c r="I310" s="666" t="s">
        <v>1613</v>
      </c>
      <c r="J310" s="666" t="s">
        <v>1614</v>
      </c>
      <c r="K310" s="666" t="s">
        <v>1615</v>
      </c>
      <c r="L310" s="668">
        <v>683.61</v>
      </c>
      <c r="M310" s="668">
        <v>1</v>
      </c>
      <c r="N310" s="669">
        <v>683.61</v>
      </c>
    </row>
    <row r="311" spans="1:14" ht="14.4" customHeight="1" x14ac:dyDescent="0.3">
      <c r="A311" s="664" t="s">
        <v>542</v>
      </c>
      <c r="B311" s="665" t="s">
        <v>543</v>
      </c>
      <c r="C311" s="666" t="s">
        <v>547</v>
      </c>
      <c r="D311" s="667" t="s">
        <v>2483</v>
      </c>
      <c r="E311" s="666" t="s">
        <v>561</v>
      </c>
      <c r="F311" s="667" t="s">
        <v>2487</v>
      </c>
      <c r="G311" s="666" t="s">
        <v>1411</v>
      </c>
      <c r="H311" s="666" t="s">
        <v>1616</v>
      </c>
      <c r="I311" s="666" t="s">
        <v>1617</v>
      </c>
      <c r="J311" s="666" t="s">
        <v>1618</v>
      </c>
      <c r="K311" s="666" t="s">
        <v>1619</v>
      </c>
      <c r="L311" s="668">
        <v>189.12</v>
      </c>
      <c r="M311" s="668">
        <v>2</v>
      </c>
      <c r="N311" s="669">
        <v>378.24</v>
      </c>
    </row>
    <row r="312" spans="1:14" ht="14.4" customHeight="1" x14ac:dyDescent="0.3">
      <c r="A312" s="664" t="s">
        <v>542</v>
      </c>
      <c r="B312" s="665" t="s">
        <v>543</v>
      </c>
      <c r="C312" s="666" t="s">
        <v>547</v>
      </c>
      <c r="D312" s="667" t="s">
        <v>2483</v>
      </c>
      <c r="E312" s="666" t="s">
        <v>561</v>
      </c>
      <c r="F312" s="667" t="s">
        <v>2487</v>
      </c>
      <c r="G312" s="666" t="s">
        <v>1411</v>
      </c>
      <c r="H312" s="666" t="s">
        <v>1620</v>
      </c>
      <c r="I312" s="666" t="s">
        <v>1621</v>
      </c>
      <c r="J312" s="666" t="s">
        <v>1622</v>
      </c>
      <c r="K312" s="666" t="s">
        <v>1623</v>
      </c>
      <c r="L312" s="668">
        <v>298.93</v>
      </c>
      <c r="M312" s="668">
        <v>2</v>
      </c>
      <c r="N312" s="669">
        <v>597.86</v>
      </c>
    </row>
    <row r="313" spans="1:14" ht="14.4" customHeight="1" x14ac:dyDescent="0.3">
      <c r="A313" s="664" t="s">
        <v>542</v>
      </c>
      <c r="B313" s="665" t="s">
        <v>543</v>
      </c>
      <c r="C313" s="666" t="s">
        <v>547</v>
      </c>
      <c r="D313" s="667" t="s">
        <v>2483</v>
      </c>
      <c r="E313" s="666" t="s">
        <v>561</v>
      </c>
      <c r="F313" s="667" t="s">
        <v>2487</v>
      </c>
      <c r="G313" s="666" t="s">
        <v>1411</v>
      </c>
      <c r="H313" s="666" t="s">
        <v>1624</v>
      </c>
      <c r="I313" s="666" t="s">
        <v>1625</v>
      </c>
      <c r="J313" s="666" t="s">
        <v>1626</v>
      </c>
      <c r="K313" s="666" t="s">
        <v>1627</v>
      </c>
      <c r="L313" s="668">
        <v>94.929999999999993</v>
      </c>
      <c r="M313" s="668">
        <v>1</v>
      </c>
      <c r="N313" s="669">
        <v>94.929999999999993</v>
      </c>
    </row>
    <row r="314" spans="1:14" ht="14.4" customHeight="1" x14ac:dyDescent="0.3">
      <c r="A314" s="664" t="s">
        <v>542</v>
      </c>
      <c r="B314" s="665" t="s">
        <v>543</v>
      </c>
      <c r="C314" s="666" t="s">
        <v>547</v>
      </c>
      <c r="D314" s="667" t="s">
        <v>2483</v>
      </c>
      <c r="E314" s="666" t="s">
        <v>561</v>
      </c>
      <c r="F314" s="667" t="s">
        <v>2487</v>
      </c>
      <c r="G314" s="666" t="s">
        <v>1411</v>
      </c>
      <c r="H314" s="666" t="s">
        <v>1628</v>
      </c>
      <c r="I314" s="666" t="s">
        <v>1629</v>
      </c>
      <c r="J314" s="666" t="s">
        <v>1630</v>
      </c>
      <c r="K314" s="666" t="s">
        <v>1631</v>
      </c>
      <c r="L314" s="668">
        <v>91.86</v>
      </c>
      <c r="M314" s="668">
        <v>1</v>
      </c>
      <c r="N314" s="669">
        <v>91.86</v>
      </c>
    </row>
    <row r="315" spans="1:14" ht="14.4" customHeight="1" x14ac:dyDescent="0.3">
      <c r="A315" s="664" t="s">
        <v>542</v>
      </c>
      <c r="B315" s="665" t="s">
        <v>543</v>
      </c>
      <c r="C315" s="666" t="s">
        <v>547</v>
      </c>
      <c r="D315" s="667" t="s">
        <v>2483</v>
      </c>
      <c r="E315" s="666" t="s">
        <v>561</v>
      </c>
      <c r="F315" s="667" t="s">
        <v>2487</v>
      </c>
      <c r="G315" s="666" t="s">
        <v>1411</v>
      </c>
      <c r="H315" s="666" t="s">
        <v>1632</v>
      </c>
      <c r="I315" s="666" t="s">
        <v>1633</v>
      </c>
      <c r="J315" s="666" t="s">
        <v>1634</v>
      </c>
      <c r="K315" s="666" t="s">
        <v>1635</v>
      </c>
      <c r="L315" s="668">
        <v>425.78</v>
      </c>
      <c r="M315" s="668">
        <v>1</v>
      </c>
      <c r="N315" s="669">
        <v>425.78</v>
      </c>
    </row>
    <row r="316" spans="1:14" ht="14.4" customHeight="1" x14ac:dyDescent="0.3">
      <c r="A316" s="664" t="s">
        <v>542</v>
      </c>
      <c r="B316" s="665" t="s">
        <v>543</v>
      </c>
      <c r="C316" s="666" t="s">
        <v>547</v>
      </c>
      <c r="D316" s="667" t="s">
        <v>2483</v>
      </c>
      <c r="E316" s="666" t="s">
        <v>561</v>
      </c>
      <c r="F316" s="667" t="s">
        <v>2487</v>
      </c>
      <c r="G316" s="666" t="s">
        <v>1411</v>
      </c>
      <c r="H316" s="666" t="s">
        <v>1636</v>
      </c>
      <c r="I316" s="666" t="s">
        <v>1637</v>
      </c>
      <c r="J316" s="666" t="s">
        <v>1638</v>
      </c>
      <c r="K316" s="666" t="s">
        <v>1639</v>
      </c>
      <c r="L316" s="668">
        <v>55.77999874026905</v>
      </c>
      <c r="M316" s="668">
        <v>1</v>
      </c>
      <c r="N316" s="669">
        <v>55.77999874026905</v>
      </c>
    </row>
    <row r="317" spans="1:14" ht="14.4" customHeight="1" x14ac:dyDescent="0.3">
      <c r="A317" s="664" t="s">
        <v>542</v>
      </c>
      <c r="B317" s="665" t="s">
        <v>543</v>
      </c>
      <c r="C317" s="666" t="s">
        <v>547</v>
      </c>
      <c r="D317" s="667" t="s">
        <v>2483</v>
      </c>
      <c r="E317" s="666" t="s">
        <v>561</v>
      </c>
      <c r="F317" s="667" t="s">
        <v>2487</v>
      </c>
      <c r="G317" s="666" t="s">
        <v>1411</v>
      </c>
      <c r="H317" s="666" t="s">
        <v>1640</v>
      </c>
      <c r="I317" s="666" t="s">
        <v>1641</v>
      </c>
      <c r="J317" s="666" t="s">
        <v>1642</v>
      </c>
      <c r="K317" s="666" t="s">
        <v>1643</v>
      </c>
      <c r="L317" s="668">
        <v>70.051199999999994</v>
      </c>
      <c r="M317" s="668">
        <v>25</v>
      </c>
      <c r="N317" s="669">
        <v>1751.2799999999997</v>
      </c>
    </row>
    <row r="318" spans="1:14" ht="14.4" customHeight="1" x14ac:dyDescent="0.3">
      <c r="A318" s="664" t="s">
        <v>542</v>
      </c>
      <c r="B318" s="665" t="s">
        <v>543</v>
      </c>
      <c r="C318" s="666" t="s">
        <v>547</v>
      </c>
      <c r="D318" s="667" t="s">
        <v>2483</v>
      </c>
      <c r="E318" s="666" t="s">
        <v>561</v>
      </c>
      <c r="F318" s="667" t="s">
        <v>2487</v>
      </c>
      <c r="G318" s="666" t="s">
        <v>1411</v>
      </c>
      <c r="H318" s="666" t="s">
        <v>1644</v>
      </c>
      <c r="I318" s="666" t="s">
        <v>1645</v>
      </c>
      <c r="J318" s="666" t="s">
        <v>1646</v>
      </c>
      <c r="K318" s="666" t="s">
        <v>1647</v>
      </c>
      <c r="L318" s="668">
        <v>313.79005099725731</v>
      </c>
      <c r="M318" s="668">
        <v>2</v>
      </c>
      <c r="N318" s="669">
        <v>627.58010199451462</v>
      </c>
    </row>
    <row r="319" spans="1:14" ht="14.4" customHeight="1" x14ac:dyDescent="0.3">
      <c r="A319" s="664" t="s">
        <v>542</v>
      </c>
      <c r="B319" s="665" t="s">
        <v>543</v>
      </c>
      <c r="C319" s="666" t="s">
        <v>547</v>
      </c>
      <c r="D319" s="667" t="s">
        <v>2483</v>
      </c>
      <c r="E319" s="666" t="s">
        <v>561</v>
      </c>
      <c r="F319" s="667" t="s">
        <v>2487</v>
      </c>
      <c r="G319" s="666" t="s">
        <v>1411</v>
      </c>
      <c r="H319" s="666" t="s">
        <v>1648</v>
      </c>
      <c r="I319" s="666" t="s">
        <v>1648</v>
      </c>
      <c r="J319" s="666" t="s">
        <v>1649</v>
      </c>
      <c r="K319" s="666" t="s">
        <v>1650</v>
      </c>
      <c r="L319" s="668">
        <v>93.069903229147101</v>
      </c>
      <c r="M319" s="668">
        <v>4</v>
      </c>
      <c r="N319" s="669">
        <v>372.27961291658841</v>
      </c>
    </row>
    <row r="320" spans="1:14" ht="14.4" customHeight="1" x14ac:dyDescent="0.3">
      <c r="A320" s="664" t="s">
        <v>542</v>
      </c>
      <c r="B320" s="665" t="s">
        <v>543</v>
      </c>
      <c r="C320" s="666" t="s">
        <v>547</v>
      </c>
      <c r="D320" s="667" t="s">
        <v>2483</v>
      </c>
      <c r="E320" s="666" t="s">
        <v>561</v>
      </c>
      <c r="F320" s="667" t="s">
        <v>2487</v>
      </c>
      <c r="G320" s="666" t="s">
        <v>1411</v>
      </c>
      <c r="H320" s="666" t="s">
        <v>1651</v>
      </c>
      <c r="I320" s="666" t="s">
        <v>1652</v>
      </c>
      <c r="J320" s="666" t="s">
        <v>1653</v>
      </c>
      <c r="K320" s="666" t="s">
        <v>1654</v>
      </c>
      <c r="L320" s="668">
        <v>188.84000000000003</v>
      </c>
      <c r="M320" s="668">
        <v>1</v>
      </c>
      <c r="N320" s="669">
        <v>188.84000000000003</v>
      </c>
    </row>
    <row r="321" spans="1:14" ht="14.4" customHeight="1" x14ac:dyDescent="0.3">
      <c r="A321" s="664" t="s">
        <v>542</v>
      </c>
      <c r="B321" s="665" t="s">
        <v>543</v>
      </c>
      <c r="C321" s="666" t="s">
        <v>547</v>
      </c>
      <c r="D321" s="667" t="s">
        <v>2483</v>
      </c>
      <c r="E321" s="666" t="s">
        <v>561</v>
      </c>
      <c r="F321" s="667" t="s">
        <v>2487</v>
      </c>
      <c r="G321" s="666" t="s">
        <v>1411</v>
      </c>
      <c r="H321" s="666" t="s">
        <v>1655</v>
      </c>
      <c r="I321" s="666" t="s">
        <v>1655</v>
      </c>
      <c r="J321" s="666" t="s">
        <v>1457</v>
      </c>
      <c r="K321" s="666" t="s">
        <v>1516</v>
      </c>
      <c r="L321" s="668">
        <v>101.43000000000004</v>
      </c>
      <c r="M321" s="668">
        <v>1</v>
      </c>
      <c r="N321" s="669">
        <v>101.43000000000004</v>
      </c>
    </row>
    <row r="322" spans="1:14" ht="14.4" customHeight="1" x14ac:dyDescent="0.3">
      <c r="A322" s="664" t="s">
        <v>542</v>
      </c>
      <c r="B322" s="665" t="s">
        <v>543</v>
      </c>
      <c r="C322" s="666" t="s">
        <v>547</v>
      </c>
      <c r="D322" s="667" t="s">
        <v>2483</v>
      </c>
      <c r="E322" s="666" t="s">
        <v>561</v>
      </c>
      <c r="F322" s="667" t="s">
        <v>2487</v>
      </c>
      <c r="G322" s="666" t="s">
        <v>1411</v>
      </c>
      <c r="H322" s="666" t="s">
        <v>1656</v>
      </c>
      <c r="I322" s="666" t="s">
        <v>1657</v>
      </c>
      <c r="J322" s="666" t="s">
        <v>1658</v>
      </c>
      <c r="K322" s="666" t="s">
        <v>1526</v>
      </c>
      <c r="L322" s="668">
        <v>244.39999999999998</v>
      </c>
      <c r="M322" s="668">
        <v>1</v>
      </c>
      <c r="N322" s="669">
        <v>244.39999999999998</v>
      </c>
    </row>
    <row r="323" spans="1:14" ht="14.4" customHeight="1" x14ac:dyDescent="0.3">
      <c r="A323" s="664" t="s">
        <v>542</v>
      </c>
      <c r="B323" s="665" t="s">
        <v>543</v>
      </c>
      <c r="C323" s="666" t="s">
        <v>547</v>
      </c>
      <c r="D323" s="667" t="s">
        <v>2483</v>
      </c>
      <c r="E323" s="666" t="s">
        <v>561</v>
      </c>
      <c r="F323" s="667" t="s">
        <v>2487</v>
      </c>
      <c r="G323" s="666" t="s">
        <v>1411</v>
      </c>
      <c r="H323" s="666" t="s">
        <v>1659</v>
      </c>
      <c r="I323" s="666" t="s">
        <v>1659</v>
      </c>
      <c r="J323" s="666" t="s">
        <v>1660</v>
      </c>
      <c r="K323" s="666" t="s">
        <v>1661</v>
      </c>
      <c r="L323" s="668">
        <v>169.03995588668809</v>
      </c>
      <c r="M323" s="668">
        <v>13</v>
      </c>
      <c r="N323" s="669">
        <v>2197.5194265269452</v>
      </c>
    </row>
    <row r="324" spans="1:14" ht="14.4" customHeight="1" x14ac:dyDescent="0.3">
      <c r="A324" s="664" t="s">
        <v>542</v>
      </c>
      <c r="B324" s="665" t="s">
        <v>543</v>
      </c>
      <c r="C324" s="666" t="s">
        <v>547</v>
      </c>
      <c r="D324" s="667" t="s">
        <v>2483</v>
      </c>
      <c r="E324" s="666" t="s">
        <v>561</v>
      </c>
      <c r="F324" s="667" t="s">
        <v>2487</v>
      </c>
      <c r="G324" s="666" t="s">
        <v>1411</v>
      </c>
      <c r="H324" s="666" t="s">
        <v>1662</v>
      </c>
      <c r="I324" s="666" t="s">
        <v>1662</v>
      </c>
      <c r="J324" s="666" t="s">
        <v>1642</v>
      </c>
      <c r="K324" s="666" t="s">
        <v>1663</v>
      </c>
      <c r="L324" s="668">
        <v>140.09</v>
      </c>
      <c r="M324" s="668">
        <v>1</v>
      </c>
      <c r="N324" s="669">
        <v>140.09</v>
      </c>
    </row>
    <row r="325" spans="1:14" ht="14.4" customHeight="1" x14ac:dyDescent="0.3">
      <c r="A325" s="664" t="s">
        <v>542</v>
      </c>
      <c r="B325" s="665" t="s">
        <v>543</v>
      </c>
      <c r="C325" s="666" t="s">
        <v>547</v>
      </c>
      <c r="D325" s="667" t="s">
        <v>2483</v>
      </c>
      <c r="E325" s="666" t="s">
        <v>561</v>
      </c>
      <c r="F325" s="667" t="s">
        <v>2487</v>
      </c>
      <c r="G325" s="666" t="s">
        <v>1411</v>
      </c>
      <c r="H325" s="666" t="s">
        <v>1664</v>
      </c>
      <c r="I325" s="666" t="s">
        <v>1664</v>
      </c>
      <c r="J325" s="666" t="s">
        <v>1482</v>
      </c>
      <c r="K325" s="666" t="s">
        <v>1665</v>
      </c>
      <c r="L325" s="668">
        <v>1106.2592090276071</v>
      </c>
      <c r="M325" s="668">
        <v>13</v>
      </c>
      <c r="N325" s="669">
        <v>14381.369717358893</v>
      </c>
    </row>
    <row r="326" spans="1:14" ht="14.4" customHeight="1" x14ac:dyDescent="0.3">
      <c r="A326" s="664" t="s">
        <v>542</v>
      </c>
      <c r="B326" s="665" t="s">
        <v>543</v>
      </c>
      <c r="C326" s="666" t="s">
        <v>547</v>
      </c>
      <c r="D326" s="667" t="s">
        <v>2483</v>
      </c>
      <c r="E326" s="666" t="s">
        <v>561</v>
      </c>
      <c r="F326" s="667" t="s">
        <v>2487</v>
      </c>
      <c r="G326" s="666" t="s">
        <v>1411</v>
      </c>
      <c r="H326" s="666" t="s">
        <v>1666</v>
      </c>
      <c r="I326" s="666" t="s">
        <v>1666</v>
      </c>
      <c r="J326" s="666" t="s">
        <v>1449</v>
      </c>
      <c r="K326" s="666" t="s">
        <v>1667</v>
      </c>
      <c r="L326" s="668">
        <v>408.95000000000005</v>
      </c>
      <c r="M326" s="668">
        <v>36</v>
      </c>
      <c r="N326" s="669">
        <v>14722.2</v>
      </c>
    </row>
    <row r="327" spans="1:14" ht="14.4" customHeight="1" x14ac:dyDescent="0.3">
      <c r="A327" s="664" t="s">
        <v>542</v>
      </c>
      <c r="B327" s="665" t="s">
        <v>543</v>
      </c>
      <c r="C327" s="666" t="s">
        <v>547</v>
      </c>
      <c r="D327" s="667" t="s">
        <v>2483</v>
      </c>
      <c r="E327" s="666" t="s">
        <v>561</v>
      </c>
      <c r="F327" s="667" t="s">
        <v>2487</v>
      </c>
      <c r="G327" s="666" t="s">
        <v>1411</v>
      </c>
      <c r="H327" s="666" t="s">
        <v>1668</v>
      </c>
      <c r="I327" s="666" t="s">
        <v>1668</v>
      </c>
      <c r="J327" s="666" t="s">
        <v>1669</v>
      </c>
      <c r="K327" s="666" t="s">
        <v>1670</v>
      </c>
      <c r="L327" s="668">
        <v>67.82999985517904</v>
      </c>
      <c r="M327" s="668">
        <v>44</v>
      </c>
      <c r="N327" s="669">
        <v>2984.5199936278777</v>
      </c>
    </row>
    <row r="328" spans="1:14" ht="14.4" customHeight="1" x14ac:dyDescent="0.3">
      <c r="A328" s="664" t="s">
        <v>542</v>
      </c>
      <c r="B328" s="665" t="s">
        <v>543</v>
      </c>
      <c r="C328" s="666" t="s">
        <v>547</v>
      </c>
      <c r="D328" s="667" t="s">
        <v>2483</v>
      </c>
      <c r="E328" s="666" t="s">
        <v>561</v>
      </c>
      <c r="F328" s="667" t="s">
        <v>2487</v>
      </c>
      <c r="G328" s="666" t="s">
        <v>1411</v>
      </c>
      <c r="H328" s="666" t="s">
        <v>1671</v>
      </c>
      <c r="I328" s="666" t="s">
        <v>1671</v>
      </c>
      <c r="J328" s="666" t="s">
        <v>1449</v>
      </c>
      <c r="K328" s="666" t="s">
        <v>1588</v>
      </c>
      <c r="L328" s="668">
        <v>301.46960515022363</v>
      </c>
      <c r="M328" s="668">
        <v>51</v>
      </c>
      <c r="N328" s="669">
        <v>15374.949862661406</v>
      </c>
    </row>
    <row r="329" spans="1:14" ht="14.4" customHeight="1" x14ac:dyDescent="0.3">
      <c r="A329" s="664" t="s">
        <v>542</v>
      </c>
      <c r="B329" s="665" t="s">
        <v>543</v>
      </c>
      <c r="C329" s="666" t="s">
        <v>547</v>
      </c>
      <c r="D329" s="667" t="s">
        <v>2483</v>
      </c>
      <c r="E329" s="666" t="s">
        <v>561</v>
      </c>
      <c r="F329" s="667" t="s">
        <v>2487</v>
      </c>
      <c r="G329" s="666" t="s">
        <v>1411</v>
      </c>
      <c r="H329" s="666" t="s">
        <v>1672</v>
      </c>
      <c r="I329" s="666" t="s">
        <v>1672</v>
      </c>
      <c r="J329" s="666" t="s">
        <v>1449</v>
      </c>
      <c r="K329" s="666" t="s">
        <v>1665</v>
      </c>
      <c r="L329" s="668">
        <v>630.65995309916116</v>
      </c>
      <c r="M329" s="668">
        <v>57</v>
      </c>
      <c r="N329" s="669">
        <v>35947.617326652187</v>
      </c>
    </row>
    <row r="330" spans="1:14" ht="14.4" customHeight="1" x14ac:dyDescent="0.3">
      <c r="A330" s="664" t="s">
        <v>542</v>
      </c>
      <c r="B330" s="665" t="s">
        <v>543</v>
      </c>
      <c r="C330" s="666" t="s">
        <v>547</v>
      </c>
      <c r="D330" s="667" t="s">
        <v>2483</v>
      </c>
      <c r="E330" s="666" t="s">
        <v>561</v>
      </c>
      <c r="F330" s="667" t="s">
        <v>2487</v>
      </c>
      <c r="G330" s="666" t="s">
        <v>1411</v>
      </c>
      <c r="H330" s="666" t="s">
        <v>1673</v>
      </c>
      <c r="I330" s="666" t="s">
        <v>1673</v>
      </c>
      <c r="J330" s="666" t="s">
        <v>1482</v>
      </c>
      <c r="K330" s="666" t="s">
        <v>1674</v>
      </c>
      <c r="L330" s="668">
        <v>1895.7694187651416</v>
      </c>
      <c r="M330" s="668">
        <v>3</v>
      </c>
      <c r="N330" s="669">
        <v>5687.3082562954251</v>
      </c>
    </row>
    <row r="331" spans="1:14" ht="14.4" customHeight="1" x14ac:dyDescent="0.3">
      <c r="A331" s="664" t="s">
        <v>542</v>
      </c>
      <c r="B331" s="665" t="s">
        <v>543</v>
      </c>
      <c r="C331" s="666" t="s">
        <v>547</v>
      </c>
      <c r="D331" s="667" t="s">
        <v>2483</v>
      </c>
      <c r="E331" s="666" t="s">
        <v>561</v>
      </c>
      <c r="F331" s="667" t="s">
        <v>2487</v>
      </c>
      <c r="G331" s="666" t="s">
        <v>1411</v>
      </c>
      <c r="H331" s="666" t="s">
        <v>1675</v>
      </c>
      <c r="I331" s="666" t="s">
        <v>1675</v>
      </c>
      <c r="J331" s="666" t="s">
        <v>1449</v>
      </c>
      <c r="K331" s="666" t="s">
        <v>1674</v>
      </c>
      <c r="L331" s="668">
        <v>913.65</v>
      </c>
      <c r="M331" s="668">
        <v>24</v>
      </c>
      <c r="N331" s="669">
        <v>21927.599999999999</v>
      </c>
    </row>
    <row r="332" spans="1:14" ht="14.4" customHeight="1" x14ac:dyDescent="0.3">
      <c r="A332" s="664" t="s">
        <v>542</v>
      </c>
      <c r="B332" s="665" t="s">
        <v>543</v>
      </c>
      <c r="C332" s="666" t="s">
        <v>547</v>
      </c>
      <c r="D332" s="667" t="s">
        <v>2483</v>
      </c>
      <c r="E332" s="666" t="s">
        <v>561</v>
      </c>
      <c r="F332" s="667" t="s">
        <v>2487</v>
      </c>
      <c r="G332" s="666" t="s">
        <v>1411</v>
      </c>
      <c r="H332" s="666" t="s">
        <v>1676</v>
      </c>
      <c r="I332" s="666" t="s">
        <v>1676</v>
      </c>
      <c r="J332" s="666" t="s">
        <v>1460</v>
      </c>
      <c r="K332" s="666" t="s">
        <v>1461</v>
      </c>
      <c r="L332" s="668">
        <v>43.29999999999999</v>
      </c>
      <c r="M332" s="668">
        <v>1</v>
      </c>
      <c r="N332" s="669">
        <v>43.29999999999999</v>
      </c>
    </row>
    <row r="333" spans="1:14" ht="14.4" customHeight="1" x14ac:dyDescent="0.3">
      <c r="A333" s="664" t="s">
        <v>542</v>
      </c>
      <c r="B333" s="665" t="s">
        <v>543</v>
      </c>
      <c r="C333" s="666" t="s">
        <v>547</v>
      </c>
      <c r="D333" s="667" t="s">
        <v>2483</v>
      </c>
      <c r="E333" s="666" t="s">
        <v>561</v>
      </c>
      <c r="F333" s="667" t="s">
        <v>2487</v>
      </c>
      <c r="G333" s="666" t="s">
        <v>1411</v>
      </c>
      <c r="H333" s="666" t="s">
        <v>1677</v>
      </c>
      <c r="I333" s="666" t="s">
        <v>1678</v>
      </c>
      <c r="J333" s="666" t="s">
        <v>1679</v>
      </c>
      <c r="K333" s="666" t="s">
        <v>580</v>
      </c>
      <c r="L333" s="668">
        <v>245.38</v>
      </c>
      <c r="M333" s="668">
        <v>1</v>
      </c>
      <c r="N333" s="669">
        <v>245.38</v>
      </c>
    </row>
    <row r="334" spans="1:14" ht="14.4" customHeight="1" x14ac:dyDescent="0.3">
      <c r="A334" s="664" t="s">
        <v>542</v>
      </c>
      <c r="B334" s="665" t="s">
        <v>543</v>
      </c>
      <c r="C334" s="666" t="s">
        <v>547</v>
      </c>
      <c r="D334" s="667" t="s">
        <v>2483</v>
      </c>
      <c r="E334" s="666" t="s">
        <v>561</v>
      </c>
      <c r="F334" s="667" t="s">
        <v>2487</v>
      </c>
      <c r="G334" s="666" t="s">
        <v>1411</v>
      </c>
      <c r="H334" s="666" t="s">
        <v>1680</v>
      </c>
      <c r="I334" s="666" t="s">
        <v>1680</v>
      </c>
      <c r="J334" s="666" t="s">
        <v>1460</v>
      </c>
      <c r="K334" s="666" t="s">
        <v>1681</v>
      </c>
      <c r="L334" s="668">
        <v>154.30970205740911</v>
      </c>
      <c r="M334" s="668">
        <v>14</v>
      </c>
      <c r="N334" s="669">
        <v>2160.3358288037275</v>
      </c>
    </row>
    <row r="335" spans="1:14" ht="14.4" customHeight="1" x14ac:dyDescent="0.3">
      <c r="A335" s="664" t="s">
        <v>542</v>
      </c>
      <c r="B335" s="665" t="s">
        <v>543</v>
      </c>
      <c r="C335" s="666" t="s">
        <v>547</v>
      </c>
      <c r="D335" s="667" t="s">
        <v>2483</v>
      </c>
      <c r="E335" s="666" t="s">
        <v>561</v>
      </c>
      <c r="F335" s="667" t="s">
        <v>2487</v>
      </c>
      <c r="G335" s="666" t="s">
        <v>1411</v>
      </c>
      <c r="H335" s="666" t="s">
        <v>1682</v>
      </c>
      <c r="I335" s="666" t="s">
        <v>1682</v>
      </c>
      <c r="J335" s="666" t="s">
        <v>1683</v>
      </c>
      <c r="K335" s="666" t="s">
        <v>1684</v>
      </c>
      <c r="L335" s="668">
        <v>63.109558797543094</v>
      </c>
      <c r="M335" s="668">
        <v>3</v>
      </c>
      <c r="N335" s="669">
        <v>189.32867639262929</v>
      </c>
    </row>
    <row r="336" spans="1:14" ht="14.4" customHeight="1" x14ac:dyDescent="0.3">
      <c r="A336" s="664" t="s">
        <v>542</v>
      </c>
      <c r="B336" s="665" t="s">
        <v>543</v>
      </c>
      <c r="C336" s="666" t="s">
        <v>547</v>
      </c>
      <c r="D336" s="667" t="s">
        <v>2483</v>
      </c>
      <c r="E336" s="666" t="s">
        <v>561</v>
      </c>
      <c r="F336" s="667" t="s">
        <v>2487</v>
      </c>
      <c r="G336" s="666" t="s">
        <v>1411</v>
      </c>
      <c r="H336" s="666" t="s">
        <v>1685</v>
      </c>
      <c r="I336" s="666" t="s">
        <v>1685</v>
      </c>
      <c r="J336" s="666" t="s">
        <v>1686</v>
      </c>
      <c r="K336" s="666" t="s">
        <v>1687</v>
      </c>
      <c r="L336" s="668">
        <v>77.150200983387037</v>
      </c>
      <c r="M336" s="668">
        <v>9</v>
      </c>
      <c r="N336" s="669">
        <v>694.35180885048339</v>
      </c>
    </row>
    <row r="337" spans="1:14" ht="14.4" customHeight="1" x14ac:dyDescent="0.3">
      <c r="A337" s="664" t="s">
        <v>542</v>
      </c>
      <c r="B337" s="665" t="s">
        <v>543</v>
      </c>
      <c r="C337" s="666" t="s">
        <v>547</v>
      </c>
      <c r="D337" s="667" t="s">
        <v>2483</v>
      </c>
      <c r="E337" s="666" t="s">
        <v>1688</v>
      </c>
      <c r="F337" s="667" t="s">
        <v>2488</v>
      </c>
      <c r="G337" s="666" t="s">
        <v>581</v>
      </c>
      <c r="H337" s="666" t="s">
        <v>1689</v>
      </c>
      <c r="I337" s="666" t="s">
        <v>900</v>
      </c>
      <c r="J337" s="666" t="s">
        <v>1690</v>
      </c>
      <c r="K337" s="666"/>
      <c r="L337" s="668">
        <v>134.32999628900382</v>
      </c>
      <c r="M337" s="668">
        <v>75</v>
      </c>
      <c r="N337" s="669">
        <v>10074.749721675285</v>
      </c>
    </row>
    <row r="338" spans="1:14" ht="14.4" customHeight="1" x14ac:dyDescent="0.3">
      <c r="A338" s="664" t="s">
        <v>542</v>
      </c>
      <c r="B338" s="665" t="s">
        <v>543</v>
      </c>
      <c r="C338" s="666" t="s">
        <v>547</v>
      </c>
      <c r="D338" s="667" t="s">
        <v>2483</v>
      </c>
      <c r="E338" s="666" t="s">
        <v>1688</v>
      </c>
      <c r="F338" s="667" t="s">
        <v>2488</v>
      </c>
      <c r="G338" s="666" t="s">
        <v>1411</v>
      </c>
      <c r="H338" s="666" t="s">
        <v>1691</v>
      </c>
      <c r="I338" s="666" t="s">
        <v>1692</v>
      </c>
      <c r="J338" s="666" t="s">
        <v>1693</v>
      </c>
      <c r="K338" s="666" t="s">
        <v>1694</v>
      </c>
      <c r="L338" s="668">
        <v>41.179999999999993</v>
      </c>
      <c r="M338" s="668">
        <v>66</v>
      </c>
      <c r="N338" s="669">
        <v>2717.8799999999997</v>
      </c>
    </row>
    <row r="339" spans="1:14" ht="14.4" customHeight="1" x14ac:dyDescent="0.3">
      <c r="A339" s="664" t="s">
        <v>542</v>
      </c>
      <c r="B339" s="665" t="s">
        <v>543</v>
      </c>
      <c r="C339" s="666" t="s">
        <v>547</v>
      </c>
      <c r="D339" s="667" t="s">
        <v>2483</v>
      </c>
      <c r="E339" s="666" t="s">
        <v>1688</v>
      </c>
      <c r="F339" s="667" t="s">
        <v>2488</v>
      </c>
      <c r="G339" s="666" t="s">
        <v>1411</v>
      </c>
      <c r="H339" s="666" t="s">
        <v>1695</v>
      </c>
      <c r="I339" s="666" t="s">
        <v>1696</v>
      </c>
      <c r="J339" s="666" t="s">
        <v>1697</v>
      </c>
      <c r="K339" s="666" t="s">
        <v>1694</v>
      </c>
      <c r="L339" s="668">
        <v>41.18</v>
      </c>
      <c r="M339" s="668">
        <v>33</v>
      </c>
      <c r="N339" s="669">
        <v>1358.94</v>
      </c>
    </row>
    <row r="340" spans="1:14" ht="14.4" customHeight="1" x14ac:dyDescent="0.3">
      <c r="A340" s="664" t="s">
        <v>542</v>
      </c>
      <c r="B340" s="665" t="s">
        <v>543</v>
      </c>
      <c r="C340" s="666" t="s">
        <v>547</v>
      </c>
      <c r="D340" s="667" t="s">
        <v>2483</v>
      </c>
      <c r="E340" s="666" t="s">
        <v>1688</v>
      </c>
      <c r="F340" s="667" t="s">
        <v>2488</v>
      </c>
      <c r="G340" s="666" t="s">
        <v>1411</v>
      </c>
      <c r="H340" s="666" t="s">
        <v>1698</v>
      </c>
      <c r="I340" s="666" t="s">
        <v>1699</v>
      </c>
      <c r="J340" s="666" t="s">
        <v>1700</v>
      </c>
      <c r="K340" s="666" t="s">
        <v>1694</v>
      </c>
      <c r="L340" s="668">
        <v>41.180000000000007</v>
      </c>
      <c r="M340" s="668">
        <v>5</v>
      </c>
      <c r="N340" s="669">
        <v>205.90000000000003</v>
      </c>
    </row>
    <row r="341" spans="1:14" ht="14.4" customHeight="1" x14ac:dyDescent="0.3">
      <c r="A341" s="664" t="s">
        <v>542</v>
      </c>
      <c r="B341" s="665" t="s">
        <v>543</v>
      </c>
      <c r="C341" s="666" t="s">
        <v>547</v>
      </c>
      <c r="D341" s="667" t="s">
        <v>2483</v>
      </c>
      <c r="E341" s="666" t="s">
        <v>1688</v>
      </c>
      <c r="F341" s="667" t="s">
        <v>2488</v>
      </c>
      <c r="G341" s="666" t="s">
        <v>1411</v>
      </c>
      <c r="H341" s="666" t="s">
        <v>1701</v>
      </c>
      <c r="I341" s="666" t="s">
        <v>1702</v>
      </c>
      <c r="J341" s="666" t="s">
        <v>1703</v>
      </c>
      <c r="K341" s="666" t="s">
        <v>1704</v>
      </c>
      <c r="L341" s="668">
        <v>198.89004605291183</v>
      </c>
      <c r="M341" s="668">
        <v>4</v>
      </c>
      <c r="N341" s="669">
        <v>795.56018421164731</v>
      </c>
    </row>
    <row r="342" spans="1:14" ht="14.4" customHeight="1" x14ac:dyDescent="0.3">
      <c r="A342" s="664" t="s">
        <v>542</v>
      </c>
      <c r="B342" s="665" t="s">
        <v>543</v>
      </c>
      <c r="C342" s="666" t="s">
        <v>547</v>
      </c>
      <c r="D342" s="667" t="s">
        <v>2483</v>
      </c>
      <c r="E342" s="666" t="s">
        <v>1688</v>
      </c>
      <c r="F342" s="667" t="s">
        <v>2488</v>
      </c>
      <c r="G342" s="666" t="s">
        <v>1411</v>
      </c>
      <c r="H342" s="666" t="s">
        <v>1705</v>
      </c>
      <c r="I342" s="666" t="s">
        <v>1705</v>
      </c>
      <c r="J342" s="666" t="s">
        <v>1706</v>
      </c>
      <c r="K342" s="666" t="s">
        <v>1707</v>
      </c>
      <c r="L342" s="668">
        <v>163.66999999999999</v>
      </c>
      <c r="M342" s="668">
        <v>10</v>
      </c>
      <c r="N342" s="669">
        <v>1636.6999999999998</v>
      </c>
    </row>
    <row r="343" spans="1:14" ht="14.4" customHeight="1" x14ac:dyDescent="0.3">
      <c r="A343" s="664" t="s">
        <v>542</v>
      </c>
      <c r="B343" s="665" t="s">
        <v>543</v>
      </c>
      <c r="C343" s="666" t="s">
        <v>547</v>
      </c>
      <c r="D343" s="667" t="s">
        <v>2483</v>
      </c>
      <c r="E343" s="666" t="s">
        <v>1688</v>
      </c>
      <c r="F343" s="667" t="s">
        <v>2488</v>
      </c>
      <c r="G343" s="666" t="s">
        <v>1411</v>
      </c>
      <c r="H343" s="666" t="s">
        <v>1708</v>
      </c>
      <c r="I343" s="666" t="s">
        <v>1708</v>
      </c>
      <c r="J343" s="666" t="s">
        <v>1709</v>
      </c>
      <c r="K343" s="666" t="s">
        <v>1707</v>
      </c>
      <c r="L343" s="668">
        <v>122.69</v>
      </c>
      <c r="M343" s="668">
        <v>1</v>
      </c>
      <c r="N343" s="669">
        <v>122.69</v>
      </c>
    </row>
    <row r="344" spans="1:14" ht="14.4" customHeight="1" x14ac:dyDescent="0.3">
      <c r="A344" s="664" t="s">
        <v>542</v>
      </c>
      <c r="B344" s="665" t="s">
        <v>543</v>
      </c>
      <c r="C344" s="666" t="s">
        <v>547</v>
      </c>
      <c r="D344" s="667" t="s">
        <v>2483</v>
      </c>
      <c r="E344" s="666" t="s">
        <v>1688</v>
      </c>
      <c r="F344" s="667" t="s">
        <v>2488</v>
      </c>
      <c r="G344" s="666" t="s">
        <v>1411</v>
      </c>
      <c r="H344" s="666" t="s">
        <v>1710</v>
      </c>
      <c r="I344" s="666" t="s">
        <v>1710</v>
      </c>
      <c r="J344" s="666" t="s">
        <v>1711</v>
      </c>
      <c r="K344" s="666" t="s">
        <v>1707</v>
      </c>
      <c r="L344" s="668">
        <v>122.69</v>
      </c>
      <c r="M344" s="668">
        <v>1</v>
      </c>
      <c r="N344" s="669">
        <v>122.69</v>
      </c>
    </row>
    <row r="345" spans="1:14" ht="14.4" customHeight="1" x14ac:dyDescent="0.3">
      <c r="A345" s="664" t="s">
        <v>542</v>
      </c>
      <c r="B345" s="665" t="s">
        <v>543</v>
      </c>
      <c r="C345" s="666" t="s">
        <v>547</v>
      </c>
      <c r="D345" s="667" t="s">
        <v>2483</v>
      </c>
      <c r="E345" s="666" t="s">
        <v>1712</v>
      </c>
      <c r="F345" s="667" t="s">
        <v>2489</v>
      </c>
      <c r="G345" s="666" t="s">
        <v>581</v>
      </c>
      <c r="H345" s="666" t="s">
        <v>1713</v>
      </c>
      <c r="I345" s="666" t="s">
        <v>1714</v>
      </c>
      <c r="J345" s="666" t="s">
        <v>1715</v>
      </c>
      <c r="K345" s="666" t="s">
        <v>1716</v>
      </c>
      <c r="L345" s="668">
        <v>10665.170000000002</v>
      </c>
      <c r="M345" s="668">
        <v>1</v>
      </c>
      <c r="N345" s="669">
        <v>10665.170000000002</v>
      </c>
    </row>
    <row r="346" spans="1:14" ht="14.4" customHeight="1" x14ac:dyDescent="0.3">
      <c r="A346" s="664" t="s">
        <v>542</v>
      </c>
      <c r="B346" s="665" t="s">
        <v>543</v>
      </c>
      <c r="C346" s="666" t="s">
        <v>547</v>
      </c>
      <c r="D346" s="667" t="s">
        <v>2483</v>
      </c>
      <c r="E346" s="666" t="s">
        <v>1717</v>
      </c>
      <c r="F346" s="667" t="s">
        <v>2490</v>
      </c>
      <c r="G346" s="666"/>
      <c r="H346" s="666" t="s">
        <v>1718</v>
      </c>
      <c r="I346" s="666" t="s">
        <v>1718</v>
      </c>
      <c r="J346" s="666" t="s">
        <v>1719</v>
      </c>
      <c r="K346" s="666" t="s">
        <v>1720</v>
      </c>
      <c r="L346" s="668">
        <v>413.05</v>
      </c>
      <c r="M346" s="668">
        <v>1</v>
      </c>
      <c r="N346" s="669">
        <v>413.05</v>
      </c>
    </row>
    <row r="347" spans="1:14" ht="14.4" customHeight="1" x14ac:dyDescent="0.3">
      <c r="A347" s="664" t="s">
        <v>542</v>
      </c>
      <c r="B347" s="665" t="s">
        <v>543</v>
      </c>
      <c r="C347" s="666" t="s">
        <v>547</v>
      </c>
      <c r="D347" s="667" t="s">
        <v>2483</v>
      </c>
      <c r="E347" s="666" t="s">
        <v>1717</v>
      </c>
      <c r="F347" s="667" t="s">
        <v>2490</v>
      </c>
      <c r="G347" s="666"/>
      <c r="H347" s="666" t="s">
        <v>1721</v>
      </c>
      <c r="I347" s="666" t="s">
        <v>1721</v>
      </c>
      <c r="J347" s="666" t="s">
        <v>1722</v>
      </c>
      <c r="K347" s="666" t="s">
        <v>1723</v>
      </c>
      <c r="L347" s="668">
        <v>35.089999999999996</v>
      </c>
      <c r="M347" s="668">
        <v>3</v>
      </c>
      <c r="N347" s="669">
        <v>105.26999999999998</v>
      </c>
    </row>
    <row r="348" spans="1:14" ht="14.4" customHeight="1" x14ac:dyDescent="0.3">
      <c r="A348" s="664" t="s">
        <v>542</v>
      </c>
      <c r="B348" s="665" t="s">
        <v>543</v>
      </c>
      <c r="C348" s="666" t="s">
        <v>547</v>
      </c>
      <c r="D348" s="667" t="s">
        <v>2483</v>
      </c>
      <c r="E348" s="666" t="s">
        <v>1717</v>
      </c>
      <c r="F348" s="667" t="s">
        <v>2490</v>
      </c>
      <c r="G348" s="666" t="s">
        <v>581</v>
      </c>
      <c r="H348" s="666" t="s">
        <v>1724</v>
      </c>
      <c r="I348" s="666" t="s">
        <v>1724</v>
      </c>
      <c r="J348" s="666" t="s">
        <v>1725</v>
      </c>
      <c r="K348" s="666" t="s">
        <v>1726</v>
      </c>
      <c r="L348" s="668">
        <v>60.992262662095861</v>
      </c>
      <c r="M348" s="668">
        <v>17</v>
      </c>
      <c r="N348" s="669">
        <v>1036.8684652556296</v>
      </c>
    </row>
    <row r="349" spans="1:14" ht="14.4" customHeight="1" x14ac:dyDescent="0.3">
      <c r="A349" s="664" t="s">
        <v>542</v>
      </c>
      <c r="B349" s="665" t="s">
        <v>543</v>
      </c>
      <c r="C349" s="666" t="s">
        <v>547</v>
      </c>
      <c r="D349" s="667" t="s">
        <v>2483</v>
      </c>
      <c r="E349" s="666" t="s">
        <v>1717</v>
      </c>
      <c r="F349" s="667" t="s">
        <v>2490</v>
      </c>
      <c r="G349" s="666" t="s">
        <v>581</v>
      </c>
      <c r="H349" s="666" t="s">
        <v>1727</v>
      </c>
      <c r="I349" s="666" t="s">
        <v>1728</v>
      </c>
      <c r="J349" s="666" t="s">
        <v>1729</v>
      </c>
      <c r="K349" s="666" t="s">
        <v>1730</v>
      </c>
      <c r="L349" s="668">
        <v>39.970000000000006</v>
      </c>
      <c r="M349" s="668">
        <v>5</v>
      </c>
      <c r="N349" s="669">
        <v>199.85000000000002</v>
      </c>
    </row>
    <row r="350" spans="1:14" ht="14.4" customHeight="1" x14ac:dyDescent="0.3">
      <c r="A350" s="664" t="s">
        <v>542</v>
      </c>
      <c r="B350" s="665" t="s">
        <v>543</v>
      </c>
      <c r="C350" s="666" t="s">
        <v>547</v>
      </c>
      <c r="D350" s="667" t="s">
        <v>2483</v>
      </c>
      <c r="E350" s="666" t="s">
        <v>1717</v>
      </c>
      <c r="F350" s="667" t="s">
        <v>2490</v>
      </c>
      <c r="G350" s="666" t="s">
        <v>581</v>
      </c>
      <c r="H350" s="666" t="s">
        <v>1731</v>
      </c>
      <c r="I350" s="666" t="s">
        <v>1732</v>
      </c>
      <c r="J350" s="666" t="s">
        <v>1733</v>
      </c>
      <c r="K350" s="666" t="s">
        <v>1734</v>
      </c>
      <c r="L350" s="668">
        <v>31.889999999999997</v>
      </c>
      <c r="M350" s="668">
        <v>15</v>
      </c>
      <c r="N350" s="669">
        <v>478.34999999999997</v>
      </c>
    </row>
    <row r="351" spans="1:14" ht="14.4" customHeight="1" x14ac:dyDescent="0.3">
      <c r="A351" s="664" t="s">
        <v>542</v>
      </c>
      <c r="B351" s="665" t="s">
        <v>543</v>
      </c>
      <c r="C351" s="666" t="s">
        <v>547</v>
      </c>
      <c r="D351" s="667" t="s">
        <v>2483</v>
      </c>
      <c r="E351" s="666" t="s">
        <v>1717</v>
      </c>
      <c r="F351" s="667" t="s">
        <v>2490</v>
      </c>
      <c r="G351" s="666" t="s">
        <v>581</v>
      </c>
      <c r="H351" s="666" t="s">
        <v>1735</v>
      </c>
      <c r="I351" s="666" t="s">
        <v>1736</v>
      </c>
      <c r="J351" s="666" t="s">
        <v>1737</v>
      </c>
      <c r="K351" s="666" t="s">
        <v>1738</v>
      </c>
      <c r="L351" s="668">
        <v>23.189119961382929</v>
      </c>
      <c r="M351" s="668">
        <v>470</v>
      </c>
      <c r="N351" s="669">
        <v>10898.886381849976</v>
      </c>
    </row>
    <row r="352" spans="1:14" ht="14.4" customHeight="1" x14ac:dyDescent="0.3">
      <c r="A352" s="664" t="s">
        <v>542</v>
      </c>
      <c r="B352" s="665" t="s">
        <v>543</v>
      </c>
      <c r="C352" s="666" t="s">
        <v>547</v>
      </c>
      <c r="D352" s="667" t="s">
        <v>2483</v>
      </c>
      <c r="E352" s="666" t="s">
        <v>1717</v>
      </c>
      <c r="F352" s="667" t="s">
        <v>2490</v>
      </c>
      <c r="G352" s="666" t="s">
        <v>581</v>
      </c>
      <c r="H352" s="666" t="s">
        <v>1739</v>
      </c>
      <c r="I352" s="666" t="s">
        <v>1740</v>
      </c>
      <c r="J352" s="666" t="s">
        <v>1737</v>
      </c>
      <c r="K352" s="666" t="s">
        <v>1741</v>
      </c>
      <c r="L352" s="668">
        <v>164.4498996724343</v>
      </c>
      <c r="M352" s="668">
        <v>9</v>
      </c>
      <c r="N352" s="669">
        <v>1480.0490970519086</v>
      </c>
    </row>
    <row r="353" spans="1:14" ht="14.4" customHeight="1" x14ac:dyDescent="0.3">
      <c r="A353" s="664" t="s">
        <v>542</v>
      </c>
      <c r="B353" s="665" t="s">
        <v>543</v>
      </c>
      <c r="C353" s="666" t="s">
        <v>547</v>
      </c>
      <c r="D353" s="667" t="s">
        <v>2483</v>
      </c>
      <c r="E353" s="666" t="s">
        <v>1717</v>
      </c>
      <c r="F353" s="667" t="s">
        <v>2490</v>
      </c>
      <c r="G353" s="666" t="s">
        <v>581</v>
      </c>
      <c r="H353" s="666" t="s">
        <v>1742</v>
      </c>
      <c r="I353" s="666" t="s">
        <v>1743</v>
      </c>
      <c r="J353" s="666" t="s">
        <v>1744</v>
      </c>
      <c r="K353" s="666" t="s">
        <v>1745</v>
      </c>
      <c r="L353" s="668">
        <v>598.83999999999992</v>
      </c>
      <c r="M353" s="668">
        <v>2</v>
      </c>
      <c r="N353" s="669">
        <v>1197.6799999999998</v>
      </c>
    </row>
    <row r="354" spans="1:14" ht="14.4" customHeight="1" x14ac:dyDescent="0.3">
      <c r="A354" s="664" t="s">
        <v>542</v>
      </c>
      <c r="B354" s="665" t="s">
        <v>543</v>
      </c>
      <c r="C354" s="666" t="s">
        <v>547</v>
      </c>
      <c r="D354" s="667" t="s">
        <v>2483</v>
      </c>
      <c r="E354" s="666" t="s">
        <v>1717</v>
      </c>
      <c r="F354" s="667" t="s">
        <v>2490</v>
      </c>
      <c r="G354" s="666" t="s">
        <v>581</v>
      </c>
      <c r="H354" s="666" t="s">
        <v>1746</v>
      </c>
      <c r="I354" s="666" t="s">
        <v>1747</v>
      </c>
      <c r="J354" s="666" t="s">
        <v>1748</v>
      </c>
      <c r="K354" s="666" t="s">
        <v>1749</v>
      </c>
      <c r="L354" s="668">
        <v>138.05244005499088</v>
      </c>
      <c r="M354" s="668">
        <v>83.2</v>
      </c>
      <c r="N354" s="669">
        <v>11485.963012575241</v>
      </c>
    </row>
    <row r="355" spans="1:14" ht="14.4" customHeight="1" x14ac:dyDescent="0.3">
      <c r="A355" s="664" t="s">
        <v>542</v>
      </c>
      <c r="B355" s="665" t="s">
        <v>543</v>
      </c>
      <c r="C355" s="666" t="s">
        <v>547</v>
      </c>
      <c r="D355" s="667" t="s">
        <v>2483</v>
      </c>
      <c r="E355" s="666" t="s">
        <v>1717</v>
      </c>
      <c r="F355" s="667" t="s">
        <v>2490</v>
      </c>
      <c r="G355" s="666" t="s">
        <v>581</v>
      </c>
      <c r="H355" s="666" t="s">
        <v>1750</v>
      </c>
      <c r="I355" s="666" t="s">
        <v>1751</v>
      </c>
      <c r="J355" s="666" t="s">
        <v>1752</v>
      </c>
      <c r="K355" s="666" t="s">
        <v>1753</v>
      </c>
      <c r="L355" s="668">
        <v>35.102558139534871</v>
      </c>
      <c r="M355" s="668">
        <v>258</v>
      </c>
      <c r="N355" s="669">
        <v>9056.4599999999973</v>
      </c>
    </row>
    <row r="356" spans="1:14" ht="14.4" customHeight="1" x14ac:dyDescent="0.3">
      <c r="A356" s="664" t="s">
        <v>542</v>
      </c>
      <c r="B356" s="665" t="s">
        <v>543</v>
      </c>
      <c r="C356" s="666" t="s">
        <v>547</v>
      </c>
      <c r="D356" s="667" t="s">
        <v>2483</v>
      </c>
      <c r="E356" s="666" t="s">
        <v>1717</v>
      </c>
      <c r="F356" s="667" t="s">
        <v>2490</v>
      </c>
      <c r="G356" s="666" t="s">
        <v>581</v>
      </c>
      <c r="H356" s="666" t="s">
        <v>1754</v>
      </c>
      <c r="I356" s="666" t="s">
        <v>1755</v>
      </c>
      <c r="J356" s="666" t="s">
        <v>1756</v>
      </c>
      <c r="K356" s="666" t="s">
        <v>1757</v>
      </c>
      <c r="L356" s="668">
        <v>35.049999999999997</v>
      </c>
      <c r="M356" s="668">
        <v>2</v>
      </c>
      <c r="N356" s="669">
        <v>70.099999999999994</v>
      </c>
    </row>
    <row r="357" spans="1:14" ht="14.4" customHeight="1" x14ac:dyDescent="0.3">
      <c r="A357" s="664" t="s">
        <v>542</v>
      </c>
      <c r="B357" s="665" t="s">
        <v>543</v>
      </c>
      <c r="C357" s="666" t="s">
        <v>547</v>
      </c>
      <c r="D357" s="667" t="s">
        <v>2483</v>
      </c>
      <c r="E357" s="666" t="s">
        <v>1717</v>
      </c>
      <c r="F357" s="667" t="s">
        <v>2490</v>
      </c>
      <c r="G357" s="666" t="s">
        <v>581</v>
      </c>
      <c r="H357" s="666" t="s">
        <v>1758</v>
      </c>
      <c r="I357" s="666" t="s">
        <v>1759</v>
      </c>
      <c r="J357" s="666" t="s">
        <v>1760</v>
      </c>
      <c r="K357" s="666" t="s">
        <v>1761</v>
      </c>
      <c r="L357" s="668">
        <v>98.29</v>
      </c>
      <c r="M357" s="668">
        <v>1</v>
      </c>
      <c r="N357" s="669">
        <v>98.29</v>
      </c>
    </row>
    <row r="358" spans="1:14" ht="14.4" customHeight="1" x14ac:dyDescent="0.3">
      <c r="A358" s="664" t="s">
        <v>542</v>
      </c>
      <c r="B358" s="665" t="s">
        <v>543</v>
      </c>
      <c r="C358" s="666" t="s">
        <v>547</v>
      </c>
      <c r="D358" s="667" t="s">
        <v>2483</v>
      </c>
      <c r="E358" s="666" t="s">
        <v>1717</v>
      </c>
      <c r="F358" s="667" t="s">
        <v>2490</v>
      </c>
      <c r="G358" s="666" t="s">
        <v>581</v>
      </c>
      <c r="H358" s="666" t="s">
        <v>1762</v>
      </c>
      <c r="I358" s="666" t="s">
        <v>1763</v>
      </c>
      <c r="J358" s="666" t="s">
        <v>1360</v>
      </c>
      <c r="K358" s="666" t="s">
        <v>1764</v>
      </c>
      <c r="L358" s="668">
        <v>235.77000000000007</v>
      </c>
      <c r="M358" s="668">
        <v>2</v>
      </c>
      <c r="N358" s="669">
        <v>471.54000000000013</v>
      </c>
    </row>
    <row r="359" spans="1:14" ht="14.4" customHeight="1" x14ac:dyDescent="0.3">
      <c r="A359" s="664" t="s">
        <v>542</v>
      </c>
      <c r="B359" s="665" t="s">
        <v>543</v>
      </c>
      <c r="C359" s="666" t="s">
        <v>547</v>
      </c>
      <c r="D359" s="667" t="s">
        <v>2483</v>
      </c>
      <c r="E359" s="666" t="s">
        <v>1717</v>
      </c>
      <c r="F359" s="667" t="s">
        <v>2490</v>
      </c>
      <c r="G359" s="666" t="s">
        <v>581</v>
      </c>
      <c r="H359" s="666" t="s">
        <v>1765</v>
      </c>
      <c r="I359" s="666" t="s">
        <v>1765</v>
      </c>
      <c r="J359" s="666" t="s">
        <v>1766</v>
      </c>
      <c r="K359" s="666" t="s">
        <v>1767</v>
      </c>
      <c r="L359" s="668">
        <v>181.03</v>
      </c>
      <c r="M359" s="668">
        <v>2.4</v>
      </c>
      <c r="N359" s="669">
        <v>434.47199999999998</v>
      </c>
    </row>
    <row r="360" spans="1:14" ht="14.4" customHeight="1" x14ac:dyDescent="0.3">
      <c r="A360" s="664" t="s">
        <v>542</v>
      </c>
      <c r="B360" s="665" t="s">
        <v>543</v>
      </c>
      <c r="C360" s="666" t="s">
        <v>547</v>
      </c>
      <c r="D360" s="667" t="s">
        <v>2483</v>
      </c>
      <c r="E360" s="666" t="s">
        <v>1717</v>
      </c>
      <c r="F360" s="667" t="s">
        <v>2490</v>
      </c>
      <c r="G360" s="666" t="s">
        <v>581</v>
      </c>
      <c r="H360" s="666" t="s">
        <v>1768</v>
      </c>
      <c r="I360" s="666" t="s">
        <v>1768</v>
      </c>
      <c r="J360" s="666" t="s">
        <v>1769</v>
      </c>
      <c r="K360" s="666" t="s">
        <v>1770</v>
      </c>
      <c r="L360" s="668">
        <v>1984.8299999999997</v>
      </c>
      <c r="M360" s="668">
        <v>2</v>
      </c>
      <c r="N360" s="669">
        <v>3969.6599999999994</v>
      </c>
    </row>
    <row r="361" spans="1:14" ht="14.4" customHeight="1" x14ac:dyDescent="0.3">
      <c r="A361" s="664" t="s">
        <v>542</v>
      </c>
      <c r="B361" s="665" t="s">
        <v>543</v>
      </c>
      <c r="C361" s="666" t="s">
        <v>547</v>
      </c>
      <c r="D361" s="667" t="s">
        <v>2483</v>
      </c>
      <c r="E361" s="666" t="s">
        <v>1717</v>
      </c>
      <c r="F361" s="667" t="s">
        <v>2490</v>
      </c>
      <c r="G361" s="666" t="s">
        <v>581</v>
      </c>
      <c r="H361" s="666" t="s">
        <v>1771</v>
      </c>
      <c r="I361" s="666" t="s">
        <v>1772</v>
      </c>
      <c r="J361" s="666" t="s">
        <v>1773</v>
      </c>
      <c r="K361" s="666" t="s">
        <v>1774</v>
      </c>
      <c r="L361" s="668">
        <v>59.839999999999996</v>
      </c>
      <c r="M361" s="668">
        <v>2</v>
      </c>
      <c r="N361" s="669">
        <v>119.67999999999999</v>
      </c>
    </row>
    <row r="362" spans="1:14" ht="14.4" customHeight="1" x14ac:dyDescent="0.3">
      <c r="A362" s="664" t="s">
        <v>542</v>
      </c>
      <c r="B362" s="665" t="s">
        <v>543</v>
      </c>
      <c r="C362" s="666" t="s">
        <v>547</v>
      </c>
      <c r="D362" s="667" t="s">
        <v>2483</v>
      </c>
      <c r="E362" s="666" t="s">
        <v>1717</v>
      </c>
      <c r="F362" s="667" t="s">
        <v>2490</v>
      </c>
      <c r="G362" s="666" t="s">
        <v>581</v>
      </c>
      <c r="H362" s="666" t="s">
        <v>1775</v>
      </c>
      <c r="I362" s="666" t="s">
        <v>1776</v>
      </c>
      <c r="J362" s="666" t="s">
        <v>1777</v>
      </c>
      <c r="K362" s="666" t="s">
        <v>1778</v>
      </c>
      <c r="L362" s="668">
        <v>164.27927650720315</v>
      </c>
      <c r="M362" s="668">
        <v>2</v>
      </c>
      <c r="N362" s="669">
        <v>328.5585530144063</v>
      </c>
    </row>
    <row r="363" spans="1:14" ht="14.4" customHeight="1" x14ac:dyDescent="0.3">
      <c r="A363" s="664" t="s">
        <v>542</v>
      </c>
      <c r="B363" s="665" t="s">
        <v>543</v>
      </c>
      <c r="C363" s="666" t="s">
        <v>547</v>
      </c>
      <c r="D363" s="667" t="s">
        <v>2483</v>
      </c>
      <c r="E363" s="666" t="s">
        <v>1717</v>
      </c>
      <c r="F363" s="667" t="s">
        <v>2490</v>
      </c>
      <c r="G363" s="666" t="s">
        <v>581</v>
      </c>
      <c r="H363" s="666" t="s">
        <v>1779</v>
      </c>
      <c r="I363" s="666" t="s">
        <v>1780</v>
      </c>
      <c r="J363" s="666" t="s">
        <v>1781</v>
      </c>
      <c r="K363" s="666" t="s">
        <v>1782</v>
      </c>
      <c r="L363" s="668">
        <v>74.569999999999993</v>
      </c>
      <c r="M363" s="668">
        <v>1</v>
      </c>
      <c r="N363" s="669">
        <v>74.569999999999993</v>
      </c>
    </row>
    <row r="364" spans="1:14" ht="14.4" customHeight="1" x14ac:dyDescent="0.3">
      <c r="A364" s="664" t="s">
        <v>542</v>
      </c>
      <c r="B364" s="665" t="s">
        <v>543</v>
      </c>
      <c r="C364" s="666" t="s">
        <v>547</v>
      </c>
      <c r="D364" s="667" t="s">
        <v>2483</v>
      </c>
      <c r="E364" s="666" t="s">
        <v>1717</v>
      </c>
      <c r="F364" s="667" t="s">
        <v>2490</v>
      </c>
      <c r="G364" s="666" t="s">
        <v>581</v>
      </c>
      <c r="H364" s="666" t="s">
        <v>1783</v>
      </c>
      <c r="I364" s="666" t="s">
        <v>1784</v>
      </c>
      <c r="J364" s="666" t="s">
        <v>1785</v>
      </c>
      <c r="K364" s="666" t="s">
        <v>1786</v>
      </c>
      <c r="L364" s="668">
        <v>25.070000000000018</v>
      </c>
      <c r="M364" s="668">
        <v>2</v>
      </c>
      <c r="N364" s="669">
        <v>50.140000000000036</v>
      </c>
    </row>
    <row r="365" spans="1:14" ht="14.4" customHeight="1" x14ac:dyDescent="0.3">
      <c r="A365" s="664" t="s">
        <v>542</v>
      </c>
      <c r="B365" s="665" t="s">
        <v>543</v>
      </c>
      <c r="C365" s="666" t="s">
        <v>547</v>
      </c>
      <c r="D365" s="667" t="s">
        <v>2483</v>
      </c>
      <c r="E365" s="666" t="s">
        <v>1717</v>
      </c>
      <c r="F365" s="667" t="s">
        <v>2490</v>
      </c>
      <c r="G365" s="666" t="s">
        <v>581</v>
      </c>
      <c r="H365" s="666" t="s">
        <v>1787</v>
      </c>
      <c r="I365" s="666" t="s">
        <v>1787</v>
      </c>
      <c r="J365" s="666" t="s">
        <v>1788</v>
      </c>
      <c r="K365" s="666" t="s">
        <v>1789</v>
      </c>
      <c r="L365" s="668">
        <v>462.00001842307671</v>
      </c>
      <c r="M365" s="668">
        <v>11</v>
      </c>
      <c r="N365" s="669">
        <v>5082.0002026538441</v>
      </c>
    </row>
    <row r="366" spans="1:14" ht="14.4" customHeight="1" x14ac:dyDescent="0.3">
      <c r="A366" s="664" t="s">
        <v>542</v>
      </c>
      <c r="B366" s="665" t="s">
        <v>543</v>
      </c>
      <c r="C366" s="666" t="s">
        <v>547</v>
      </c>
      <c r="D366" s="667" t="s">
        <v>2483</v>
      </c>
      <c r="E366" s="666" t="s">
        <v>1717</v>
      </c>
      <c r="F366" s="667" t="s">
        <v>2490</v>
      </c>
      <c r="G366" s="666" t="s">
        <v>581</v>
      </c>
      <c r="H366" s="666" t="s">
        <v>1790</v>
      </c>
      <c r="I366" s="666" t="s">
        <v>1790</v>
      </c>
      <c r="J366" s="666" t="s">
        <v>1791</v>
      </c>
      <c r="K366" s="666" t="s">
        <v>1792</v>
      </c>
      <c r="L366" s="668">
        <v>162.33118694361983</v>
      </c>
      <c r="M366" s="668">
        <v>67.400000000000077</v>
      </c>
      <c r="N366" s="669">
        <v>10941.121999999988</v>
      </c>
    </row>
    <row r="367" spans="1:14" ht="14.4" customHeight="1" x14ac:dyDescent="0.3">
      <c r="A367" s="664" t="s">
        <v>542</v>
      </c>
      <c r="B367" s="665" t="s">
        <v>543</v>
      </c>
      <c r="C367" s="666" t="s">
        <v>547</v>
      </c>
      <c r="D367" s="667" t="s">
        <v>2483</v>
      </c>
      <c r="E367" s="666" t="s">
        <v>1717</v>
      </c>
      <c r="F367" s="667" t="s">
        <v>2490</v>
      </c>
      <c r="G367" s="666" t="s">
        <v>581</v>
      </c>
      <c r="H367" s="666" t="s">
        <v>1793</v>
      </c>
      <c r="I367" s="666" t="s">
        <v>1793</v>
      </c>
      <c r="J367" s="666" t="s">
        <v>1794</v>
      </c>
      <c r="K367" s="666" t="s">
        <v>1795</v>
      </c>
      <c r="L367" s="668">
        <v>2530</v>
      </c>
      <c r="M367" s="668">
        <v>2</v>
      </c>
      <c r="N367" s="669">
        <v>5060</v>
      </c>
    </row>
    <row r="368" spans="1:14" ht="14.4" customHeight="1" x14ac:dyDescent="0.3">
      <c r="A368" s="664" t="s">
        <v>542</v>
      </c>
      <c r="B368" s="665" t="s">
        <v>543</v>
      </c>
      <c r="C368" s="666" t="s">
        <v>547</v>
      </c>
      <c r="D368" s="667" t="s">
        <v>2483</v>
      </c>
      <c r="E368" s="666" t="s">
        <v>1717</v>
      </c>
      <c r="F368" s="667" t="s">
        <v>2490</v>
      </c>
      <c r="G368" s="666" t="s">
        <v>581</v>
      </c>
      <c r="H368" s="666" t="s">
        <v>1796</v>
      </c>
      <c r="I368" s="666" t="s">
        <v>1796</v>
      </c>
      <c r="J368" s="666" t="s">
        <v>1797</v>
      </c>
      <c r="K368" s="666" t="s">
        <v>1798</v>
      </c>
      <c r="L368" s="668">
        <v>145.95999999999998</v>
      </c>
      <c r="M368" s="668">
        <v>10</v>
      </c>
      <c r="N368" s="669">
        <v>1459.6</v>
      </c>
    </row>
    <row r="369" spans="1:14" ht="14.4" customHeight="1" x14ac:dyDescent="0.3">
      <c r="A369" s="664" t="s">
        <v>542</v>
      </c>
      <c r="B369" s="665" t="s">
        <v>543</v>
      </c>
      <c r="C369" s="666" t="s">
        <v>547</v>
      </c>
      <c r="D369" s="667" t="s">
        <v>2483</v>
      </c>
      <c r="E369" s="666" t="s">
        <v>1717</v>
      </c>
      <c r="F369" s="667" t="s">
        <v>2490</v>
      </c>
      <c r="G369" s="666" t="s">
        <v>581</v>
      </c>
      <c r="H369" s="666" t="s">
        <v>1799</v>
      </c>
      <c r="I369" s="666" t="s">
        <v>1799</v>
      </c>
      <c r="J369" s="666" t="s">
        <v>1800</v>
      </c>
      <c r="K369" s="666" t="s">
        <v>1801</v>
      </c>
      <c r="L369" s="668">
        <v>460.21000000000015</v>
      </c>
      <c r="M369" s="668">
        <v>17.799999999999997</v>
      </c>
      <c r="N369" s="669">
        <v>8191.7380000000012</v>
      </c>
    </row>
    <row r="370" spans="1:14" ht="14.4" customHeight="1" x14ac:dyDescent="0.3">
      <c r="A370" s="664" t="s">
        <v>542</v>
      </c>
      <c r="B370" s="665" t="s">
        <v>543</v>
      </c>
      <c r="C370" s="666" t="s">
        <v>547</v>
      </c>
      <c r="D370" s="667" t="s">
        <v>2483</v>
      </c>
      <c r="E370" s="666" t="s">
        <v>1717</v>
      </c>
      <c r="F370" s="667" t="s">
        <v>2490</v>
      </c>
      <c r="G370" s="666" t="s">
        <v>581</v>
      </c>
      <c r="H370" s="666" t="s">
        <v>1802</v>
      </c>
      <c r="I370" s="666" t="s">
        <v>1802</v>
      </c>
      <c r="J370" s="666" t="s">
        <v>1803</v>
      </c>
      <c r="K370" s="666" t="s">
        <v>1804</v>
      </c>
      <c r="L370" s="668">
        <v>217.8</v>
      </c>
      <c r="M370" s="668">
        <v>8</v>
      </c>
      <c r="N370" s="669">
        <v>1742.4</v>
      </c>
    </row>
    <row r="371" spans="1:14" ht="14.4" customHeight="1" x14ac:dyDescent="0.3">
      <c r="A371" s="664" t="s">
        <v>542</v>
      </c>
      <c r="B371" s="665" t="s">
        <v>543</v>
      </c>
      <c r="C371" s="666" t="s">
        <v>547</v>
      </c>
      <c r="D371" s="667" t="s">
        <v>2483</v>
      </c>
      <c r="E371" s="666" t="s">
        <v>1717</v>
      </c>
      <c r="F371" s="667" t="s">
        <v>2490</v>
      </c>
      <c r="G371" s="666" t="s">
        <v>581</v>
      </c>
      <c r="H371" s="666" t="s">
        <v>1805</v>
      </c>
      <c r="I371" s="666" t="s">
        <v>1805</v>
      </c>
      <c r="J371" s="666" t="s">
        <v>1806</v>
      </c>
      <c r="K371" s="666" t="s">
        <v>1807</v>
      </c>
      <c r="L371" s="668">
        <v>152.90000000000003</v>
      </c>
      <c r="M371" s="668">
        <v>9.6</v>
      </c>
      <c r="N371" s="669">
        <v>1467.8400000000001</v>
      </c>
    </row>
    <row r="372" spans="1:14" ht="14.4" customHeight="1" x14ac:dyDescent="0.3">
      <c r="A372" s="664" t="s">
        <v>542</v>
      </c>
      <c r="B372" s="665" t="s">
        <v>543</v>
      </c>
      <c r="C372" s="666" t="s">
        <v>547</v>
      </c>
      <c r="D372" s="667" t="s">
        <v>2483</v>
      </c>
      <c r="E372" s="666" t="s">
        <v>1717</v>
      </c>
      <c r="F372" s="667" t="s">
        <v>2490</v>
      </c>
      <c r="G372" s="666" t="s">
        <v>581</v>
      </c>
      <c r="H372" s="666" t="s">
        <v>1808</v>
      </c>
      <c r="I372" s="666" t="s">
        <v>1808</v>
      </c>
      <c r="J372" s="666" t="s">
        <v>1809</v>
      </c>
      <c r="K372" s="666" t="s">
        <v>1810</v>
      </c>
      <c r="L372" s="668">
        <v>286</v>
      </c>
      <c r="M372" s="668">
        <v>7</v>
      </c>
      <c r="N372" s="669">
        <v>2002</v>
      </c>
    </row>
    <row r="373" spans="1:14" ht="14.4" customHeight="1" x14ac:dyDescent="0.3">
      <c r="A373" s="664" t="s">
        <v>542</v>
      </c>
      <c r="B373" s="665" t="s">
        <v>543</v>
      </c>
      <c r="C373" s="666" t="s">
        <v>547</v>
      </c>
      <c r="D373" s="667" t="s">
        <v>2483</v>
      </c>
      <c r="E373" s="666" t="s">
        <v>1717</v>
      </c>
      <c r="F373" s="667" t="s">
        <v>2490</v>
      </c>
      <c r="G373" s="666" t="s">
        <v>581</v>
      </c>
      <c r="H373" s="666" t="s">
        <v>1811</v>
      </c>
      <c r="I373" s="666" t="s">
        <v>1812</v>
      </c>
      <c r="J373" s="666" t="s">
        <v>1813</v>
      </c>
      <c r="K373" s="666" t="s">
        <v>1814</v>
      </c>
      <c r="L373" s="668">
        <v>264</v>
      </c>
      <c r="M373" s="668">
        <v>16</v>
      </c>
      <c r="N373" s="669">
        <v>4224</v>
      </c>
    </row>
    <row r="374" spans="1:14" ht="14.4" customHeight="1" x14ac:dyDescent="0.3">
      <c r="A374" s="664" t="s">
        <v>542</v>
      </c>
      <c r="B374" s="665" t="s">
        <v>543</v>
      </c>
      <c r="C374" s="666" t="s">
        <v>547</v>
      </c>
      <c r="D374" s="667" t="s">
        <v>2483</v>
      </c>
      <c r="E374" s="666" t="s">
        <v>1717</v>
      </c>
      <c r="F374" s="667" t="s">
        <v>2490</v>
      </c>
      <c r="G374" s="666" t="s">
        <v>581</v>
      </c>
      <c r="H374" s="666" t="s">
        <v>1815</v>
      </c>
      <c r="I374" s="666" t="s">
        <v>1816</v>
      </c>
      <c r="J374" s="666" t="s">
        <v>1817</v>
      </c>
      <c r="K374" s="666"/>
      <c r="L374" s="668">
        <v>155.1</v>
      </c>
      <c r="M374" s="668">
        <v>6</v>
      </c>
      <c r="N374" s="669">
        <v>930.6</v>
      </c>
    </row>
    <row r="375" spans="1:14" ht="14.4" customHeight="1" x14ac:dyDescent="0.3">
      <c r="A375" s="664" t="s">
        <v>542</v>
      </c>
      <c r="B375" s="665" t="s">
        <v>543</v>
      </c>
      <c r="C375" s="666" t="s">
        <v>547</v>
      </c>
      <c r="D375" s="667" t="s">
        <v>2483</v>
      </c>
      <c r="E375" s="666" t="s">
        <v>1717</v>
      </c>
      <c r="F375" s="667" t="s">
        <v>2490</v>
      </c>
      <c r="G375" s="666" t="s">
        <v>581</v>
      </c>
      <c r="H375" s="666" t="s">
        <v>1818</v>
      </c>
      <c r="I375" s="666" t="s">
        <v>1818</v>
      </c>
      <c r="J375" s="666" t="s">
        <v>1819</v>
      </c>
      <c r="K375" s="666" t="s">
        <v>1820</v>
      </c>
      <c r="L375" s="668">
        <v>72.64</v>
      </c>
      <c r="M375" s="668">
        <v>2</v>
      </c>
      <c r="N375" s="669">
        <v>145.28</v>
      </c>
    </row>
    <row r="376" spans="1:14" ht="14.4" customHeight="1" x14ac:dyDescent="0.3">
      <c r="A376" s="664" t="s">
        <v>542</v>
      </c>
      <c r="B376" s="665" t="s">
        <v>543</v>
      </c>
      <c r="C376" s="666" t="s">
        <v>547</v>
      </c>
      <c r="D376" s="667" t="s">
        <v>2483</v>
      </c>
      <c r="E376" s="666" t="s">
        <v>1717</v>
      </c>
      <c r="F376" s="667" t="s">
        <v>2490</v>
      </c>
      <c r="G376" s="666" t="s">
        <v>581</v>
      </c>
      <c r="H376" s="666" t="s">
        <v>1821</v>
      </c>
      <c r="I376" s="666" t="s">
        <v>1821</v>
      </c>
      <c r="J376" s="666" t="s">
        <v>1822</v>
      </c>
      <c r="K376" s="666" t="s">
        <v>1823</v>
      </c>
      <c r="L376" s="668">
        <v>411.29</v>
      </c>
      <c r="M376" s="668">
        <v>4</v>
      </c>
      <c r="N376" s="669">
        <v>1645.16</v>
      </c>
    </row>
    <row r="377" spans="1:14" ht="14.4" customHeight="1" x14ac:dyDescent="0.3">
      <c r="A377" s="664" t="s">
        <v>542</v>
      </c>
      <c r="B377" s="665" t="s">
        <v>543</v>
      </c>
      <c r="C377" s="666" t="s">
        <v>547</v>
      </c>
      <c r="D377" s="667" t="s">
        <v>2483</v>
      </c>
      <c r="E377" s="666" t="s">
        <v>1717</v>
      </c>
      <c r="F377" s="667" t="s">
        <v>2490</v>
      </c>
      <c r="G377" s="666" t="s">
        <v>581</v>
      </c>
      <c r="H377" s="666" t="s">
        <v>1824</v>
      </c>
      <c r="I377" s="666" t="s">
        <v>1824</v>
      </c>
      <c r="J377" s="666" t="s">
        <v>1825</v>
      </c>
      <c r="K377" s="666" t="s">
        <v>1826</v>
      </c>
      <c r="L377" s="668">
        <v>263.9999986537278</v>
      </c>
      <c r="M377" s="668">
        <v>3.6</v>
      </c>
      <c r="N377" s="669">
        <v>950.39999515342015</v>
      </c>
    </row>
    <row r="378" spans="1:14" ht="14.4" customHeight="1" x14ac:dyDescent="0.3">
      <c r="A378" s="664" t="s">
        <v>542</v>
      </c>
      <c r="B378" s="665" t="s">
        <v>543</v>
      </c>
      <c r="C378" s="666" t="s">
        <v>547</v>
      </c>
      <c r="D378" s="667" t="s">
        <v>2483</v>
      </c>
      <c r="E378" s="666" t="s">
        <v>1717</v>
      </c>
      <c r="F378" s="667" t="s">
        <v>2490</v>
      </c>
      <c r="G378" s="666" t="s">
        <v>581</v>
      </c>
      <c r="H378" s="666" t="s">
        <v>1827</v>
      </c>
      <c r="I378" s="666" t="s">
        <v>1827</v>
      </c>
      <c r="J378" s="666" t="s">
        <v>1828</v>
      </c>
      <c r="K378" s="666" t="s">
        <v>1829</v>
      </c>
      <c r="L378" s="668">
        <v>230.99983452775484</v>
      </c>
      <c r="M378" s="668">
        <v>42</v>
      </c>
      <c r="N378" s="669">
        <v>9701.9930501657036</v>
      </c>
    </row>
    <row r="379" spans="1:14" ht="14.4" customHeight="1" x14ac:dyDescent="0.3">
      <c r="A379" s="664" t="s">
        <v>542</v>
      </c>
      <c r="B379" s="665" t="s">
        <v>543</v>
      </c>
      <c r="C379" s="666" t="s">
        <v>547</v>
      </c>
      <c r="D379" s="667" t="s">
        <v>2483</v>
      </c>
      <c r="E379" s="666" t="s">
        <v>1717</v>
      </c>
      <c r="F379" s="667" t="s">
        <v>2490</v>
      </c>
      <c r="G379" s="666" t="s">
        <v>581</v>
      </c>
      <c r="H379" s="666" t="s">
        <v>1830</v>
      </c>
      <c r="I379" s="666" t="s">
        <v>1831</v>
      </c>
      <c r="J379" s="666" t="s">
        <v>1832</v>
      </c>
      <c r="K379" s="666" t="s">
        <v>1833</v>
      </c>
      <c r="L379" s="668">
        <v>58.720000000000006</v>
      </c>
      <c r="M379" s="668">
        <v>11</v>
      </c>
      <c r="N379" s="669">
        <v>645.92000000000007</v>
      </c>
    </row>
    <row r="380" spans="1:14" ht="14.4" customHeight="1" x14ac:dyDescent="0.3">
      <c r="A380" s="664" t="s">
        <v>542</v>
      </c>
      <c r="B380" s="665" t="s">
        <v>543</v>
      </c>
      <c r="C380" s="666" t="s">
        <v>547</v>
      </c>
      <c r="D380" s="667" t="s">
        <v>2483</v>
      </c>
      <c r="E380" s="666" t="s">
        <v>1717</v>
      </c>
      <c r="F380" s="667" t="s">
        <v>2490</v>
      </c>
      <c r="G380" s="666" t="s">
        <v>581</v>
      </c>
      <c r="H380" s="666" t="s">
        <v>1834</v>
      </c>
      <c r="I380" s="666" t="s">
        <v>1834</v>
      </c>
      <c r="J380" s="666" t="s">
        <v>1835</v>
      </c>
      <c r="K380" s="666" t="s">
        <v>1836</v>
      </c>
      <c r="L380" s="668">
        <v>562.87</v>
      </c>
      <c r="M380" s="668">
        <v>2.8</v>
      </c>
      <c r="N380" s="669">
        <v>1576.0360000000001</v>
      </c>
    </row>
    <row r="381" spans="1:14" ht="14.4" customHeight="1" x14ac:dyDescent="0.3">
      <c r="A381" s="664" t="s">
        <v>542</v>
      </c>
      <c r="B381" s="665" t="s">
        <v>543</v>
      </c>
      <c r="C381" s="666" t="s">
        <v>547</v>
      </c>
      <c r="D381" s="667" t="s">
        <v>2483</v>
      </c>
      <c r="E381" s="666" t="s">
        <v>1717</v>
      </c>
      <c r="F381" s="667" t="s">
        <v>2490</v>
      </c>
      <c r="G381" s="666" t="s">
        <v>581</v>
      </c>
      <c r="H381" s="666" t="s">
        <v>1837</v>
      </c>
      <c r="I381" s="666" t="s">
        <v>1837</v>
      </c>
      <c r="J381" s="666" t="s">
        <v>1838</v>
      </c>
      <c r="K381" s="666" t="s">
        <v>1839</v>
      </c>
      <c r="L381" s="668">
        <v>90.220000000000013</v>
      </c>
      <c r="M381" s="668">
        <v>1</v>
      </c>
      <c r="N381" s="669">
        <v>90.220000000000013</v>
      </c>
    </row>
    <row r="382" spans="1:14" ht="14.4" customHeight="1" x14ac:dyDescent="0.3">
      <c r="A382" s="664" t="s">
        <v>542</v>
      </c>
      <c r="B382" s="665" t="s">
        <v>543</v>
      </c>
      <c r="C382" s="666" t="s">
        <v>547</v>
      </c>
      <c r="D382" s="667" t="s">
        <v>2483</v>
      </c>
      <c r="E382" s="666" t="s">
        <v>1717</v>
      </c>
      <c r="F382" s="667" t="s">
        <v>2490</v>
      </c>
      <c r="G382" s="666" t="s">
        <v>1411</v>
      </c>
      <c r="H382" s="666" t="s">
        <v>1840</v>
      </c>
      <c r="I382" s="666" t="s">
        <v>1841</v>
      </c>
      <c r="J382" s="666" t="s">
        <v>1842</v>
      </c>
      <c r="K382" s="666" t="s">
        <v>1843</v>
      </c>
      <c r="L382" s="668">
        <v>115.94000000000001</v>
      </c>
      <c r="M382" s="668">
        <v>11</v>
      </c>
      <c r="N382" s="669">
        <v>1275.3400000000001</v>
      </c>
    </row>
    <row r="383" spans="1:14" ht="14.4" customHeight="1" x14ac:dyDescent="0.3">
      <c r="A383" s="664" t="s">
        <v>542</v>
      </c>
      <c r="B383" s="665" t="s">
        <v>543</v>
      </c>
      <c r="C383" s="666" t="s">
        <v>547</v>
      </c>
      <c r="D383" s="667" t="s">
        <v>2483</v>
      </c>
      <c r="E383" s="666" t="s">
        <v>1717</v>
      </c>
      <c r="F383" s="667" t="s">
        <v>2490</v>
      </c>
      <c r="G383" s="666" t="s">
        <v>1411</v>
      </c>
      <c r="H383" s="666" t="s">
        <v>1844</v>
      </c>
      <c r="I383" s="666" t="s">
        <v>1845</v>
      </c>
      <c r="J383" s="666" t="s">
        <v>1846</v>
      </c>
      <c r="K383" s="666" t="s">
        <v>1847</v>
      </c>
      <c r="L383" s="668">
        <v>326.95999999999992</v>
      </c>
      <c r="M383" s="668">
        <v>3</v>
      </c>
      <c r="N383" s="669">
        <v>980.87999999999977</v>
      </c>
    </row>
    <row r="384" spans="1:14" ht="14.4" customHeight="1" x14ac:dyDescent="0.3">
      <c r="A384" s="664" t="s">
        <v>542</v>
      </c>
      <c r="B384" s="665" t="s">
        <v>543</v>
      </c>
      <c r="C384" s="666" t="s">
        <v>547</v>
      </c>
      <c r="D384" s="667" t="s">
        <v>2483</v>
      </c>
      <c r="E384" s="666" t="s">
        <v>1717</v>
      </c>
      <c r="F384" s="667" t="s">
        <v>2490</v>
      </c>
      <c r="G384" s="666" t="s">
        <v>1411</v>
      </c>
      <c r="H384" s="666" t="s">
        <v>1848</v>
      </c>
      <c r="I384" s="666" t="s">
        <v>1848</v>
      </c>
      <c r="J384" s="666" t="s">
        <v>1849</v>
      </c>
      <c r="K384" s="666" t="s">
        <v>1798</v>
      </c>
      <c r="L384" s="668">
        <v>34.659999999999997</v>
      </c>
      <c r="M384" s="668">
        <v>10</v>
      </c>
      <c r="N384" s="669">
        <v>346.59999999999997</v>
      </c>
    </row>
    <row r="385" spans="1:14" ht="14.4" customHeight="1" x14ac:dyDescent="0.3">
      <c r="A385" s="664" t="s">
        <v>542</v>
      </c>
      <c r="B385" s="665" t="s">
        <v>543</v>
      </c>
      <c r="C385" s="666" t="s">
        <v>547</v>
      </c>
      <c r="D385" s="667" t="s">
        <v>2483</v>
      </c>
      <c r="E385" s="666" t="s">
        <v>1717</v>
      </c>
      <c r="F385" s="667" t="s">
        <v>2490</v>
      </c>
      <c r="G385" s="666" t="s">
        <v>1411</v>
      </c>
      <c r="H385" s="666" t="s">
        <v>1850</v>
      </c>
      <c r="I385" s="666" t="s">
        <v>1850</v>
      </c>
      <c r="J385" s="666" t="s">
        <v>1851</v>
      </c>
      <c r="K385" s="666" t="s">
        <v>1852</v>
      </c>
      <c r="L385" s="668">
        <v>55.20998465349345</v>
      </c>
      <c r="M385" s="668">
        <v>92</v>
      </c>
      <c r="N385" s="669">
        <v>5079.3185881213976</v>
      </c>
    </row>
    <row r="386" spans="1:14" ht="14.4" customHeight="1" x14ac:dyDescent="0.3">
      <c r="A386" s="664" t="s">
        <v>542</v>
      </c>
      <c r="B386" s="665" t="s">
        <v>543</v>
      </c>
      <c r="C386" s="666" t="s">
        <v>547</v>
      </c>
      <c r="D386" s="667" t="s">
        <v>2483</v>
      </c>
      <c r="E386" s="666" t="s">
        <v>1717</v>
      </c>
      <c r="F386" s="667" t="s">
        <v>2490</v>
      </c>
      <c r="G386" s="666" t="s">
        <v>1411</v>
      </c>
      <c r="H386" s="666" t="s">
        <v>1853</v>
      </c>
      <c r="I386" s="666" t="s">
        <v>1853</v>
      </c>
      <c r="J386" s="666" t="s">
        <v>1854</v>
      </c>
      <c r="K386" s="666" t="s">
        <v>1792</v>
      </c>
      <c r="L386" s="668">
        <v>916.55700934579443</v>
      </c>
      <c r="M386" s="668">
        <v>10.7</v>
      </c>
      <c r="N386" s="669">
        <v>9807.16</v>
      </c>
    </row>
    <row r="387" spans="1:14" ht="14.4" customHeight="1" x14ac:dyDescent="0.3">
      <c r="A387" s="664" t="s">
        <v>542</v>
      </c>
      <c r="B387" s="665" t="s">
        <v>543</v>
      </c>
      <c r="C387" s="666" t="s">
        <v>547</v>
      </c>
      <c r="D387" s="667" t="s">
        <v>2483</v>
      </c>
      <c r="E387" s="666" t="s">
        <v>1855</v>
      </c>
      <c r="F387" s="667" t="s">
        <v>2491</v>
      </c>
      <c r="G387" s="666"/>
      <c r="H387" s="666" t="s">
        <v>1856</v>
      </c>
      <c r="I387" s="666" t="s">
        <v>1857</v>
      </c>
      <c r="J387" s="666" t="s">
        <v>1858</v>
      </c>
      <c r="K387" s="666" t="s">
        <v>1859</v>
      </c>
      <c r="L387" s="668">
        <v>765.13</v>
      </c>
      <c r="M387" s="668">
        <v>1</v>
      </c>
      <c r="N387" s="669">
        <v>765.13</v>
      </c>
    </row>
    <row r="388" spans="1:14" ht="14.4" customHeight="1" x14ac:dyDescent="0.3">
      <c r="A388" s="664" t="s">
        <v>542</v>
      </c>
      <c r="B388" s="665" t="s">
        <v>543</v>
      </c>
      <c r="C388" s="666" t="s">
        <v>547</v>
      </c>
      <c r="D388" s="667" t="s">
        <v>2483</v>
      </c>
      <c r="E388" s="666" t="s">
        <v>1855</v>
      </c>
      <c r="F388" s="667" t="s">
        <v>2491</v>
      </c>
      <c r="G388" s="666" t="s">
        <v>581</v>
      </c>
      <c r="H388" s="666" t="s">
        <v>1860</v>
      </c>
      <c r="I388" s="666" t="s">
        <v>1861</v>
      </c>
      <c r="J388" s="666" t="s">
        <v>1862</v>
      </c>
      <c r="K388" s="666" t="s">
        <v>1863</v>
      </c>
      <c r="L388" s="668">
        <v>104.86000000000001</v>
      </c>
      <c r="M388" s="668">
        <v>1</v>
      </c>
      <c r="N388" s="669">
        <v>104.86000000000001</v>
      </c>
    </row>
    <row r="389" spans="1:14" ht="14.4" customHeight="1" x14ac:dyDescent="0.3">
      <c r="A389" s="664" t="s">
        <v>542</v>
      </c>
      <c r="B389" s="665" t="s">
        <v>543</v>
      </c>
      <c r="C389" s="666" t="s">
        <v>547</v>
      </c>
      <c r="D389" s="667" t="s">
        <v>2483</v>
      </c>
      <c r="E389" s="666" t="s">
        <v>1855</v>
      </c>
      <c r="F389" s="667" t="s">
        <v>2491</v>
      </c>
      <c r="G389" s="666" t="s">
        <v>581</v>
      </c>
      <c r="H389" s="666" t="s">
        <v>1864</v>
      </c>
      <c r="I389" s="666" t="s">
        <v>1865</v>
      </c>
      <c r="J389" s="666" t="s">
        <v>1866</v>
      </c>
      <c r="K389" s="666" t="s">
        <v>1867</v>
      </c>
      <c r="L389" s="668">
        <v>103.18999999999994</v>
      </c>
      <c r="M389" s="668">
        <v>2</v>
      </c>
      <c r="N389" s="669">
        <v>206.37999999999988</v>
      </c>
    </row>
    <row r="390" spans="1:14" ht="14.4" customHeight="1" x14ac:dyDescent="0.3">
      <c r="A390" s="664" t="s">
        <v>542</v>
      </c>
      <c r="B390" s="665" t="s">
        <v>543</v>
      </c>
      <c r="C390" s="666" t="s">
        <v>547</v>
      </c>
      <c r="D390" s="667" t="s">
        <v>2483</v>
      </c>
      <c r="E390" s="666" t="s">
        <v>1855</v>
      </c>
      <c r="F390" s="667" t="s">
        <v>2491</v>
      </c>
      <c r="G390" s="666" t="s">
        <v>581</v>
      </c>
      <c r="H390" s="666" t="s">
        <v>1868</v>
      </c>
      <c r="I390" s="666" t="s">
        <v>1869</v>
      </c>
      <c r="J390" s="666" t="s">
        <v>1870</v>
      </c>
      <c r="K390" s="666" t="s">
        <v>1871</v>
      </c>
      <c r="L390" s="668">
        <v>108.83</v>
      </c>
      <c r="M390" s="668">
        <v>2</v>
      </c>
      <c r="N390" s="669">
        <v>217.66</v>
      </c>
    </row>
    <row r="391" spans="1:14" ht="14.4" customHeight="1" x14ac:dyDescent="0.3">
      <c r="A391" s="664" t="s">
        <v>542</v>
      </c>
      <c r="B391" s="665" t="s">
        <v>543</v>
      </c>
      <c r="C391" s="666" t="s">
        <v>547</v>
      </c>
      <c r="D391" s="667" t="s">
        <v>2483</v>
      </c>
      <c r="E391" s="666" t="s">
        <v>1855</v>
      </c>
      <c r="F391" s="667" t="s">
        <v>2491</v>
      </c>
      <c r="G391" s="666" t="s">
        <v>581</v>
      </c>
      <c r="H391" s="666" t="s">
        <v>1872</v>
      </c>
      <c r="I391" s="666" t="s">
        <v>1873</v>
      </c>
      <c r="J391" s="666" t="s">
        <v>1874</v>
      </c>
      <c r="K391" s="666" t="s">
        <v>1875</v>
      </c>
      <c r="L391" s="668">
        <v>107.33</v>
      </c>
      <c r="M391" s="668">
        <v>3</v>
      </c>
      <c r="N391" s="669">
        <v>321.99</v>
      </c>
    </row>
    <row r="392" spans="1:14" ht="14.4" customHeight="1" x14ac:dyDescent="0.3">
      <c r="A392" s="664" t="s">
        <v>542</v>
      </c>
      <c r="B392" s="665" t="s">
        <v>543</v>
      </c>
      <c r="C392" s="666" t="s">
        <v>547</v>
      </c>
      <c r="D392" s="667" t="s">
        <v>2483</v>
      </c>
      <c r="E392" s="666" t="s">
        <v>1855</v>
      </c>
      <c r="F392" s="667" t="s">
        <v>2491</v>
      </c>
      <c r="G392" s="666" t="s">
        <v>1411</v>
      </c>
      <c r="H392" s="666" t="s">
        <v>1876</v>
      </c>
      <c r="I392" s="666" t="s">
        <v>1876</v>
      </c>
      <c r="J392" s="666" t="s">
        <v>1877</v>
      </c>
      <c r="K392" s="666" t="s">
        <v>1878</v>
      </c>
      <c r="L392" s="668">
        <v>159.5</v>
      </c>
      <c r="M392" s="668">
        <v>0.5</v>
      </c>
      <c r="N392" s="669">
        <v>79.75</v>
      </c>
    </row>
    <row r="393" spans="1:14" ht="14.4" customHeight="1" x14ac:dyDescent="0.3">
      <c r="A393" s="664" t="s">
        <v>542</v>
      </c>
      <c r="B393" s="665" t="s">
        <v>543</v>
      </c>
      <c r="C393" s="666" t="s">
        <v>547</v>
      </c>
      <c r="D393" s="667" t="s">
        <v>2483</v>
      </c>
      <c r="E393" s="666" t="s">
        <v>1855</v>
      </c>
      <c r="F393" s="667" t="s">
        <v>2491</v>
      </c>
      <c r="G393" s="666" t="s">
        <v>1411</v>
      </c>
      <c r="H393" s="666" t="s">
        <v>1879</v>
      </c>
      <c r="I393" s="666" t="s">
        <v>1879</v>
      </c>
      <c r="J393" s="666" t="s">
        <v>1880</v>
      </c>
      <c r="K393" s="666" t="s">
        <v>1881</v>
      </c>
      <c r="L393" s="668">
        <v>285.24</v>
      </c>
      <c r="M393" s="668">
        <v>2</v>
      </c>
      <c r="N393" s="669">
        <v>570.48</v>
      </c>
    </row>
    <row r="394" spans="1:14" ht="14.4" customHeight="1" x14ac:dyDescent="0.3">
      <c r="A394" s="664" t="s">
        <v>542</v>
      </c>
      <c r="B394" s="665" t="s">
        <v>543</v>
      </c>
      <c r="C394" s="666" t="s">
        <v>547</v>
      </c>
      <c r="D394" s="667" t="s">
        <v>2483</v>
      </c>
      <c r="E394" s="666" t="s">
        <v>1882</v>
      </c>
      <c r="F394" s="667" t="s">
        <v>2492</v>
      </c>
      <c r="G394" s="666" t="s">
        <v>581</v>
      </c>
      <c r="H394" s="666" t="s">
        <v>1883</v>
      </c>
      <c r="I394" s="666" t="s">
        <v>1884</v>
      </c>
      <c r="J394" s="666" t="s">
        <v>1885</v>
      </c>
      <c r="K394" s="666" t="s">
        <v>1886</v>
      </c>
      <c r="L394" s="668">
        <v>2719.2</v>
      </c>
      <c r="M394" s="668">
        <v>1</v>
      </c>
      <c r="N394" s="669">
        <v>2719.2</v>
      </c>
    </row>
    <row r="395" spans="1:14" ht="14.4" customHeight="1" x14ac:dyDescent="0.3">
      <c r="A395" s="664" t="s">
        <v>542</v>
      </c>
      <c r="B395" s="665" t="s">
        <v>543</v>
      </c>
      <c r="C395" s="666" t="s">
        <v>547</v>
      </c>
      <c r="D395" s="667" t="s">
        <v>2483</v>
      </c>
      <c r="E395" s="666" t="s">
        <v>1882</v>
      </c>
      <c r="F395" s="667" t="s">
        <v>2492</v>
      </c>
      <c r="G395" s="666" t="s">
        <v>581</v>
      </c>
      <c r="H395" s="666" t="s">
        <v>1887</v>
      </c>
      <c r="I395" s="666" t="s">
        <v>1888</v>
      </c>
      <c r="J395" s="666" t="s">
        <v>1889</v>
      </c>
      <c r="K395" s="666" t="s">
        <v>1890</v>
      </c>
      <c r="L395" s="668">
        <v>2719.2</v>
      </c>
      <c r="M395" s="668">
        <v>3</v>
      </c>
      <c r="N395" s="669">
        <v>8157.5999999999995</v>
      </c>
    </row>
    <row r="396" spans="1:14" ht="14.4" customHeight="1" x14ac:dyDescent="0.3">
      <c r="A396" s="664" t="s">
        <v>542</v>
      </c>
      <c r="B396" s="665" t="s">
        <v>543</v>
      </c>
      <c r="C396" s="666" t="s">
        <v>547</v>
      </c>
      <c r="D396" s="667" t="s">
        <v>2483</v>
      </c>
      <c r="E396" s="666" t="s">
        <v>1882</v>
      </c>
      <c r="F396" s="667" t="s">
        <v>2492</v>
      </c>
      <c r="G396" s="666" t="s">
        <v>581</v>
      </c>
      <c r="H396" s="666" t="s">
        <v>1891</v>
      </c>
      <c r="I396" s="666" t="s">
        <v>1892</v>
      </c>
      <c r="J396" s="666" t="s">
        <v>1893</v>
      </c>
      <c r="K396" s="666" t="s">
        <v>1894</v>
      </c>
      <c r="L396" s="668">
        <v>2395.0299999999997</v>
      </c>
      <c r="M396" s="668">
        <v>1</v>
      </c>
      <c r="N396" s="669">
        <v>2395.0299999999997</v>
      </c>
    </row>
    <row r="397" spans="1:14" ht="14.4" customHeight="1" x14ac:dyDescent="0.3">
      <c r="A397" s="664" t="s">
        <v>542</v>
      </c>
      <c r="B397" s="665" t="s">
        <v>543</v>
      </c>
      <c r="C397" s="666" t="s">
        <v>547</v>
      </c>
      <c r="D397" s="667" t="s">
        <v>2483</v>
      </c>
      <c r="E397" s="666" t="s">
        <v>1882</v>
      </c>
      <c r="F397" s="667" t="s">
        <v>2492</v>
      </c>
      <c r="G397" s="666" t="s">
        <v>581</v>
      </c>
      <c r="H397" s="666" t="s">
        <v>1895</v>
      </c>
      <c r="I397" s="666" t="s">
        <v>1895</v>
      </c>
      <c r="J397" s="666" t="s">
        <v>1896</v>
      </c>
      <c r="K397" s="666" t="s">
        <v>1897</v>
      </c>
      <c r="L397" s="668">
        <v>3524.8399999999997</v>
      </c>
      <c r="M397" s="668">
        <v>1</v>
      </c>
      <c r="N397" s="669">
        <v>3524.8399999999997</v>
      </c>
    </row>
    <row r="398" spans="1:14" ht="14.4" customHeight="1" x14ac:dyDescent="0.3">
      <c r="A398" s="664" t="s">
        <v>542</v>
      </c>
      <c r="B398" s="665" t="s">
        <v>543</v>
      </c>
      <c r="C398" s="666" t="s">
        <v>552</v>
      </c>
      <c r="D398" s="667" t="s">
        <v>2484</v>
      </c>
      <c r="E398" s="666" t="s">
        <v>561</v>
      </c>
      <c r="F398" s="667" t="s">
        <v>2487</v>
      </c>
      <c r="G398" s="666"/>
      <c r="H398" s="666" t="s">
        <v>570</v>
      </c>
      <c r="I398" s="666" t="s">
        <v>571</v>
      </c>
      <c r="J398" s="666" t="s">
        <v>572</v>
      </c>
      <c r="K398" s="666" t="s">
        <v>573</v>
      </c>
      <c r="L398" s="668">
        <v>122.15300000000002</v>
      </c>
      <c r="M398" s="668">
        <v>5</v>
      </c>
      <c r="N398" s="669">
        <v>610.7650000000001</v>
      </c>
    </row>
    <row r="399" spans="1:14" ht="14.4" customHeight="1" x14ac:dyDescent="0.3">
      <c r="A399" s="664" t="s">
        <v>542</v>
      </c>
      <c r="B399" s="665" t="s">
        <v>543</v>
      </c>
      <c r="C399" s="666" t="s">
        <v>552</v>
      </c>
      <c r="D399" s="667" t="s">
        <v>2484</v>
      </c>
      <c r="E399" s="666" t="s">
        <v>561</v>
      </c>
      <c r="F399" s="667" t="s">
        <v>2487</v>
      </c>
      <c r="G399" s="666" t="s">
        <v>581</v>
      </c>
      <c r="H399" s="666" t="s">
        <v>1898</v>
      </c>
      <c r="I399" s="666" t="s">
        <v>900</v>
      </c>
      <c r="J399" s="666" t="s">
        <v>1899</v>
      </c>
      <c r="K399" s="666"/>
      <c r="L399" s="668">
        <v>191.13147408668141</v>
      </c>
      <c r="M399" s="668">
        <v>2</v>
      </c>
      <c r="N399" s="669">
        <v>382.26294817336282</v>
      </c>
    </row>
    <row r="400" spans="1:14" ht="14.4" customHeight="1" x14ac:dyDescent="0.3">
      <c r="A400" s="664" t="s">
        <v>542</v>
      </c>
      <c r="B400" s="665" t="s">
        <v>543</v>
      </c>
      <c r="C400" s="666" t="s">
        <v>552</v>
      </c>
      <c r="D400" s="667" t="s">
        <v>2484</v>
      </c>
      <c r="E400" s="666" t="s">
        <v>561</v>
      </c>
      <c r="F400" s="667" t="s">
        <v>2487</v>
      </c>
      <c r="G400" s="666" t="s">
        <v>581</v>
      </c>
      <c r="H400" s="666" t="s">
        <v>1900</v>
      </c>
      <c r="I400" s="666" t="s">
        <v>900</v>
      </c>
      <c r="J400" s="666" t="s">
        <v>1901</v>
      </c>
      <c r="K400" s="666"/>
      <c r="L400" s="668">
        <v>37.434491378851732</v>
      </c>
      <c r="M400" s="668">
        <v>1</v>
      </c>
      <c r="N400" s="669">
        <v>37.434491378851732</v>
      </c>
    </row>
    <row r="401" spans="1:14" ht="14.4" customHeight="1" x14ac:dyDescent="0.3">
      <c r="A401" s="664" t="s">
        <v>542</v>
      </c>
      <c r="B401" s="665" t="s">
        <v>543</v>
      </c>
      <c r="C401" s="666" t="s">
        <v>552</v>
      </c>
      <c r="D401" s="667" t="s">
        <v>2484</v>
      </c>
      <c r="E401" s="666" t="s">
        <v>561</v>
      </c>
      <c r="F401" s="667" t="s">
        <v>2487</v>
      </c>
      <c r="G401" s="666" t="s">
        <v>581</v>
      </c>
      <c r="H401" s="666" t="s">
        <v>1902</v>
      </c>
      <c r="I401" s="666" t="s">
        <v>900</v>
      </c>
      <c r="J401" s="666" t="s">
        <v>1903</v>
      </c>
      <c r="K401" s="666"/>
      <c r="L401" s="668">
        <v>64.614991146242545</v>
      </c>
      <c r="M401" s="668">
        <v>8</v>
      </c>
      <c r="N401" s="669">
        <v>516.91992916994036</v>
      </c>
    </row>
    <row r="402" spans="1:14" ht="14.4" customHeight="1" x14ac:dyDescent="0.3">
      <c r="A402" s="664" t="s">
        <v>542</v>
      </c>
      <c r="B402" s="665" t="s">
        <v>543</v>
      </c>
      <c r="C402" s="666" t="s">
        <v>552</v>
      </c>
      <c r="D402" s="667" t="s">
        <v>2484</v>
      </c>
      <c r="E402" s="666" t="s">
        <v>561</v>
      </c>
      <c r="F402" s="667" t="s">
        <v>2487</v>
      </c>
      <c r="G402" s="666" t="s">
        <v>581</v>
      </c>
      <c r="H402" s="666" t="s">
        <v>1904</v>
      </c>
      <c r="I402" s="666" t="s">
        <v>1905</v>
      </c>
      <c r="J402" s="666" t="s">
        <v>1906</v>
      </c>
      <c r="K402" s="666"/>
      <c r="L402" s="668">
        <v>163.56999581004851</v>
      </c>
      <c r="M402" s="668">
        <v>2</v>
      </c>
      <c r="N402" s="669">
        <v>327.13999162009702</v>
      </c>
    </row>
    <row r="403" spans="1:14" ht="14.4" customHeight="1" x14ac:dyDescent="0.3">
      <c r="A403" s="664" t="s">
        <v>542</v>
      </c>
      <c r="B403" s="665" t="s">
        <v>543</v>
      </c>
      <c r="C403" s="666" t="s">
        <v>555</v>
      </c>
      <c r="D403" s="667" t="s">
        <v>2485</v>
      </c>
      <c r="E403" s="666" t="s">
        <v>561</v>
      </c>
      <c r="F403" s="667" t="s">
        <v>2487</v>
      </c>
      <c r="G403" s="666"/>
      <c r="H403" s="666" t="s">
        <v>570</v>
      </c>
      <c r="I403" s="666" t="s">
        <v>571</v>
      </c>
      <c r="J403" s="666" t="s">
        <v>572</v>
      </c>
      <c r="K403" s="666" t="s">
        <v>573</v>
      </c>
      <c r="L403" s="668">
        <v>127.72921539469455</v>
      </c>
      <c r="M403" s="668">
        <v>50</v>
      </c>
      <c r="N403" s="669">
        <v>6386.4607697347274</v>
      </c>
    </row>
    <row r="404" spans="1:14" ht="14.4" customHeight="1" x14ac:dyDescent="0.3">
      <c r="A404" s="664" t="s">
        <v>542</v>
      </c>
      <c r="B404" s="665" t="s">
        <v>543</v>
      </c>
      <c r="C404" s="666" t="s">
        <v>555</v>
      </c>
      <c r="D404" s="667" t="s">
        <v>2485</v>
      </c>
      <c r="E404" s="666" t="s">
        <v>561</v>
      </c>
      <c r="F404" s="667" t="s">
        <v>2487</v>
      </c>
      <c r="G404" s="666"/>
      <c r="H404" s="666" t="s">
        <v>574</v>
      </c>
      <c r="I404" s="666" t="s">
        <v>575</v>
      </c>
      <c r="J404" s="666" t="s">
        <v>576</v>
      </c>
      <c r="K404" s="666" t="s">
        <v>577</v>
      </c>
      <c r="L404" s="668">
        <v>94.368214182563705</v>
      </c>
      <c r="M404" s="668">
        <v>17</v>
      </c>
      <c r="N404" s="669">
        <v>1604.2596411035829</v>
      </c>
    </row>
    <row r="405" spans="1:14" ht="14.4" customHeight="1" x14ac:dyDescent="0.3">
      <c r="A405" s="664" t="s">
        <v>542</v>
      </c>
      <c r="B405" s="665" t="s">
        <v>543</v>
      </c>
      <c r="C405" s="666" t="s">
        <v>555</v>
      </c>
      <c r="D405" s="667" t="s">
        <v>2485</v>
      </c>
      <c r="E405" s="666" t="s">
        <v>561</v>
      </c>
      <c r="F405" s="667" t="s">
        <v>2487</v>
      </c>
      <c r="G405" s="666" t="s">
        <v>581</v>
      </c>
      <c r="H405" s="666" t="s">
        <v>582</v>
      </c>
      <c r="I405" s="666" t="s">
        <v>582</v>
      </c>
      <c r="J405" s="666" t="s">
        <v>583</v>
      </c>
      <c r="K405" s="666" t="s">
        <v>584</v>
      </c>
      <c r="L405" s="668">
        <v>171.59967621077587</v>
      </c>
      <c r="M405" s="668">
        <v>26</v>
      </c>
      <c r="N405" s="669">
        <v>4461.5915814801729</v>
      </c>
    </row>
    <row r="406" spans="1:14" ht="14.4" customHeight="1" x14ac:dyDescent="0.3">
      <c r="A406" s="664" t="s">
        <v>542</v>
      </c>
      <c r="B406" s="665" t="s">
        <v>543</v>
      </c>
      <c r="C406" s="666" t="s">
        <v>555</v>
      </c>
      <c r="D406" s="667" t="s">
        <v>2485</v>
      </c>
      <c r="E406" s="666" t="s">
        <v>561</v>
      </c>
      <c r="F406" s="667" t="s">
        <v>2487</v>
      </c>
      <c r="G406" s="666" t="s">
        <v>581</v>
      </c>
      <c r="H406" s="666" t="s">
        <v>585</v>
      </c>
      <c r="I406" s="666" t="s">
        <v>585</v>
      </c>
      <c r="J406" s="666" t="s">
        <v>586</v>
      </c>
      <c r="K406" s="666" t="s">
        <v>587</v>
      </c>
      <c r="L406" s="668">
        <v>173.69000032397054</v>
      </c>
      <c r="M406" s="668">
        <v>46</v>
      </c>
      <c r="N406" s="669">
        <v>7989.7400149026453</v>
      </c>
    </row>
    <row r="407" spans="1:14" ht="14.4" customHeight="1" x14ac:dyDescent="0.3">
      <c r="A407" s="664" t="s">
        <v>542</v>
      </c>
      <c r="B407" s="665" t="s">
        <v>543</v>
      </c>
      <c r="C407" s="666" t="s">
        <v>555</v>
      </c>
      <c r="D407" s="667" t="s">
        <v>2485</v>
      </c>
      <c r="E407" s="666" t="s">
        <v>561</v>
      </c>
      <c r="F407" s="667" t="s">
        <v>2487</v>
      </c>
      <c r="G407" s="666" t="s">
        <v>581</v>
      </c>
      <c r="H407" s="666" t="s">
        <v>588</v>
      </c>
      <c r="I407" s="666" t="s">
        <v>588</v>
      </c>
      <c r="J407" s="666" t="s">
        <v>589</v>
      </c>
      <c r="K407" s="666" t="s">
        <v>587</v>
      </c>
      <c r="L407" s="668">
        <v>142.99999827692298</v>
      </c>
      <c r="M407" s="668">
        <v>41</v>
      </c>
      <c r="N407" s="669">
        <v>5862.9999293538422</v>
      </c>
    </row>
    <row r="408" spans="1:14" ht="14.4" customHeight="1" x14ac:dyDescent="0.3">
      <c r="A408" s="664" t="s">
        <v>542</v>
      </c>
      <c r="B408" s="665" t="s">
        <v>543</v>
      </c>
      <c r="C408" s="666" t="s">
        <v>555</v>
      </c>
      <c r="D408" s="667" t="s">
        <v>2485</v>
      </c>
      <c r="E408" s="666" t="s">
        <v>561</v>
      </c>
      <c r="F408" s="667" t="s">
        <v>2487</v>
      </c>
      <c r="G408" s="666" t="s">
        <v>581</v>
      </c>
      <c r="H408" s="666" t="s">
        <v>590</v>
      </c>
      <c r="I408" s="666" t="s">
        <v>590</v>
      </c>
      <c r="J408" s="666" t="s">
        <v>589</v>
      </c>
      <c r="K408" s="666" t="s">
        <v>591</v>
      </c>
      <c r="L408" s="668">
        <v>126.50040250994243</v>
      </c>
      <c r="M408" s="668">
        <v>11</v>
      </c>
      <c r="N408" s="669">
        <v>1391.5044276093668</v>
      </c>
    </row>
    <row r="409" spans="1:14" ht="14.4" customHeight="1" x14ac:dyDescent="0.3">
      <c r="A409" s="664" t="s">
        <v>542</v>
      </c>
      <c r="B409" s="665" t="s">
        <v>543</v>
      </c>
      <c r="C409" s="666" t="s">
        <v>555</v>
      </c>
      <c r="D409" s="667" t="s">
        <v>2485</v>
      </c>
      <c r="E409" s="666" t="s">
        <v>561</v>
      </c>
      <c r="F409" s="667" t="s">
        <v>2487</v>
      </c>
      <c r="G409" s="666" t="s">
        <v>581</v>
      </c>
      <c r="H409" s="666" t="s">
        <v>592</v>
      </c>
      <c r="I409" s="666" t="s">
        <v>592</v>
      </c>
      <c r="J409" s="666" t="s">
        <v>589</v>
      </c>
      <c r="K409" s="666" t="s">
        <v>593</v>
      </c>
      <c r="L409" s="668">
        <v>222.20064809934203</v>
      </c>
      <c r="M409" s="668">
        <v>18</v>
      </c>
      <c r="N409" s="669">
        <v>3999.6116657881566</v>
      </c>
    </row>
    <row r="410" spans="1:14" ht="14.4" customHeight="1" x14ac:dyDescent="0.3">
      <c r="A410" s="664" t="s">
        <v>542</v>
      </c>
      <c r="B410" s="665" t="s">
        <v>543</v>
      </c>
      <c r="C410" s="666" t="s">
        <v>555</v>
      </c>
      <c r="D410" s="667" t="s">
        <v>2485</v>
      </c>
      <c r="E410" s="666" t="s">
        <v>561</v>
      </c>
      <c r="F410" s="667" t="s">
        <v>2487</v>
      </c>
      <c r="G410" s="666" t="s">
        <v>581</v>
      </c>
      <c r="H410" s="666" t="s">
        <v>597</v>
      </c>
      <c r="I410" s="666" t="s">
        <v>597</v>
      </c>
      <c r="J410" s="666" t="s">
        <v>583</v>
      </c>
      <c r="K410" s="666" t="s">
        <v>598</v>
      </c>
      <c r="L410" s="668">
        <v>92.949999999999974</v>
      </c>
      <c r="M410" s="668">
        <v>159</v>
      </c>
      <c r="N410" s="669">
        <v>14779.049999999996</v>
      </c>
    </row>
    <row r="411" spans="1:14" ht="14.4" customHeight="1" x14ac:dyDescent="0.3">
      <c r="A411" s="664" t="s">
        <v>542</v>
      </c>
      <c r="B411" s="665" t="s">
        <v>543</v>
      </c>
      <c r="C411" s="666" t="s">
        <v>555</v>
      </c>
      <c r="D411" s="667" t="s">
        <v>2485</v>
      </c>
      <c r="E411" s="666" t="s">
        <v>561</v>
      </c>
      <c r="F411" s="667" t="s">
        <v>2487</v>
      </c>
      <c r="G411" s="666" t="s">
        <v>581</v>
      </c>
      <c r="H411" s="666" t="s">
        <v>1907</v>
      </c>
      <c r="I411" s="666" t="s">
        <v>1907</v>
      </c>
      <c r="J411" s="666" t="s">
        <v>583</v>
      </c>
      <c r="K411" s="666" t="s">
        <v>1908</v>
      </c>
      <c r="L411" s="668">
        <v>93.499999999999986</v>
      </c>
      <c r="M411" s="668">
        <v>10.8</v>
      </c>
      <c r="N411" s="669">
        <v>1009.8</v>
      </c>
    </row>
    <row r="412" spans="1:14" ht="14.4" customHeight="1" x14ac:dyDescent="0.3">
      <c r="A412" s="664" t="s">
        <v>542</v>
      </c>
      <c r="B412" s="665" t="s">
        <v>543</v>
      </c>
      <c r="C412" s="666" t="s">
        <v>555</v>
      </c>
      <c r="D412" s="667" t="s">
        <v>2485</v>
      </c>
      <c r="E412" s="666" t="s">
        <v>561</v>
      </c>
      <c r="F412" s="667" t="s">
        <v>2487</v>
      </c>
      <c r="G412" s="666" t="s">
        <v>581</v>
      </c>
      <c r="H412" s="666" t="s">
        <v>603</v>
      </c>
      <c r="I412" s="666" t="s">
        <v>604</v>
      </c>
      <c r="J412" s="666" t="s">
        <v>605</v>
      </c>
      <c r="K412" s="666" t="s">
        <v>606</v>
      </c>
      <c r="L412" s="668">
        <v>41.13</v>
      </c>
      <c r="M412" s="668">
        <v>1</v>
      </c>
      <c r="N412" s="669">
        <v>41.13</v>
      </c>
    </row>
    <row r="413" spans="1:14" ht="14.4" customHeight="1" x14ac:dyDescent="0.3">
      <c r="A413" s="664" t="s">
        <v>542</v>
      </c>
      <c r="B413" s="665" t="s">
        <v>543</v>
      </c>
      <c r="C413" s="666" t="s">
        <v>555</v>
      </c>
      <c r="D413" s="667" t="s">
        <v>2485</v>
      </c>
      <c r="E413" s="666" t="s">
        <v>561</v>
      </c>
      <c r="F413" s="667" t="s">
        <v>2487</v>
      </c>
      <c r="G413" s="666" t="s">
        <v>581</v>
      </c>
      <c r="H413" s="666" t="s">
        <v>607</v>
      </c>
      <c r="I413" s="666" t="s">
        <v>608</v>
      </c>
      <c r="J413" s="666" t="s">
        <v>609</v>
      </c>
      <c r="K413" s="666" t="s">
        <v>610</v>
      </c>
      <c r="L413" s="668">
        <v>87.03</v>
      </c>
      <c r="M413" s="668">
        <v>28</v>
      </c>
      <c r="N413" s="669">
        <v>2436.84</v>
      </c>
    </row>
    <row r="414" spans="1:14" ht="14.4" customHeight="1" x14ac:dyDescent="0.3">
      <c r="A414" s="664" t="s">
        <v>542</v>
      </c>
      <c r="B414" s="665" t="s">
        <v>543</v>
      </c>
      <c r="C414" s="666" t="s">
        <v>555</v>
      </c>
      <c r="D414" s="667" t="s">
        <v>2485</v>
      </c>
      <c r="E414" s="666" t="s">
        <v>561</v>
      </c>
      <c r="F414" s="667" t="s">
        <v>2487</v>
      </c>
      <c r="G414" s="666" t="s">
        <v>581</v>
      </c>
      <c r="H414" s="666" t="s">
        <v>1909</v>
      </c>
      <c r="I414" s="666" t="s">
        <v>1910</v>
      </c>
      <c r="J414" s="666" t="s">
        <v>613</v>
      </c>
      <c r="K414" s="666" t="s">
        <v>1911</v>
      </c>
      <c r="L414" s="668">
        <v>96.819999999999965</v>
      </c>
      <c r="M414" s="668">
        <v>5</v>
      </c>
      <c r="N414" s="669">
        <v>484.0999999999998</v>
      </c>
    </row>
    <row r="415" spans="1:14" ht="14.4" customHeight="1" x14ac:dyDescent="0.3">
      <c r="A415" s="664" t="s">
        <v>542</v>
      </c>
      <c r="B415" s="665" t="s">
        <v>543</v>
      </c>
      <c r="C415" s="666" t="s">
        <v>555</v>
      </c>
      <c r="D415" s="667" t="s">
        <v>2485</v>
      </c>
      <c r="E415" s="666" t="s">
        <v>561</v>
      </c>
      <c r="F415" s="667" t="s">
        <v>2487</v>
      </c>
      <c r="G415" s="666" t="s">
        <v>581</v>
      </c>
      <c r="H415" s="666" t="s">
        <v>611</v>
      </c>
      <c r="I415" s="666" t="s">
        <v>612</v>
      </c>
      <c r="J415" s="666" t="s">
        <v>613</v>
      </c>
      <c r="K415" s="666" t="s">
        <v>614</v>
      </c>
      <c r="L415" s="668">
        <v>100.75978629865648</v>
      </c>
      <c r="M415" s="668">
        <v>265</v>
      </c>
      <c r="N415" s="669">
        <v>26701.343369143968</v>
      </c>
    </row>
    <row r="416" spans="1:14" ht="14.4" customHeight="1" x14ac:dyDescent="0.3">
      <c r="A416" s="664" t="s">
        <v>542</v>
      </c>
      <c r="B416" s="665" t="s">
        <v>543</v>
      </c>
      <c r="C416" s="666" t="s">
        <v>555</v>
      </c>
      <c r="D416" s="667" t="s">
        <v>2485</v>
      </c>
      <c r="E416" s="666" t="s">
        <v>561</v>
      </c>
      <c r="F416" s="667" t="s">
        <v>2487</v>
      </c>
      <c r="G416" s="666" t="s">
        <v>581</v>
      </c>
      <c r="H416" s="666" t="s">
        <v>615</v>
      </c>
      <c r="I416" s="666" t="s">
        <v>616</v>
      </c>
      <c r="J416" s="666" t="s">
        <v>617</v>
      </c>
      <c r="K416" s="666" t="s">
        <v>618</v>
      </c>
      <c r="L416" s="668">
        <v>167.61</v>
      </c>
      <c r="M416" s="668">
        <v>5</v>
      </c>
      <c r="N416" s="669">
        <v>838.05000000000007</v>
      </c>
    </row>
    <row r="417" spans="1:14" ht="14.4" customHeight="1" x14ac:dyDescent="0.3">
      <c r="A417" s="664" t="s">
        <v>542</v>
      </c>
      <c r="B417" s="665" t="s">
        <v>543</v>
      </c>
      <c r="C417" s="666" t="s">
        <v>555</v>
      </c>
      <c r="D417" s="667" t="s">
        <v>2485</v>
      </c>
      <c r="E417" s="666" t="s">
        <v>561</v>
      </c>
      <c r="F417" s="667" t="s">
        <v>2487</v>
      </c>
      <c r="G417" s="666" t="s">
        <v>581</v>
      </c>
      <c r="H417" s="666" t="s">
        <v>1912</v>
      </c>
      <c r="I417" s="666" t="s">
        <v>1913</v>
      </c>
      <c r="J417" s="666" t="s">
        <v>1914</v>
      </c>
      <c r="K417" s="666" t="s">
        <v>1915</v>
      </c>
      <c r="L417" s="668">
        <v>121.55999999999999</v>
      </c>
      <c r="M417" s="668">
        <v>1</v>
      </c>
      <c r="N417" s="669">
        <v>121.55999999999999</v>
      </c>
    </row>
    <row r="418" spans="1:14" ht="14.4" customHeight="1" x14ac:dyDescent="0.3">
      <c r="A418" s="664" t="s">
        <v>542</v>
      </c>
      <c r="B418" s="665" t="s">
        <v>543</v>
      </c>
      <c r="C418" s="666" t="s">
        <v>555</v>
      </c>
      <c r="D418" s="667" t="s">
        <v>2485</v>
      </c>
      <c r="E418" s="666" t="s">
        <v>561</v>
      </c>
      <c r="F418" s="667" t="s">
        <v>2487</v>
      </c>
      <c r="G418" s="666" t="s">
        <v>581</v>
      </c>
      <c r="H418" s="666" t="s">
        <v>619</v>
      </c>
      <c r="I418" s="666" t="s">
        <v>620</v>
      </c>
      <c r="J418" s="666" t="s">
        <v>621</v>
      </c>
      <c r="K418" s="666" t="s">
        <v>622</v>
      </c>
      <c r="L418" s="668">
        <v>64.539937345620061</v>
      </c>
      <c r="M418" s="668">
        <v>101</v>
      </c>
      <c r="N418" s="669">
        <v>6518.5336719076258</v>
      </c>
    </row>
    <row r="419" spans="1:14" ht="14.4" customHeight="1" x14ac:dyDescent="0.3">
      <c r="A419" s="664" t="s">
        <v>542</v>
      </c>
      <c r="B419" s="665" t="s">
        <v>543</v>
      </c>
      <c r="C419" s="666" t="s">
        <v>555</v>
      </c>
      <c r="D419" s="667" t="s">
        <v>2485</v>
      </c>
      <c r="E419" s="666" t="s">
        <v>561</v>
      </c>
      <c r="F419" s="667" t="s">
        <v>2487</v>
      </c>
      <c r="G419" s="666" t="s">
        <v>581</v>
      </c>
      <c r="H419" s="666" t="s">
        <v>1916</v>
      </c>
      <c r="I419" s="666" t="s">
        <v>1917</v>
      </c>
      <c r="J419" s="666" t="s">
        <v>1918</v>
      </c>
      <c r="K419" s="666" t="s">
        <v>1919</v>
      </c>
      <c r="L419" s="668">
        <v>43.62</v>
      </c>
      <c r="M419" s="668">
        <v>2</v>
      </c>
      <c r="N419" s="669">
        <v>87.24</v>
      </c>
    </row>
    <row r="420" spans="1:14" ht="14.4" customHeight="1" x14ac:dyDescent="0.3">
      <c r="A420" s="664" t="s">
        <v>542</v>
      </c>
      <c r="B420" s="665" t="s">
        <v>543</v>
      </c>
      <c r="C420" s="666" t="s">
        <v>555</v>
      </c>
      <c r="D420" s="667" t="s">
        <v>2485</v>
      </c>
      <c r="E420" s="666" t="s">
        <v>561</v>
      </c>
      <c r="F420" s="667" t="s">
        <v>2487</v>
      </c>
      <c r="G420" s="666" t="s">
        <v>581</v>
      </c>
      <c r="H420" s="666" t="s">
        <v>627</v>
      </c>
      <c r="I420" s="666" t="s">
        <v>628</v>
      </c>
      <c r="J420" s="666" t="s">
        <v>629</v>
      </c>
      <c r="K420" s="666" t="s">
        <v>630</v>
      </c>
      <c r="L420" s="668">
        <v>76.306891738451455</v>
      </c>
      <c r="M420" s="668">
        <v>36</v>
      </c>
      <c r="N420" s="669">
        <v>2747.0481025842523</v>
      </c>
    </row>
    <row r="421" spans="1:14" ht="14.4" customHeight="1" x14ac:dyDescent="0.3">
      <c r="A421" s="664" t="s">
        <v>542</v>
      </c>
      <c r="B421" s="665" t="s">
        <v>543</v>
      </c>
      <c r="C421" s="666" t="s">
        <v>555</v>
      </c>
      <c r="D421" s="667" t="s">
        <v>2485</v>
      </c>
      <c r="E421" s="666" t="s">
        <v>561</v>
      </c>
      <c r="F421" s="667" t="s">
        <v>2487</v>
      </c>
      <c r="G421" s="666" t="s">
        <v>581</v>
      </c>
      <c r="H421" s="666" t="s">
        <v>1920</v>
      </c>
      <c r="I421" s="666" t="s">
        <v>1921</v>
      </c>
      <c r="J421" s="666" t="s">
        <v>1922</v>
      </c>
      <c r="K421" s="666" t="s">
        <v>687</v>
      </c>
      <c r="L421" s="668">
        <v>30.199999391818899</v>
      </c>
      <c r="M421" s="668">
        <v>4</v>
      </c>
      <c r="N421" s="669">
        <v>120.7999975672756</v>
      </c>
    </row>
    <row r="422" spans="1:14" ht="14.4" customHeight="1" x14ac:dyDescent="0.3">
      <c r="A422" s="664" t="s">
        <v>542</v>
      </c>
      <c r="B422" s="665" t="s">
        <v>543</v>
      </c>
      <c r="C422" s="666" t="s">
        <v>555</v>
      </c>
      <c r="D422" s="667" t="s">
        <v>2485</v>
      </c>
      <c r="E422" s="666" t="s">
        <v>561</v>
      </c>
      <c r="F422" s="667" t="s">
        <v>2487</v>
      </c>
      <c r="G422" s="666" t="s">
        <v>581</v>
      </c>
      <c r="H422" s="666" t="s">
        <v>635</v>
      </c>
      <c r="I422" s="666" t="s">
        <v>636</v>
      </c>
      <c r="J422" s="666" t="s">
        <v>637</v>
      </c>
      <c r="K422" s="666" t="s">
        <v>638</v>
      </c>
      <c r="L422" s="668">
        <v>79.790923076923065</v>
      </c>
      <c r="M422" s="668">
        <v>13</v>
      </c>
      <c r="N422" s="669">
        <v>1037.2819999999999</v>
      </c>
    </row>
    <row r="423" spans="1:14" ht="14.4" customHeight="1" x14ac:dyDescent="0.3">
      <c r="A423" s="664" t="s">
        <v>542</v>
      </c>
      <c r="B423" s="665" t="s">
        <v>543</v>
      </c>
      <c r="C423" s="666" t="s">
        <v>555</v>
      </c>
      <c r="D423" s="667" t="s">
        <v>2485</v>
      </c>
      <c r="E423" s="666" t="s">
        <v>561</v>
      </c>
      <c r="F423" s="667" t="s">
        <v>2487</v>
      </c>
      <c r="G423" s="666" t="s">
        <v>581</v>
      </c>
      <c r="H423" s="666" t="s">
        <v>647</v>
      </c>
      <c r="I423" s="666" t="s">
        <v>648</v>
      </c>
      <c r="J423" s="666" t="s">
        <v>649</v>
      </c>
      <c r="K423" s="666" t="s">
        <v>650</v>
      </c>
      <c r="L423" s="668">
        <v>27.74999297969077</v>
      </c>
      <c r="M423" s="668">
        <v>655</v>
      </c>
      <c r="N423" s="669">
        <v>18176.245401697455</v>
      </c>
    </row>
    <row r="424" spans="1:14" ht="14.4" customHeight="1" x14ac:dyDescent="0.3">
      <c r="A424" s="664" t="s">
        <v>542</v>
      </c>
      <c r="B424" s="665" t="s">
        <v>543</v>
      </c>
      <c r="C424" s="666" t="s">
        <v>555</v>
      </c>
      <c r="D424" s="667" t="s">
        <v>2485</v>
      </c>
      <c r="E424" s="666" t="s">
        <v>561</v>
      </c>
      <c r="F424" s="667" t="s">
        <v>2487</v>
      </c>
      <c r="G424" s="666" t="s">
        <v>581</v>
      </c>
      <c r="H424" s="666" t="s">
        <v>651</v>
      </c>
      <c r="I424" s="666" t="s">
        <v>652</v>
      </c>
      <c r="J424" s="666" t="s">
        <v>653</v>
      </c>
      <c r="K424" s="666" t="s">
        <v>606</v>
      </c>
      <c r="L424" s="668">
        <v>40.17</v>
      </c>
      <c r="M424" s="668">
        <v>1</v>
      </c>
      <c r="N424" s="669">
        <v>40.17</v>
      </c>
    </row>
    <row r="425" spans="1:14" ht="14.4" customHeight="1" x14ac:dyDescent="0.3">
      <c r="A425" s="664" t="s">
        <v>542</v>
      </c>
      <c r="B425" s="665" t="s">
        <v>543</v>
      </c>
      <c r="C425" s="666" t="s">
        <v>555</v>
      </c>
      <c r="D425" s="667" t="s">
        <v>2485</v>
      </c>
      <c r="E425" s="666" t="s">
        <v>561</v>
      </c>
      <c r="F425" s="667" t="s">
        <v>2487</v>
      </c>
      <c r="G425" s="666" t="s">
        <v>581</v>
      </c>
      <c r="H425" s="666" t="s">
        <v>654</v>
      </c>
      <c r="I425" s="666" t="s">
        <v>655</v>
      </c>
      <c r="J425" s="666" t="s">
        <v>653</v>
      </c>
      <c r="K425" s="666" t="s">
        <v>656</v>
      </c>
      <c r="L425" s="668">
        <v>77.61</v>
      </c>
      <c r="M425" s="668">
        <v>1</v>
      </c>
      <c r="N425" s="669">
        <v>77.61</v>
      </c>
    </row>
    <row r="426" spans="1:14" ht="14.4" customHeight="1" x14ac:dyDescent="0.3">
      <c r="A426" s="664" t="s">
        <v>542</v>
      </c>
      <c r="B426" s="665" t="s">
        <v>543</v>
      </c>
      <c r="C426" s="666" t="s">
        <v>555</v>
      </c>
      <c r="D426" s="667" t="s">
        <v>2485</v>
      </c>
      <c r="E426" s="666" t="s">
        <v>561</v>
      </c>
      <c r="F426" s="667" t="s">
        <v>2487</v>
      </c>
      <c r="G426" s="666" t="s">
        <v>581</v>
      </c>
      <c r="H426" s="666" t="s">
        <v>684</v>
      </c>
      <c r="I426" s="666" t="s">
        <v>685</v>
      </c>
      <c r="J426" s="666" t="s">
        <v>686</v>
      </c>
      <c r="K426" s="666" t="s">
        <v>687</v>
      </c>
      <c r="L426" s="668">
        <v>66.149978725270117</v>
      </c>
      <c r="M426" s="668">
        <v>31</v>
      </c>
      <c r="N426" s="669">
        <v>2050.6493404833736</v>
      </c>
    </row>
    <row r="427" spans="1:14" ht="14.4" customHeight="1" x14ac:dyDescent="0.3">
      <c r="A427" s="664" t="s">
        <v>542</v>
      </c>
      <c r="B427" s="665" t="s">
        <v>543</v>
      </c>
      <c r="C427" s="666" t="s">
        <v>555</v>
      </c>
      <c r="D427" s="667" t="s">
        <v>2485</v>
      </c>
      <c r="E427" s="666" t="s">
        <v>561</v>
      </c>
      <c r="F427" s="667" t="s">
        <v>2487</v>
      </c>
      <c r="G427" s="666" t="s">
        <v>581</v>
      </c>
      <c r="H427" s="666" t="s">
        <v>688</v>
      </c>
      <c r="I427" s="666" t="s">
        <v>689</v>
      </c>
      <c r="J427" s="666" t="s">
        <v>690</v>
      </c>
      <c r="K427" s="666" t="s">
        <v>691</v>
      </c>
      <c r="L427" s="668">
        <v>58.319698359365361</v>
      </c>
      <c r="M427" s="668">
        <v>5</v>
      </c>
      <c r="N427" s="669">
        <v>291.59849179682681</v>
      </c>
    </row>
    <row r="428" spans="1:14" ht="14.4" customHeight="1" x14ac:dyDescent="0.3">
      <c r="A428" s="664" t="s">
        <v>542</v>
      </c>
      <c r="B428" s="665" t="s">
        <v>543</v>
      </c>
      <c r="C428" s="666" t="s">
        <v>555</v>
      </c>
      <c r="D428" s="667" t="s">
        <v>2485</v>
      </c>
      <c r="E428" s="666" t="s">
        <v>561</v>
      </c>
      <c r="F428" s="667" t="s">
        <v>2487</v>
      </c>
      <c r="G428" s="666" t="s">
        <v>581</v>
      </c>
      <c r="H428" s="666" t="s">
        <v>692</v>
      </c>
      <c r="I428" s="666" t="s">
        <v>693</v>
      </c>
      <c r="J428" s="666" t="s">
        <v>694</v>
      </c>
      <c r="K428" s="666" t="s">
        <v>695</v>
      </c>
      <c r="L428" s="668">
        <v>353.68739771033057</v>
      </c>
      <c r="M428" s="668">
        <v>308</v>
      </c>
      <c r="N428" s="669">
        <v>108935.71849478182</v>
      </c>
    </row>
    <row r="429" spans="1:14" ht="14.4" customHeight="1" x14ac:dyDescent="0.3">
      <c r="A429" s="664" t="s">
        <v>542</v>
      </c>
      <c r="B429" s="665" t="s">
        <v>543</v>
      </c>
      <c r="C429" s="666" t="s">
        <v>555</v>
      </c>
      <c r="D429" s="667" t="s">
        <v>2485</v>
      </c>
      <c r="E429" s="666" t="s">
        <v>561</v>
      </c>
      <c r="F429" s="667" t="s">
        <v>2487</v>
      </c>
      <c r="G429" s="666" t="s">
        <v>581</v>
      </c>
      <c r="H429" s="666" t="s">
        <v>696</v>
      </c>
      <c r="I429" s="666" t="s">
        <v>697</v>
      </c>
      <c r="J429" s="666" t="s">
        <v>698</v>
      </c>
      <c r="K429" s="666" t="s">
        <v>699</v>
      </c>
      <c r="L429" s="668">
        <v>56.901285965453674</v>
      </c>
      <c r="M429" s="668">
        <v>201</v>
      </c>
      <c r="N429" s="669">
        <v>11437.158479056188</v>
      </c>
    </row>
    <row r="430" spans="1:14" ht="14.4" customHeight="1" x14ac:dyDescent="0.3">
      <c r="A430" s="664" t="s">
        <v>542</v>
      </c>
      <c r="B430" s="665" t="s">
        <v>543</v>
      </c>
      <c r="C430" s="666" t="s">
        <v>555</v>
      </c>
      <c r="D430" s="667" t="s">
        <v>2485</v>
      </c>
      <c r="E430" s="666" t="s">
        <v>561</v>
      </c>
      <c r="F430" s="667" t="s">
        <v>2487</v>
      </c>
      <c r="G430" s="666" t="s">
        <v>581</v>
      </c>
      <c r="H430" s="666" t="s">
        <v>700</v>
      </c>
      <c r="I430" s="666" t="s">
        <v>701</v>
      </c>
      <c r="J430" s="666" t="s">
        <v>702</v>
      </c>
      <c r="K430" s="666" t="s">
        <v>703</v>
      </c>
      <c r="L430" s="668">
        <v>124.054</v>
      </c>
      <c r="M430" s="668">
        <v>5</v>
      </c>
      <c r="N430" s="669">
        <v>620.27</v>
      </c>
    </row>
    <row r="431" spans="1:14" ht="14.4" customHeight="1" x14ac:dyDescent="0.3">
      <c r="A431" s="664" t="s">
        <v>542</v>
      </c>
      <c r="B431" s="665" t="s">
        <v>543</v>
      </c>
      <c r="C431" s="666" t="s">
        <v>555</v>
      </c>
      <c r="D431" s="667" t="s">
        <v>2485</v>
      </c>
      <c r="E431" s="666" t="s">
        <v>561</v>
      </c>
      <c r="F431" s="667" t="s">
        <v>2487</v>
      </c>
      <c r="G431" s="666" t="s">
        <v>581</v>
      </c>
      <c r="H431" s="666" t="s">
        <v>716</v>
      </c>
      <c r="I431" s="666" t="s">
        <v>717</v>
      </c>
      <c r="J431" s="666" t="s">
        <v>718</v>
      </c>
      <c r="K431" s="666" t="s">
        <v>719</v>
      </c>
      <c r="L431" s="668">
        <v>435.6</v>
      </c>
      <c r="M431" s="668">
        <v>1</v>
      </c>
      <c r="N431" s="669">
        <v>435.6</v>
      </c>
    </row>
    <row r="432" spans="1:14" ht="14.4" customHeight="1" x14ac:dyDescent="0.3">
      <c r="A432" s="664" t="s">
        <v>542</v>
      </c>
      <c r="B432" s="665" t="s">
        <v>543</v>
      </c>
      <c r="C432" s="666" t="s">
        <v>555</v>
      </c>
      <c r="D432" s="667" t="s">
        <v>2485</v>
      </c>
      <c r="E432" s="666" t="s">
        <v>561</v>
      </c>
      <c r="F432" s="667" t="s">
        <v>2487</v>
      </c>
      <c r="G432" s="666" t="s">
        <v>581</v>
      </c>
      <c r="H432" s="666" t="s">
        <v>720</v>
      </c>
      <c r="I432" s="666" t="s">
        <v>721</v>
      </c>
      <c r="J432" s="666" t="s">
        <v>722</v>
      </c>
      <c r="K432" s="666" t="s">
        <v>723</v>
      </c>
      <c r="L432" s="668">
        <v>40.44</v>
      </c>
      <c r="M432" s="668">
        <v>1</v>
      </c>
      <c r="N432" s="669">
        <v>40.44</v>
      </c>
    </row>
    <row r="433" spans="1:14" ht="14.4" customHeight="1" x14ac:dyDescent="0.3">
      <c r="A433" s="664" t="s">
        <v>542</v>
      </c>
      <c r="B433" s="665" t="s">
        <v>543</v>
      </c>
      <c r="C433" s="666" t="s">
        <v>555</v>
      </c>
      <c r="D433" s="667" t="s">
        <v>2485</v>
      </c>
      <c r="E433" s="666" t="s">
        <v>561</v>
      </c>
      <c r="F433" s="667" t="s">
        <v>2487</v>
      </c>
      <c r="G433" s="666" t="s">
        <v>581</v>
      </c>
      <c r="H433" s="666" t="s">
        <v>728</v>
      </c>
      <c r="I433" s="666" t="s">
        <v>729</v>
      </c>
      <c r="J433" s="666" t="s">
        <v>730</v>
      </c>
      <c r="K433" s="666" t="s">
        <v>731</v>
      </c>
      <c r="L433" s="668">
        <v>41.14</v>
      </c>
      <c r="M433" s="668">
        <v>1</v>
      </c>
      <c r="N433" s="669">
        <v>41.14</v>
      </c>
    </row>
    <row r="434" spans="1:14" ht="14.4" customHeight="1" x14ac:dyDescent="0.3">
      <c r="A434" s="664" t="s">
        <v>542</v>
      </c>
      <c r="B434" s="665" t="s">
        <v>543</v>
      </c>
      <c r="C434" s="666" t="s">
        <v>555</v>
      </c>
      <c r="D434" s="667" t="s">
        <v>2485</v>
      </c>
      <c r="E434" s="666" t="s">
        <v>561</v>
      </c>
      <c r="F434" s="667" t="s">
        <v>2487</v>
      </c>
      <c r="G434" s="666" t="s">
        <v>581</v>
      </c>
      <c r="H434" s="666" t="s">
        <v>1923</v>
      </c>
      <c r="I434" s="666" t="s">
        <v>1924</v>
      </c>
      <c r="J434" s="666" t="s">
        <v>1037</v>
      </c>
      <c r="K434" s="666" t="s">
        <v>1925</v>
      </c>
      <c r="L434" s="668">
        <v>185.61</v>
      </c>
      <c r="M434" s="668">
        <v>4</v>
      </c>
      <c r="N434" s="669">
        <v>742.44</v>
      </c>
    </row>
    <row r="435" spans="1:14" ht="14.4" customHeight="1" x14ac:dyDescent="0.3">
      <c r="A435" s="664" t="s">
        <v>542</v>
      </c>
      <c r="B435" s="665" t="s">
        <v>543</v>
      </c>
      <c r="C435" s="666" t="s">
        <v>555</v>
      </c>
      <c r="D435" s="667" t="s">
        <v>2485</v>
      </c>
      <c r="E435" s="666" t="s">
        <v>561</v>
      </c>
      <c r="F435" s="667" t="s">
        <v>2487</v>
      </c>
      <c r="G435" s="666" t="s">
        <v>581</v>
      </c>
      <c r="H435" s="666" t="s">
        <v>732</v>
      </c>
      <c r="I435" s="666" t="s">
        <v>732</v>
      </c>
      <c r="J435" s="666" t="s">
        <v>733</v>
      </c>
      <c r="K435" s="666" t="s">
        <v>734</v>
      </c>
      <c r="L435" s="668">
        <v>36.535021983206775</v>
      </c>
      <c r="M435" s="668">
        <v>317</v>
      </c>
      <c r="N435" s="669">
        <v>11581.601968676547</v>
      </c>
    </row>
    <row r="436" spans="1:14" ht="14.4" customHeight="1" x14ac:dyDescent="0.3">
      <c r="A436" s="664" t="s">
        <v>542</v>
      </c>
      <c r="B436" s="665" t="s">
        <v>543</v>
      </c>
      <c r="C436" s="666" t="s">
        <v>555</v>
      </c>
      <c r="D436" s="667" t="s">
        <v>2485</v>
      </c>
      <c r="E436" s="666" t="s">
        <v>561</v>
      </c>
      <c r="F436" s="667" t="s">
        <v>2487</v>
      </c>
      <c r="G436" s="666" t="s">
        <v>581</v>
      </c>
      <c r="H436" s="666" t="s">
        <v>739</v>
      </c>
      <c r="I436" s="666" t="s">
        <v>740</v>
      </c>
      <c r="J436" s="666" t="s">
        <v>741</v>
      </c>
      <c r="K436" s="666" t="s">
        <v>742</v>
      </c>
      <c r="L436" s="668">
        <v>200.26</v>
      </c>
      <c r="M436" s="668">
        <v>2</v>
      </c>
      <c r="N436" s="669">
        <v>400.52</v>
      </c>
    </row>
    <row r="437" spans="1:14" ht="14.4" customHeight="1" x14ac:dyDescent="0.3">
      <c r="A437" s="664" t="s">
        <v>542</v>
      </c>
      <c r="B437" s="665" t="s">
        <v>543</v>
      </c>
      <c r="C437" s="666" t="s">
        <v>555</v>
      </c>
      <c r="D437" s="667" t="s">
        <v>2485</v>
      </c>
      <c r="E437" s="666" t="s">
        <v>561</v>
      </c>
      <c r="F437" s="667" t="s">
        <v>2487</v>
      </c>
      <c r="G437" s="666" t="s">
        <v>581</v>
      </c>
      <c r="H437" s="666" t="s">
        <v>1926</v>
      </c>
      <c r="I437" s="666" t="s">
        <v>1927</v>
      </c>
      <c r="J437" s="666" t="s">
        <v>751</v>
      </c>
      <c r="K437" s="666" t="s">
        <v>1928</v>
      </c>
      <c r="L437" s="668">
        <v>73.789999999999992</v>
      </c>
      <c r="M437" s="668">
        <v>1</v>
      </c>
      <c r="N437" s="669">
        <v>73.789999999999992</v>
      </c>
    </row>
    <row r="438" spans="1:14" ht="14.4" customHeight="1" x14ac:dyDescent="0.3">
      <c r="A438" s="664" t="s">
        <v>542</v>
      </c>
      <c r="B438" s="665" t="s">
        <v>543</v>
      </c>
      <c r="C438" s="666" t="s">
        <v>555</v>
      </c>
      <c r="D438" s="667" t="s">
        <v>2485</v>
      </c>
      <c r="E438" s="666" t="s">
        <v>561</v>
      </c>
      <c r="F438" s="667" t="s">
        <v>2487</v>
      </c>
      <c r="G438" s="666" t="s">
        <v>581</v>
      </c>
      <c r="H438" s="666" t="s">
        <v>1929</v>
      </c>
      <c r="I438" s="666" t="s">
        <v>1930</v>
      </c>
      <c r="J438" s="666" t="s">
        <v>1931</v>
      </c>
      <c r="K438" s="666" t="s">
        <v>1472</v>
      </c>
      <c r="L438" s="668">
        <v>48.460000000000008</v>
      </c>
      <c r="M438" s="668">
        <v>2</v>
      </c>
      <c r="N438" s="669">
        <v>96.920000000000016</v>
      </c>
    </row>
    <row r="439" spans="1:14" ht="14.4" customHeight="1" x14ac:dyDescent="0.3">
      <c r="A439" s="664" t="s">
        <v>542</v>
      </c>
      <c r="B439" s="665" t="s">
        <v>543</v>
      </c>
      <c r="C439" s="666" t="s">
        <v>555</v>
      </c>
      <c r="D439" s="667" t="s">
        <v>2485</v>
      </c>
      <c r="E439" s="666" t="s">
        <v>561</v>
      </c>
      <c r="F439" s="667" t="s">
        <v>2487</v>
      </c>
      <c r="G439" s="666" t="s">
        <v>581</v>
      </c>
      <c r="H439" s="666" t="s">
        <v>761</v>
      </c>
      <c r="I439" s="666" t="s">
        <v>762</v>
      </c>
      <c r="J439" s="666" t="s">
        <v>763</v>
      </c>
      <c r="K439" s="666" t="s">
        <v>764</v>
      </c>
      <c r="L439" s="668">
        <v>103.17999999999999</v>
      </c>
      <c r="M439" s="668">
        <v>1</v>
      </c>
      <c r="N439" s="669">
        <v>103.17999999999999</v>
      </c>
    </row>
    <row r="440" spans="1:14" ht="14.4" customHeight="1" x14ac:dyDescent="0.3">
      <c r="A440" s="664" t="s">
        <v>542</v>
      </c>
      <c r="B440" s="665" t="s">
        <v>543</v>
      </c>
      <c r="C440" s="666" t="s">
        <v>555</v>
      </c>
      <c r="D440" s="667" t="s">
        <v>2485</v>
      </c>
      <c r="E440" s="666" t="s">
        <v>561</v>
      </c>
      <c r="F440" s="667" t="s">
        <v>2487</v>
      </c>
      <c r="G440" s="666" t="s">
        <v>581</v>
      </c>
      <c r="H440" s="666" t="s">
        <v>768</v>
      </c>
      <c r="I440" s="666" t="s">
        <v>769</v>
      </c>
      <c r="J440" s="666" t="s">
        <v>770</v>
      </c>
      <c r="K440" s="666" t="s">
        <v>771</v>
      </c>
      <c r="L440" s="668">
        <v>270.62216787757831</v>
      </c>
      <c r="M440" s="668">
        <v>86</v>
      </c>
      <c r="N440" s="669">
        <v>23273.506437471733</v>
      </c>
    </row>
    <row r="441" spans="1:14" ht="14.4" customHeight="1" x14ac:dyDescent="0.3">
      <c r="A441" s="664" t="s">
        <v>542</v>
      </c>
      <c r="B441" s="665" t="s">
        <v>543</v>
      </c>
      <c r="C441" s="666" t="s">
        <v>555</v>
      </c>
      <c r="D441" s="667" t="s">
        <v>2485</v>
      </c>
      <c r="E441" s="666" t="s">
        <v>561</v>
      </c>
      <c r="F441" s="667" t="s">
        <v>2487</v>
      </c>
      <c r="G441" s="666" t="s">
        <v>581</v>
      </c>
      <c r="H441" s="666" t="s">
        <v>1932</v>
      </c>
      <c r="I441" s="666" t="s">
        <v>1933</v>
      </c>
      <c r="J441" s="666" t="s">
        <v>1385</v>
      </c>
      <c r="K441" s="666" t="s">
        <v>1386</v>
      </c>
      <c r="L441" s="668">
        <v>83.269999999999968</v>
      </c>
      <c r="M441" s="668">
        <v>2</v>
      </c>
      <c r="N441" s="669">
        <v>166.53999999999994</v>
      </c>
    </row>
    <row r="442" spans="1:14" ht="14.4" customHeight="1" x14ac:dyDescent="0.3">
      <c r="A442" s="664" t="s">
        <v>542</v>
      </c>
      <c r="B442" s="665" t="s">
        <v>543</v>
      </c>
      <c r="C442" s="666" t="s">
        <v>555</v>
      </c>
      <c r="D442" s="667" t="s">
        <v>2485</v>
      </c>
      <c r="E442" s="666" t="s">
        <v>561</v>
      </c>
      <c r="F442" s="667" t="s">
        <v>2487</v>
      </c>
      <c r="G442" s="666" t="s">
        <v>581</v>
      </c>
      <c r="H442" s="666" t="s">
        <v>791</v>
      </c>
      <c r="I442" s="666" t="s">
        <v>792</v>
      </c>
      <c r="J442" s="666" t="s">
        <v>698</v>
      </c>
      <c r="K442" s="666" t="s">
        <v>793</v>
      </c>
      <c r="L442" s="668">
        <v>44.59</v>
      </c>
      <c r="M442" s="668">
        <v>4</v>
      </c>
      <c r="N442" s="669">
        <v>178.36</v>
      </c>
    </row>
    <row r="443" spans="1:14" ht="14.4" customHeight="1" x14ac:dyDescent="0.3">
      <c r="A443" s="664" t="s">
        <v>542</v>
      </c>
      <c r="B443" s="665" t="s">
        <v>543</v>
      </c>
      <c r="C443" s="666" t="s">
        <v>555</v>
      </c>
      <c r="D443" s="667" t="s">
        <v>2485</v>
      </c>
      <c r="E443" s="666" t="s">
        <v>561</v>
      </c>
      <c r="F443" s="667" t="s">
        <v>2487</v>
      </c>
      <c r="G443" s="666" t="s">
        <v>581</v>
      </c>
      <c r="H443" s="666" t="s">
        <v>1934</v>
      </c>
      <c r="I443" s="666" t="s">
        <v>1935</v>
      </c>
      <c r="J443" s="666" t="s">
        <v>1936</v>
      </c>
      <c r="K443" s="666" t="s">
        <v>1937</v>
      </c>
      <c r="L443" s="668">
        <v>61.859853676200835</v>
      </c>
      <c r="M443" s="668">
        <v>3</v>
      </c>
      <c r="N443" s="669">
        <v>185.57956102860251</v>
      </c>
    </row>
    <row r="444" spans="1:14" ht="14.4" customHeight="1" x14ac:dyDescent="0.3">
      <c r="A444" s="664" t="s">
        <v>542</v>
      </c>
      <c r="B444" s="665" t="s">
        <v>543</v>
      </c>
      <c r="C444" s="666" t="s">
        <v>555</v>
      </c>
      <c r="D444" s="667" t="s">
        <v>2485</v>
      </c>
      <c r="E444" s="666" t="s">
        <v>561</v>
      </c>
      <c r="F444" s="667" t="s">
        <v>2487</v>
      </c>
      <c r="G444" s="666" t="s">
        <v>581</v>
      </c>
      <c r="H444" s="666" t="s">
        <v>797</v>
      </c>
      <c r="I444" s="666" t="s">
        <v>798</v>
      </c>
      <c r="J444" s="666" t="s">
        <v>799</v>
      </c>
      <c r="K444" s="666" t="s">
        <v>800</v>
      </c>
      <c r="L444" s="668">
        <v>73.659579612999678</v>
      </c>
      <c r="M444" s="668">
        <v>3</v>
      </c>
      <c r="N444" s="669">
        <v>220.97873883899905</v>
      </c>
    </row>
    <row r="445" spans="1:14" ht="14.4" customHeight="1" x14ac:dyDescent="0.3">
      <c r="A445" s="664" t="s">
        <v>542</v>
      </c>
      <c r="B445" s="665" t="s">
        <v>543</v>
      </c>
      <c r="C445" s="666" t="s">
        <v>555</v>
      </c>
      <c r="D445" s="667" t="s">
        <v>2485</v>
      </c>
      <c r="E445" s="666" t="s">
        <v>561</v>
      </c>
      <c r="F445" s="667" t="s">
        <v>2487</v>
      </c>
      <c r="G445" s="666" t="s">
        <v>581</v>
      </c>
      <c r="H445" s="666" t="s">
        <v>1938</v>
      </c>
      <c r="I445" s="666" t="s">
        <v>1939</v>
      </c>
      <c r="J445" s="666" t="s">
        <v>1071</v>
      </c>
      <c r="K445" s="666" t="s">
        <v>1940</v>
      </c>
      <c r="L445" s="668">
        <v>211.69441874656405</v>
      </c>
      <c r="M445" s="668">
        <v>5</v>
      </c>
      <c r="N445" s="669">
        <v>1058.4720937328202</v>
      </c>
    </row>
    <row r="446" spans="1:14" ht="14.4" customHeight="1" x14ac:dyDescent="0.3">
      <c r="A446" s="664" t="s">
        <v>542</v>
      </c>
      <c r="B446" s="665" t="s">
        <v>543</v>
      </c>
      <c r="C446" s="666" t="s">
        <v>555</v>
      </c>
      <c r="D446" s="667" t="s">
        <v>2485</v>
      </c>
      <c r="E446" s="666" t="s">
        <v>561</v>
      </c>
      <c r="F446" s="667" t="s">
        <v>2487</v>
      </c>
      <c r="G446" s="666" t="s">
        <v>581</v>
      </c>
      <c r="H446" s="666" t="s">
        <v>817</v>
      </c>
      <c r="I446" s="666" t="s">
        <v>818</v>
      </c>
      <c r="J446" s="666" t="s">
        <v>819</v>
      </c>
      <c r="K446" s="666" t="s">
        <v>820</v>
      </c>
      <c r="L446" s="668">
        <v>117.40957491597307</v>
      </c>
      <c r="M446" s="668">
        <v>8</v>
      </c>
      <c r="N446" s="669">
        <v>939.27659932778454</v>
      </c>
    </row>
    <row r="447" spans="1:14" ht="14.4" customHeight="1" x14ac:dyDescent="0.3">
      <c r="A447" s="664" t="s">
        <v>542</v>
      </c>
      <c r="B447" s="665" t="s">
        <v>543</v>
      </c>
      <c r="C447" s="666" t="s">
        <v>555</v>
      </c>
      <c r="D447" s="667" t="s">
        <v>2485</v>
      </c>
      <c r="E447" s="666" t="s">
        <v>561</v>
      </c>
      <c r="F447" s="667" t="s">
        <v>2487</v>
      </c>
      <c r="G447" s="666" t="s">
        <v>581</v>
      </c>
      <c r="H447" s="666" t="s">
        <v>836</v>
      </c>
      <c r="I447" s="666" t="s">
        <v>837</v>
      </c>
      <c r="J447" s="666" t="s">
        <v>838</v>
      </c>
      <c r="K447" s="666" t="s">
        <v>839</v>
      </c>
      <c r="L447" s="668">
        <v>94.74</v>
      </c>
      <c r="M447" s="668">
        <v>25</v>
      </c>
      <c r="N447" s="669">
        <v>2368.5</v>
      </c>
    </row>
    <row r="448" spans="1:14" ht="14.4" customHeight="1" x14ac:dyDescent="0.3">
      <c r="A448" s="664" t="s">
        <v>542</v>
      </c>
      <c r="B448" s="665" t="s">
        <v>543</v>
      </c>
      <c r="C448" s="666" t="s">
        <v>555</v>
      </c>
      <c r="D448" s="667" t="s">
        <v>2485</v>
      </c>
      <c r="E448" s="666" t="s">
        <v>561</v>
      </c>
      <c r="F448" s="667" t="s">
        <v>2487</v>
      </c>
      <c r="G448" s="666" t="s">
        <v>581</v>
      </c>
      <c r="H448" s="666" t="s">
        <v>1941</v>
      </c>
      <c r="I448" s="666" t="s">
        <v>1942</v>
      </c>
      <c r="J448" s="666" t="s">
        <v>1943</v>
      </c>
      <c r="K448" s="666" t="s">
        <v>1944</v>
      </c>
      <c r="L448" s="668">
        <v>63.58</v>
      </c>
      <c r="M448" s="668">
        <v>2</v>
      </c>
      <c r="N448" s="669">
        <v>127.16</v>
      </c>
    </row>
    <row r="449" spans="1:14" ht="14.4" customHeight="1" x14ac:dyDescent="0.3">
      <c r="A449" s="664" t="s">
        <v>542</v>
      </c>
      <c r="B449" s="665" t="s">
        <v>543</v>
      </c>
      <c r="C449" s="666" t="s">
        <v>555</v>
      </c>
      <c r="D449" s="667" t="s">
        <v>2485</v>
      </c>
      <c r="E449" s="666" t="s">
        <v>561</v>
      </c>
      <c r="F449" s="667" t="s">
        <v>2487</v>
      </c>
      <c r="G449" s="666" t="s">
        <v>581</v>
      </c>
      <c r="H449" s="666" t="s">
        <v>1945</v>
      </c>
      <c r="I449" s="666" t="s">
        <v>1946</v>
      </c>
      <c r="J449" s="666" t="s">
        <v>1947</v>
      </c>
      <c r="K449" s="666" t="s">
        <v>1948</v>
      </c>
      <c r="L449" s="668">
        <v>112.28000000000007</v>
      </c>
      <c r="M449" s="668">
        <v>2</v>
      </c>
      <c r="N449" s="669">
        <v>224.56000000000014</v>
      </c>
    </row>
    <row r="450" spans="1:14" ht="14.4" customHeight="1" x14ac:dyDescent="0.3">
      <c r="A450" s="664" t="s">
        <v>542</v>
      </c>
      <c r="B450" s="665" t="s">
        <v>543</v>
      </c>
      <c r="C450" s="666" t="s">
        <v>555</v>
      </c>
      <c r="D450" s="667" t="s">
        <v>2485</v>
      </c>
      <c r="E450" s="666" t="s">
        <v>561</v>
      </c>
      <c r="F450" s="667" t="s">
        <v>2487</v>
      </c>
      <c r="G450" s="666" t="s">
        <v>581</v>
      </c>
      <c r="H450" s="666" t="s">
        <v>1949</v>
      </c>
      <c r="I450" s="666" t="s">
        <v>1950</v>
      </c>
      <c r="J450" s="666" t="s">
        <v>1951</v>
      </c>
      <c r="K450" s="666" t="s">
        <v>1952</v>
      </c>
      <c r="L450" s="668">
        <v>123.62000000000009</v>
      </c>
      <c r="M450" s="668">
        <v>1</v>
      </c>
      <c r="N450" s="669">
        <v>123.62000000000009</v>
      </c>
    </row>
    <row r="451" spans="1:14" ht="14.4" customHeight="1" x14ac:dyDescent="0.3">
      <c r="A451" s="664" t="s">
        <v>542</v>
      </c>
      <c r="B451" s="665" t="s">
        <v>543</v>
      </c>
      <c r="C451" s="666" t="s">
        <v>555</v>
      </c>
      <c r="D451" s="667" t="s">
        <v>2485</v>
      </c>
      <c r="E451" s="666" t="s">
        <v>561</v>
      </c>
      <c r="F451" s="667" t="s">
        <v>2487</v>
      </c>
      <c r="G451" s="666" t="s">
        <v>581</v>
      </c>
      <c r="H451" s="666" t="s">
        <v>848</v>
      </c>
      <c r="I451" s="666" t="s">
        <v>849</v>
      </c>
      <c r="J451" s="666" t="s">
        <v>850</v>
      </c>
      <c r="K451" s="666" t="s">
        <v>851</v>
      </c>
      <c r="L451" s="668">
        <v>141.00482758620691</v>
      </c>
      <c r="M451" s="668">
        <v>29</v>
      </c>
      <c r="N451" s="669">
        <v>4089.1400000000003</v>
      </c>
    </row>
    <row r="452" spans="1:14" ht="14.4" customHeight="1" x14ac:dyDescent="0.3">
      <c r="A452" s="664" t="s">
        <v>542</v>
      </c>
      <c r="B452" s="665" t="s">
        <v>543</v>
      </c>
      <c r="C452" s="666" t="s">
        <v>555</v>
      </c>
      <c r="D452" s="667" t="s">
        <v>2485</v>
      </c>
      <c r="E452" s="666" t="s">
        <v>561</v>
      </c>
      <c r="F452" s="667" t="s">
        <v>2487</v>
      </c>
      <c r="G452" s="666" t="s">
        <v>581</v>
      </c>
      <c r="H452" s="666" t="s">
        <v>852</v>
      </c>
      <c r="I452" s="666" t="s">
        <v>853</v>
      </c>
      <c r="J452" s="666" t="s">
        <v>706</v>
      </c>
      <c r="K452" s="666" t="s">
        <v>854</v>
      </c>
      <c r="L452" s="668">
        <v>44.23</v>
      </c>
      <c r="M452" s="668">
        <v>5</v>
      </c>
      <c r="N452" s="669">
        <v>221.14999999999998</v>
      </c>
    </row>
    <row r="453" spans="1:14" ht="14.4" customHeight="1" x14ac:dyDescent="0.3">
      <c r="A453" s="664" t="s">
        <v>542</v>
      </c>
      <c r="B453" s="665" t="s">
        <v>543</v>
      </c>
      <c r="C453" s="666" t="s">
        <v>555</v>
      </c>
      <c r="D453" s="667" t="s">
        <v>2485</v>
      </c>
      <c r="E453" s="666" t="s">
        <v>561</v>
      </c>
      <c r="F453" s="667" t="s">
        <v>2487</v>
      </c>
      <c r="G453" s="666" t="s">
        <v>581</v>
      </c>
      <c r="H453" s="666" t="s">
        <v>855</v>
      </c>
      <c r="I453" s="666" t="s">
        <v>856</v>
      </c>
      <c r="J453" s="666" t="s">
        <v>857</v>
      </c>
      <c r="K453" s="666" t="s">
        <v>858</v>
      </c>
      <c r="L453" s="668">
        <v>125.18424973060125</v>
      </c>
      <c r="M453" s="668">
        <v>10</v>
      </c>
      <c r="N453" s="669">
        <v>1251.8424973060125</v>
      </c>
    </row>
    <row r="454" spans="1:14" ht="14.4" customHeight="1" x14ac:dyDescent="0.3">
      <c r="A454" s="664" t="s">
        <v>542</v>
      </c>
      <c r="B454" s="665" t="s">
        <v>543</v>
      </c>
      <c r="C454" s="666" t="s">
        <v>555</v>
      </c>
      <c r="D454" s="667" t="s">
        <v>2485</v>
      </c>
      <c r="E454" s="666" t="s">
        <v>561</v>
      </c>
      <c r="F454" s="667" t="s">
        <v>2487</v>
      </c>
      <c r="G454" s="666" t="s">
        <v>581</v>
      </c>
      <c r="H454" s="666" t="s">
        <v>1953</v>
      </c>
      <c r="I454" s="666" t="s">
        <v>1954</v>
      </c>
      <c r="J454" s="666" t="s">
        <v>1955</v>
      </c>
      <c r="K454" s="666" t="s">
        <v>1956</v>
      </c>
      <c r="L454" s="668">
        <v>86.032499999999999</v>
      </c>
      <c r="M454" s="668">
        <v>4</v>
      </c>
      <c r="N454" s="669">
        <v>344.13</v>
      </c>
    </row>
    <row r="455" spans="1:14" ht="14.4" customHeight="1" x14ac:dyDescent="0.3">
      <c r="A455" s="664" t="s">
        <v>542</v>
      </c>
      <c r="B455" s="665" t="s">
        <v>543</v>
      </c>
      <c r="C455" s="666" t="s">
        <v>555</v>
      </c>
      <c r="D455" s="667" t="s">
        <v>2485</v>
      </c>
      <c r="E455" s="666" t="s">
        <v>561</v>
      </c>
      <c r="F455" s="667" t="s">
        <v>2487</v>
      </c>
      <c r="G455" s="666" t="s">
        <v>581</v>
      </c>
      <c r="H455" s="666" t="s">
        <v>1957</v>
      </c>
      <c r="I455" s="666" t="s">
        <v>1958</v>
      </c>
      <c r="J455" s="666" t="s">
        <v>1959</v>
      </c>
      <c r="K455" s="666" t="s">
        <v>1960</v>
      </c>
      <c r="L455" s="668">
        <v>48.679999999999993</v>
      </c>
      <c r="M455" s="668">
        <v>5</v>
      </c>
      <c r="N455" s="669">
        <v>243.39999999999998</v>
      </c>
    </row>
    <row r="456" spans="1:14" ht="14.4" customHeight="1" x14ac:dyDescent="0.3">
      <c r="A456" s="664" t="s">
        <v>542</v>
      </c>
      <c r="B456" s="665" t="s">
        <v>543</v>
      </c>
      <c r="C456" s="666" t="s">
        <v>555</v>
      </c>
      <c r="D456" s="667" t="s">
        <v>2485</v>
      </c>
      <c r="E456" s="666" t="s">
        <v>561</v>
      </c>
      <c r="F456" s="667" t="s">
        <v>2487</v>
      </c>
      <c r="G456" s="666" t="s">
        <v>581</v>
      </c>
      <c r="H456" s="666" t="s">
        <v>859</v>
      </c>
      <c r="I456" s="666" t="s">
        <v>859</v>
      </c>
      <c r="J456" s="666" t="s">
        <v>710</v>
      </c>
      <c r="K456" s="666" t="s">
        <v>860</v>
      </c>
      <c r="L456" s="668">
        <v>107.57500000000003</v>
      </c>
      <c r="M456" s="668">
        <v>2</v>
      </c>
      <c r="N456" s="669">
        <v>215.15000000000006</v>
      </c>
    </row>
    <row r="457" spans="1:14" ht="14.4" customHeight="1" x14ac:dyDescent="0.3">
      <c r="A457" s="664" t="s">
        <v>542</v>
      </c>
      <c r="B457" s="665" t="s">
        <v>543</v>
      </c>
      <c r="C457" s="666" t="s">
        <v>555</v>
      </c>
      <c r="D457" s="667" t="s">
        <v>2485</v>
      </c>
      <c r="E457" s="666" t="s">
        <v>561</v>
      </c>
      <c r="F457" s="667" t="s">
        <v>2487</v>
      </c>
      <c r="G457" s="666" t="s">
        <v>581</v>
      </c>
      <c r="H457" s="666" t="s">
        <v>1961</v>
      </c>
      <c r="I457" s="666" t="s">
        <v>1962</v>
      </c>
      <c r="J457" s="666" t="s">
        <v>863</v>
      </c>
      <c r="K457" s="666" t="s">
        <v>1963</v>
      </c>
      <c r="L457" s="668">
        <v>210.11112815141081</v>
      </c>
      <c r="M457" s="668">
        <v>9</v>
      </c>
      <c r="N457" s="669">
        <v>1891.0001533626973</v>
      </c>
    </row>
    <row r="458" spans="1:14" ht="14.4" customHeight="1" x14ac:dyDescent="0.3">
      <c r="A458" s="664" t="s">
        <v>542</v>
      </c>
      <c r="B458" s="665" t="s">
        <v>543</v>
      </c>
      <c r="C458" s="666" t="s">
        <v>555</v>
      </c>
      <c r="D458" s="667" t="s">
        <v>2485</v>
      </c>
      <c r="E458" s="666" t="s">
        <v>561</v>
      </c>
      <c r="F458" s="667" t="s">
        <v>2487</v>
      </c>
      <c r="G458" s="666" t="s">
        <v>581</v>
      </c>
      <c r="H458" s="666" t="s">
        <v>865</v>
      </c>
      <c r="I458" s="666" t="s">
        <v>866</v>
      </c>
      <c r="J458" s="666" t="s">
        <v>867</v>
      </c>
      <c r="K458" s="666" t="s">
        <v>868</v>
      </c>
      <c r="L458" s="668">
        <v>375.79992772683573</v>
      </c>
      <c r="M458" s="668">
        <v>100</v>
      </c>
      <c r="N458" s="669">
        <v>37579.992772683574</v>
      </c>
    </row>
    <row r="459" spans="1:14" ht="14.4" customHeight="1" x14ac:dyDescent="0.3">
      <c r="A459" s="664" t="s">
        <v>542</v>
      </c>
      <c r="B459" s="665" t="s">
        <v>543</v>
      </c>
      <c r="C459" s="666" t="s">
        <v>555</v>
      </c>
      <c r="D459" s="667" t="s">
        <v>2485</v>
      </c>
      <c r="E459" s="666" t="s">
        <v>561</v>
      </c>
      <c r="F459" s="667" t="s">
        <v>2487</v>
      </c>
      <c r="G459" s="666" t="s">
        <v>581</v>
      </c>
      <c r="H459" s="666" t="s">
        <v>1964</v>
      </c>
      <c r="I459" s="666" t="s">
        <v>1965</v>
      </c>
      <c r="J459" s="666" t="s">
        <v>1966</v>
      </c>
      <c r="K459" s="666" t="s">
        <v>1575</v>
      </c>
      <c r="L459" s="668">
        <v>39.289267532752561</v>
      </c>
      <c r="M459" s="668">
        <v>1</v>
      </c>
      <c r="N459" s="669">
        <v>39.289267532752561</v>
      </c>
    </row>
    <row r="460" spans="1:14" ht="14.4" customHeight="1" x14ac:dyDescent="0.3">
      <c r="A460" s="664" t="s">
        <v>542</v>
      </c>
      <c r="B460" s="665" t="s">
        <v>543</v>
      </c>
      <c r="C460" s="666" t="s">
        <v>555</v>
      </c>
      <c r="D460" s="667" t="s">
        <v>2485</v>
      </c>
      <c r="E460" s="666" t="s">
        <v>561</v>
      </c>
      <c r="F460" s="667" t="s">
        <v>2487</v>
      </c>
      <c r="G460" s="666" t="s">
        <v>581</v>
      </c>
      <c r="H460" s="666" t="s">
        <v>877</v>
      </c>
      <c r="I460" s="666" t="s">
        <v>878</v>
      </c>
      <c r="J460" s="666" t="s">
        <v>879</v>
      </c>
      <c r="K460" s="666" t="s">
        <v>880</v>
      </c>
      <c r="L460" s="668">
        <v>129.88</v>
      </c>
      <c r="M460" s="668">
        <v>1</v>
      </c>
      <c r="N460" s="669">
        <v>129.88</v>
      </c>
    </row>
    <row r="461" spans="1:14" ht="14.4" customHeight="1" x14ac:dyDescent="0.3">
      <c r="A461" s="664" t="s">
        <v>542</v>
      </c>
      <c r="B461" s="665" t="s">
        <v>543</v>
      </c>
      <c r="C461" s="666" t="s">
        <v>555</v>
      </c>
      <c r="D461" s="667" t="s">
        <v>2485</v>
      </c>
      <c r="E461" s="666" t="s">
        <v>561</v>
      </c>
      <c r="F461" s="667" t="s">
        <v>2487</v>
      </c>
      <c r="G461" s="666" t="s">
        <v>581</v>
      </c>
      <c r="H461" s="666" t="s">
        <v>884</v>
      </c>
      <c r="I461" s="666" t="s">
        <v>885</v>
      </c>
      <c r="J461" s="666" t="s">
        <v>886</v>
      </c>
      <c r="K461" s="666" t="s">
        <v>887</v>
      </c>
      <c r="L461" s="668">
        <v>60.300000000000026</v>
      </c>
      <c r="M461" s="668">
        <v>1</v>
      </c>
      <c r="N461" s="669">
        <v>60.300000000000026</v>
      </c>
    </row>
    <row r="462" spans="1:14" ht="14.4" customHeight="1" x14ac:dyDescent="0.3">
      <c r="A462" s="664" t="s">
        <v>542</v>
      </c>
      <c r="B462" s="665" t="s">
        <v>543</v>
      </c>
      <c r="C462" s="666" t="s">
        <v>555</v>
      </c>
      <c r="D462" s="667" t="s">
        <v>2485</v>
      </c>
      <c r="E462" s="666" t="s">
        <v>561</v>
      </c>
      <c r="F462" s="667" t="s">
        <v>2487</v>
      </c>
      <c r="G462" s="666" t="s">
        <v>581</v>
      </c>
      <c r="H462" s="666" t="s">
        <v>892</v>
      </c>
      <c r="I462" s="666" t="s">
        <v>893</v>
      </c>
      <c r="J462" s="666" t="s">
        <v>894</v>
      </c>
      <c r="K462" s="666" t="s">
        <v>895</v>
      </c>
      <c r="L462" s="668">
        <v>219.91915128305436</v>
      </c>
      <c r="M462" s="668">
        <v>105</v>
      </c>
      <c r="N462" s="669">
        <v>23091.510884720708</v>
      </c>
    </row>
    <row r="463" spans="1:14" ht="14.4" customHeight="1" x14ac:dyDescent="0.3">
      <c r="A463" s="664" t="s">
        <v>542</v>
      </c>
      <c r="B463" s="665" t="s">
        <v>543</v>
      </c>
      <c r="C463" s="666" t="s">
        <v>555</v>
      </c>
      <c r="D463" s="667" t="s">
        <v>2485</v>
      </c>
      <c r="E463" s="666" t="s">
        <v>561</v>
      </c>
      <c r="F463" s="667" t="s">
        <v>2487</v>
      </c>
      <c r="G463" s="666" t="s">
        <v>581</v>
      </c>
      <c r="H463" s="666" t="s">
        <v>902</v>
      </c>
      <c r="I463" s="666" t="s">
        <v>903</v>
      </c>
      <c r="J463" s="666" t="s">
        <v>904</v>
      </c>
      <c r="K463" s="666" t="s">
        <v>905</v>
      </c>
      <c r="L463" s="668">
        <v>153.39234132646905</v>
      </c>
      <c r="M463" s="668">
        <v>29</v>
      </c>
      <c r="N463" s="669">
        <v>4448.3778984676028</v>
      </c>
    </row>
    <row r="464" spans="1:14" ht="14.4" customHeight="1" x14ac:dyDescent="0.3">
      <c r="A464" s="664" t="s">
        <v>542</v>
      </c>
      <c r="B464" s="665" t="s">
        <v>543</v>
      </c>
      <c r="C464" s="666" t="s">
        <v>555</v>
      </c>
      <c r="D464" s="667" t="s">
        <v>2485</v>
      </c>
      <c r="E464" s="666" t="s">
        <v>561</v>
      </c>
      <c r="F464" s="667" t="s">
        <v>2487</v>
      </c>
      <c r="G464" s="666" t="s">
        <v>581</v>
      </c>
      <c r="H464" s="666" t="s">
        <v>1967</v>
      </c>
      <c r="I464" s="666" t="s">
        <v>900</v>
      </c>
      <c r="J464" s="666" t="s">
        <v>1968</v>
      </c>
      <c r="K464" s="666"/>
      <c r="L464" s="668">
        <v>145.01922827583945</v>
      </c>
      <c r="M464" s="668">
        <v>10</v>
      </c>
      <c r="N464" s="669">
        <v>1450.1922827583944</v>
      </c>
    </row>
    <row r="465" spans="1:14" ht="14.4" customHeight="1" x14ac:dyDescent="0.3">
      <c r="A465" s="664" t="s">
        <v>542</v>
      </c>
      <c r="B465" s="665" t="s">
        <v>543</v>
      </c>
      <c r="C465" s="666" t="s">
        <v>555</v>
      </c>
      <c r="D465" s="667" t="s">
        <v>2485</v>
      </c>
      <c r="E465" s="666" t="s">
        <v>561</v>
      </c>
      <c r="F465" s="667" t="s">
        <v>2487</v>
      </c>
      <c r="G465" s="666" t="s">
        <v>581</v>
      </c>
      <c r="H465" s="666" t="s">
        <v>910</v>
      </c>
      <c r="I465" s="666" t="s">
        <v>900</v>
      </c>
      <c r="J465" s="666" t="s">
        <v>911</v>
      </c>
      <c r="K465" s="666"/>
      <c r="L465" s="668">
        <v>98.275913250520603</v>
      </c>
      <c r="M465" s="668">
        <v>46</v>
      </c>
      <c r="N465" s="669">
        <v>4520.6920095239475</v>
      </c>
    </row>
    <row r="466" spans="1:14" ht="14.4" customHeight="1" x14ac:dyDescent="0.3">
      <c r="A466" s="664" t="s">
        <v>542</v>
      </c>
      <c r="B466" s="665" t="s">
        <v>543</v>
      </c>
      <c r="C466" s="666" t="s">
        <v>555</v>
      </c>
      <c r="D466" s="667" t="s">
        <v>2485</v>
      </c>
      <c r="E466" s="666" t="s">
        <v>561</v>
      </c>
      <c r="F466" s="667" t="s">
        <v>2487</v>
      </c>
      <c r="G466" s="666" t="s">
        <v>581</v>
      </c>
      <c r="H466" s="666" t="s">
        <v>912</v>
      </c>
      <c r="I466" s="666" t="s">
        <v>913</v>
      </c>
      <c r="J466" s="666" t="s">
        <v>914</v>
      </c>
      <c r="K466" s="666" t="s">
        <v>915</v>
      </c>
      <c r="L466" s="668">
        <v>72.248540052519317</v>
      </c>
      <c r="M466" s="668">
        <v>22</v>
      </c>
      <c r="N466" s="669">
        <v>1589.4678811554249</v>
      </c>
    </row>
    <row r="467" spans="1:14" ht="14.4" customHeight="1" x14ac:dyDescent="0.3">
      <c r="A467" s="664" t="s">
        <v>542</v>
      </c>
      <c r="B467" s="665" t="s">
        <v>543</v>
      </c>
      <c r="C467" s="666" t="s">
        <v>555</v>
      </c>
      <c r="D467" s="667" t="s">
        <v>2485</v>
      </c>
      <c r="E467" s="666" t="s">
        <v>561</v>
      </c>
      <c r="F467" s="667" t="s">
        <v>2487</v>
      </c>
      <c r="G467" s="666" t="s">
        <v>581</v>
      </c>
      <c r="H467" s="666" t="s">
        <v>1969</v>
      </c>
      <c r="I467" s="666" t="s">
        <v>900</v>
      </c>
      <c r="J467" s="666" t="s">
        <v>1970</v>
      </c>
      <c r="K467" s="666" t="s">
        <v>1971</v>
      </c>
      <c r="L467" s="668">
        <v>1377.509</v>
      </c>
      <c r="M467" s="668">
        <v>2</v>
      </c>
      <c r="N467" s="669">
        <v>2755.018</v>
      </c>
    </row>
    <row r="468" spans="1:14" ht="14.4" customHeight="1" x14ac:dyDescent="0.3">
      <c r="A468" s="664" t="s">
        <v>542</v>
      </c>
      <c r="B468" s="665" t="s">
        <v>543</v>
      </c>
      <c r="C468" s="666" t="s">
        <v>555</v>
      </c>
      <c r="D468" s="667" t="s">
        <v>2485</v>
      </c>
      <c r="E468" s="666" t="s">
        <v>561</v>
      </c>
      <c r="F468" s="667" t="s">
        <v>2487</v>
      </c>
      <c r="G468" s="666" t="s">
        <v>581</v>
      </c>
      <c r="H468" s="666" t="s">
        <v>920</v>
      </c>
      <c r="I468" s="666" t="s">
        <v>921</v>
      </c>
      <c r="J468" s="666" t="s">
        <v>890</v>
      </c>
      <c r="K468" s="666" t="s">
        <v>922</v>
      </c>
      <c r="L468" s="668">
        <v>58.249999845233731</v>
      </c>
      <c r="M468" s="668">
        <v>17</v>
      </c>
      <c r="N468" s="669">
        <v>990.24999736897348</v>
      </c>
    </row>
    <row r="469" spans="1:14" ht="14.4" customHeight="1" x14ac:dyDescent="0.3">
      <c r="A469" s="664" t="s">
        <v>542</v>
      </c>
      <c r="B469" s="665" t="s">
        <v>543</v>
      </c>
      <c r="C469" s="666" t="s">
        <v>555</v>
      </c>
      <c r="D469" s="667" t="s">
        <v>2485</v>
      </c>
      <c r="E469" s="666" t="s">
        <v>561</v>
      </c>
      <c r="F469" s="667" t="s">
        <v>2487</v>
      </c>
      <c r="G469" s="666" t="s">
        <v>581</v>
      </c>
      <c r="H469" s="666" t="s">
        <v>1972</v>
      </c>
      <c r="I469" s="666" t="s">
        <v>1973</v>
      </c>
      <c r="J469" s="666" t="s">
        <v>1974</v>
      </c>
      <c r="K469" s="666"/>
      <c r="L469" s="668">
        <v>132.31598852522026</v>
      </c>
      <c r="M469" s="668">
        <v>178</v>
      </c>
      <c r="N469" s="669">
        <v>23552.245957489205</v>
      </c>
    </row>
    <row r="470" spans="1:14" ht="14.4" customHeight="1" x14ac:dyDescent="0.3">
      <c r="A470" s="664" t="s">
        <v>542</v>
      </c>
      <c r="B470" s="665" t="s">
        <v>543</v>
      </c>
      <c r="C470" s="666" t="s">
        <v>555</v>
      </c>
      <c r="D470" s="667" t="s">
        <v>2485</v>
      </c>
      <c r="E470" s="666" t="s">
        <v>561</v>
      </c>
      <c r="F470" s="667" t="s">
        <v>2487</v>
      </c>
      <c r="G470" s="666" t="s">
        <v>581</v>
      </c>
      <c r="H470" s="666" t="s">
        <v>1975</v>
      </c>
      <c r="I470" s="666" t="s">
        <v>1976</v>
      </c>
      <c r="J470" s="666" t="s">
        <v>1977</v>
      </c>
      <c r="K470" s="666" t="s">
        <v>1978</v>
      </c>
      <c r="L470" s="668">
        <v>638.45000000000005</v>
      </c>
      <c r="M470" s="668">
        <v>1</v>
      </c>
      <c r="N470" s="669">
        <v>638.45000000000005</v>
      </c>
    </row>
    <row r="471" spans="1:14" ht="14.4" customHeight="1" x14ac:dyDescent="0.3">
      <c r="A471" s="664" t="s">
        <v>542</v>
      </c>
      <c r="B471" s="665" t="s">
        <v>543</v>
      </c>
      <c r="C471" s="666" t="s">
        <v>555</v>
      </c>
      <c r="D471" s="667" t="s">
        <v>2485</v>
      </c>
      <c r="E471" s="666" t="s">
        <v>561</v>
      </c>
      <c r="F471" s="667" t="s">
        <v>2487</v>
      </c>
      <c r="G471" s="666" t="s">
        <v>581</v>
      </c>
      <c r="H471" s="666" t="s">
        <v>1979</v>
      </c>
      <c r="I471" s="666" t="s">
        <v>1980</v>
      </c>
      <c r="J471" s="666" t="s">
        <v>1981</v>
      </c>
      <c r="K471" s="666" t="s">
        <v>1982</v>
      </c>
      <c r="L471" s="668">
        <v>761.0569999999999</v>
      </c>
      <c r="M471" s="668">
        <v>6</v>
      </c>
      <c r="N471" s="669">
        <v>4566.3419999999996</v>
      </c>
    </row>
    <row r="472" spans="1:14" ht="14.4" customHeight="1" x14ac:dyDescent="0.3">
      <c r="A472" s="664" t="s">
        <v>542</v>
      </c>
      <c r="B472" s="665" t="s">
        <v>543</v>
      </c>
      <c r="C472" s="666" t="s">
        <v>555</v>
      </c>
      <c r="D472" s="667" t="s">
        <v>2485</v>
      </c>
      <c r="E472" s="666" t="s">
        <v>561</v>
      </c>
      <c r="F472" s="667" t="s">
        <v>2487</v>
      </c>
      <c r="G472" s="666" t="s">
        <v>581</v>
      </c>
      <c r="H472" s="666" t="s">
        <v>959</v>
      </c>
      <c r="I472" s="666" t="s">
        <v>960</v>
      </c>
      <c r="J472" s="666" t="s">
        <v>777</v>
      </c>
      <c r="K472" s="666" t="s">
        <v>961</v>
      </c>
      <c r="L472" s="668">
        <v>63.66680921663928</v>
      </c>
      <c r="M472" s="668">
        <v>107</v>
      </c>
      <c r="N472" s="669">
        <v>6812.3485861804029</v>
      </c>
    </row>
    <row r="473" spans="1:14" ht="14.4" customHeight="1" x14ac:dyDescent="0.3">
      <c r="A473" s="664" t="s">
        <v>542</v>
      </c>
      <c r="B473" s="665" t="s">
        <v>543</v>
      </c>
      <c r="C473" s="666" t="s">
        <v>555</v>
      </c>
      <c r="D473" s="667" t="s">
        <v>2485</v>
      </c>
      <c r="E473" s="666" t="s">
        <v>561</v>
      </c>
      <c r="F473" s="667" t="s">
        <v>2487</v>
      </c>
      <c r="G473" s="666" t="s">
        <v>581</v>
      </c>
      <c r="H473" s="666" t="s">
        <v>968</v>
      </c>
      <c r="I473" s="666" t="s">
        <v>969</v>
      </c>
      <c r="J473" s="666" t="s">
        <v>970</v>
      </c>
      <c r="K473" s="666" t="s">
        <v>971</v>
      </c>
      <c r="L473" s="668">
        <v>100.18</v>
      </c>
      <c r="M473" s="668">
        <v>1</v>
      </c>
      <c r="N473" s="669">
        <v>100.18</v>
      </c>
    </row>
    <row r="474" spans="1:14" ht="14.4" customHeight="1" x14ac:dyDescent="0.3">
      <c r="A474" s="664" t="s">
        <v>542</v>
      </c>
      <c r="B474" s="665" t="s">
        <v>543</v>
      </c>
      <c r="C474" s="666" t="s">
        <v>555</v>
      </c>
      <c r="D474" s="667" t="s">
        <v>2485</v>
      </c>
      <c r="E474" s="666" t="s">
        <v>561</v>
      </c>
      <c r="F474" s="667" t="s">
        <v>2487</v>
      </c>
      <c r="G474" s="666" t="s">
        <v>581</v>
      </c>
      <c r="H474" s="666" t="s">
        <v>975</v>
      </c>
      <c r="I474" s="666" t="s">
        <v>976</v>
      </c>
      <c r="J474" s="666" t="s">
        <v>977</v>
      </c>
      <c r="K474" s="666" t="s">
        <v>978</v>
      </c>
      <c r="L474" s="668">
        <v>185.83000000000007</v>
      </c>
      <c r="M474" s="668">
        <v>2</v>
      </c>
      <c r="N474" s="669">
        <v>371.66000000000014</v>
      </c>
    </row>
    <row r="475" spans="1:14" ht="14.4" customHeight="1" x14ac:dyDescent="0.3">
      <c r="A475" s="664" t="s">
        <v>542</v>
      </c>
      <c r="B475" s="665" t="s">
        <v>543</v>
      </c>
      <c r="C475" s="666" t="s">
        <v>555</v>
      </c>
      <c r="D475" s="667" t="s">
        <v>2485</v>
      </c>
      <c r="E475" s="666" t="s">
        <v>561</v>
      </c>
      <c r="F475" s="667" t="s">
        <v>2487</v>
      </c>
      <c r="G475" s="666" t="s">
        <v>581</v>
      </c>
      <c r="H475" s="666" t="s">
        <v>986</v>
      </c>
      <c r="I475" s="666" t="s">
        <v>987</v>
      </c>
      <c r="J475" s="666" t="s">
        <v>988</v>
      </c>
      <c r="K475" s="666" t="s">
        <v>989</v>
      </c>
      <c r="L475" s="668">
        <v>27.670000000000009</v>
      </c>
      <c r="M475" s="668">
        <v>1</v>
      </c>
      <c r="N475" s="669">
        <v>27.670000000000009</v>
      </c>
    </row>
    <row r="476" spans="1:14" ht="14.4" customHeight="1" x14ac:dyDescent="0.3">
      <c r="A476" s="664" t="s">
        <v>542</v>
      </c>
      <c r="B476" s="665" t="s">
        <v>543</v>
      </c>
      <c r="C476" s="666" t="s">
        <v>555</v>
      </c>
      <c r="D476" s="667" t="s">
        <v>2485</v>
      </c>
      <c r="E476" s="666" t="s">
        <v>561</v>
      </c>
      <c r="F476" s="667" t="s">
        <v>2487</v>
      </c>
      <c r="G476" s="666" t="s">
        <v>581</v>
      </c>
      <c r="H476" s="666" t="s">
        <v>1983</v>
      </c>
      <c r="I476" s="666" t="s">
        <v>900</v>
      </c>
      <c r="J476" s="666" t="s">
        <v>1984</v>
      </c>
      <c r="K476" s="666" t="s">
        <v>1985</v>
      </c>
      <c r="L476" s="668">
        <v>171.71789547516369</v>
      </c>
      <c r="M476" s="668">
        <v>29</v>
      </c>
      <c r="N476" s="669">
        <v>4979.8189687797467</v>
      </c>
    </row>
    <row r="477" spans="1:14" ht="14.4" customHeight="1" x14ac:dyDescent="0.3">
      <c r="A477" s="664" t="s">
        <v>542</v>
      </c>
      <c r="B477" s="665" t="s">
        <v>543</v>
      </c>
      <c r="C477" s="666" t="s">
        <v>555</v>
      </c>
      <c r="D477" s="667" t="s">
        <v>2485</v>
      </c>
      <c r="E477" s="666" t="s">
        <v>561</v>
      </c>
      <c r="F477" s="667" t="s">
        <v>2487</v>
      </c>
      <c r="G477" s="666" t="s">
        <v>581</v>
      </c>
      <c r="H477" s="666" t="s">
        <v>1986</v>
      </c>
      <c r="I477" s="666" t="s">
        <v>1987</v>
      </c>
      <c r="J477" s="666" t="s">
        <v>1988</v>
      </c>
      <c r="K477" s="666" t="s">
        <v>1989</v>
      </c>
      <c r="L477" s="668">
        <v>178.73873575717136</v>
      </c>
      <c r="M477" s="668">
        <v>4</v>
      </c>
      <c r="N477" s="669">
        <v>714.95494302868542</v>
      </c>
    </row>
    <row r="478" spans="1:14" ht="14.4" customHeight="1" x14ac:dyDescent="0.3">
      <c r="A478" s="664" t="s">
        <v>542</v>
      </c>
      <c r="B478" s="665" t="s">
        <v>543</v>
      </c>
      <c r="C478" s="666" t="s">
        <v>555</v>
      </c>
      <c r="D478" s="667" t="s">
        <v>2485</v>
      </c>
      <c r="E478" s="666" t="s">
        <v>561</v>
      </c>
      <c r="F478" s="667" t="s">
        <v>2487</v>
      </c>
      <c r="G478" s="666" t="s">
        <v>581</v>
      </c>
      <c r="H478" s="666" t="s">
        <v>1898</v>
      </c>
      <c r="I478" s="666" t="s">
        <v>900</v>
      </c>
      <c r="J478" s="666" t="s">
        <v>1899</v>
      </c>
      <c r="K478" s="666"/>
      <c r="L478" s="668">
        <v>191.13199999999998</v>
      </c>
      <c r="M478" s="668">
        <v>3</v>
      </c>
      <c r="N478" s="669">
        <v>573.39599999999996</v>
      </c>
    </row>
    <row r="479" spans="1:14" ht="14.4" customHeight="1" x14ac:dyDescent="0.3">
      <c r="A479" s="664" t="s">
        <v>542</v>
      </c>
      <c r="B479" s="665" t="s">
        <v>543</v>
      </c>
      <c r="C479" s="666" t="s">
        <v>555</v>
      </c>
      <c r="D479" s="667" t="s">
        <v>2485</v>
      </c>
      <c r="E479" s="666" t="s">
        <v>561</v>
      </c>
      <c r="F479" s="667" t="s">
        <v>2487</v>
      </c>
      <c r="G479" s="666" t="s">
        <v>581</v>
      </c>
      <c r="H479" s="666" t="s">
        <v>1990</v>
      </c>
      <c r="I479" s="666" t="s">
        <v>900</v>
      </c>
      <c r="J479" s="666" t="s">
        <v>1991</v>
      </c>
      <c r="K479" s="666"/>
      <c r="L479" s="668">
        <v>162.88999999999999</v>
      </c>
      <c r="M479" s="668">
        <v>10</v>
      </c>
      <c r="N479" s="669">
        <v>1628.8999999999999</v>
      </c>
    </row>
    <row r="480" spans="1:14" ht="14.4" customHeight="1" x14ac:dyDescent="0.3">
      <c r="A480" s="664" t="s">
        <v>542</v>
      </c>
      <c r="B480" s="665" t="s">
        <v>543</v>
      </c>
      <c r="C480" s="666" t="s">
        <v>555</v>
      </c>
      <c r="D480" s="667" t="s">
        <v>2485</v>
      </c>
      <c r="E480" s="666" t="s">
        <v>561</v>
      </c>
      <c r="F480" s="667" t="s">
        <v>2487</v>
      </c>
      <c r="G480" s="666" t="s">
        <v>581</v>
      </c>
      <c r="H480" s="666" t="s">
        <v>1000</v>
      </c>
      <c r="I480" s="666" t="s">
        <v>1000</v>
      </c>
      <c r="J480" s="666" t="s">
        <v>583</v>
      </c>
      <c r="K480" s="666" t="s">
        <v>1001</v>
      </c>
      <c r="L480" s="668">
        <v>192.50024584524982</v>
      </c>
      <c r="M480" s="668">
        <v>9</v>
      </c>
      <c r="N480" s="669">
        <v>1732.5022126072483</v>
      </c>
    </row>
    <row r="481" spans="1:14" ht="14.4" customHeight="1" x14ac:dyDescent="0.3">
      <c r="A481" s="664" t="s">
        <v>542</v>
      </c>
      <c r="B481" s="665" t="s">
        <v>543</v>
      </c>
      <c r="C481" s="666" t="s">
        <v>555</v>
      </c>
      <c r="D481" s="667" t="s">
        <v>2485</v>
      </c>
      <c r="E481" s="666" t="s">
        <v>561</v>
      </c>
      <c r="F481" s="667" t="s">
        <v>2487</v>
      </c>
      <c r="G481" s="666" t="s">
        <v>581</v>
      </c>
      <c r="H481" s="666" t="s">
        <v>1005</v>
      </c>
      <c r="I481" s="666" t="s">
        <v>1006</v>
      </c>
      <c r="J481" s="666" t="s">
        <v>625</v>
      </c>
      <c r="K481" s="666" t="s">
        <v>1007</v>
      </c>
      <c r="L481" s="668">
        <v>42.170003096004791</v>
      </c>
      <c r="M481" s="668">
        <v>2</v>
      </c>
      <c r="N481" s="669">
        <v>84.340006192009582</v>
      </c>
    </row>
    <row r="482" spans="1:14" ht="14.4" customHeight="1" x14ac:dyDescent="0.3">
      <c r="A482" s="664" t="s">
        <v>542</v>
      </c>
      <c r="B482" s="665" t="s">
        <v>543</v>
      </c>
      <c r="C482" s="666" t="s">
        <v>555</v>
      </c>
      <c r="D482" s="667" t="s">
        <v>2485</v>
      </c>
      <c r="E482" s="666" t="s">
        <v>561</v>
      </c>
      <c r="F482" s="667" t="s">
        <v>2487</v>
      </c>
      <c r="G482" s="666" t="s">
        <v>581</v>
      </c>
      <c r="H482" s="666" t="s">
        <v>1008</v>
      </c>
      <c r="I482" s="666" t="s">
        <v>1009</v>
      </c>
      <c r="J482" s="666" t="s">
        <v>1010</v>
      </c>
      <c r="K482" s="666" t="s">
        <v>610</v>
      </c>
      <c r="L482" s="668">
        <v>124.45421303500778</v>
      </c>
      <c r="M482" s="668">
        <v>765</v>
      </c>
      <c r="N482" s="669">
        <v>95207.472971780953</v>
      </c>
    </row>
    <row r="483" spans="1:14" ht="14.4" customHeight="1" x14ac:dyDescent="0.3">
      <c r="A483" s="664" t="s">
        <v>542</v>
      </c>
      <c r="B483" s="665" t="s">
        <v>543</v>
      </c>
      <c r="C483" s="666" t="s">
        <v>555</v>
      </c>
      <c r="D483" s="667" t="s">
        <v>2485</v>
      </c>
      <c r="E483" s="666" t="s">
        <v>561</v>
      </c>
      <c r="F483" s="667" t="s">
        <v>2487</v>
      </c>
      <c r="G483" s="666" t="s">
        <v>581</v>
      </c>
      <c r="H483" s="666" t="s">
        <v>1992</v>
      </c>
      <c r="I483" s="666" t="s">
        <v>1993</v>
      </c>
      <c r="J483" s="666" t="s">
        <v>1994</v>
      </c>
      <c r="K483" s="666" t="s">
        <v>1995</v>
      </c>
      <c r="L483" s="668">
        <v>60.28</v>
      </c>
      <c r="M483" s="668">
        <v>15</v>
      </c>
      <c r="N483" s="669">
        <v>904.2</v>
      </c>
    </row>
    <row r="484" spans="1:14" ht="14.4" customHeight="1" x14ac:dyDescent="0.3">
      <c r="A484" s="664" t="s">
        <v>542</v>
      </c>
      <c r="B484" s="665" t="s">
        <v>543</v>
      </c>
      <c r="C484" s="666" t="s">
        <v>555</v>
      </c>
      <c r="D484" s="667" t="s">
        <v>2485</v>
      </c>
      <c r="E484" s="666" t="s">
        <v>561</v>
      </c>
      <c r="F484" s="667" t="s">
        <v>2487</v>
      </c>
      <c r="G484" s="666" t="s">
        <v>581</v>
      </c>
      <c r="H484" s="666" t="s">
        <v>1019</v>
      </c>
      <c r="I484" s="666" t="s">
        <v>1020</v>
      </c>
      <c r="J484" s="666" t="s">
        <v>1021</v>
      </c>
      <c r="K484" s="666" t="s">
        <v>1022</v>
      </c>
      <c r="L484" s="668">
        <v>666.51999999999975</v>
      </c>
      <c r="M484" s="668">
        <v>1</v>
      </c>
      <c r="N484" s="669">
        <v>666.51999999999975</v>
      </c>
    </row>
    <row r="485" spans="1:14" ht="14.4" customHeight="1" x14ac:dyDescent="0.3">
      <c r="A485" s="664" t="s">
        <v>542</v>
      </c>
      <c r="B485" s="665" t="s">
        <v>543</v>
      </c>
      <c r="C485" s="666" t="s">
        <v>555</v>
      </c>
      <c r="D485" s="667" t="s">
        <v>2485</v>
      </c>
      <c r="E485" s="666" t="s">
        <v>561</v>
      </c>
      <c r="F485" s="667" t="s">
        <v>2487</v>
      </c>
      <c r="G485" s="666" t="s">
        <v>581</v>
      </c>
      <c r="H485" s="666" t="s">
        <v>1023</v>
      </c>
      <c r="I485" s="666" t="s">
        <v>1024</v>
      </c>
      <c r="J485" s="666" t="s">
        <v>1025</v>
      </c>
      <c r="K485" s="666" t="s">
        <v>1026</v>
      </c>
      <c r="L485" s="668">
        <v>1592.7999917243819</v>
      </c>
      <c r="M485" s="668">
        <v>38</v>
      </c>
      <c r="N485" s="669">
        <v>60526.399685526514</v>
      </c>
    </row>
    <row r="486" spans="1:14" ht="14.4" customHeight="1" x14ac:dyDescent="0.3">
      <c r="A486" s="664" t="s">
        <v>542</v>
      </c>
      <c r="B486" s="665" t="s">
        <v>543</v>
      </c>
      <c r="C486" s="666" t="s">
        <v>555</v>
      </c>
      <c r="D486" s="667" t="s">
        <v>2485</v>
      </c>
      <c r="E486" s="666" t="s">
        <v>561</v>
      </c>
      <c r="F486" s="667" t="s">
        <v>2487</v>
      </c>
      <c r="G486" s="666" t="s">
        <v>581</v>
      </c>
      <c r="H486" s="666" t="s">
        <v>1027</v>
      </c>
      <c r="I486" s="666" t="s">
        <v>1028</v>
      </c>
      <c r="J486" s="666" t="s">
        <v>1029</v>
      </c>
      <c r="K486" s="666" t="s">
        <v>1030</v>
      </c>
      <c r="L486" s="668">
        <v>74.879976817024044</v>
      </c>
      <c r="M486" s="668">
        <v>65</v>
      </c>
      <c r="N486" s="669">
        <v>4867.1984931065626</v>
      </c>
    </row>
    <row r="487" spans="1:14" ht="14.4" customHeight="1" x14ac:dyDescent="0.3">
      <c r="A487" s="664" t="s">
        <v>542</v>
      </c>
      <c r="B487" s="665" t="s">
        <v>543</v>
      </c>
      <c r="C487" s="666" t="s">
        <v>555</v>
      </c>
      <c r="D487" s="667" t="s">
        <v>2485</v>
      </c>
      <c r="E487" s="666" t="s">
        <v>561</v>
      </c>
      <c r="F487" s="667" t="s">
        <v>2487</v>
      </c>
      <c r="G487" s="666" t="s">
        <v>581</v>
      </c>
      <c r="H487" s="666" t="s">
        <v>1035</v>
      </c>
      <c r="I487" s="666" t="s">
        <v>1036</v>
      </c>
      <c r="J487" s="666" t="s">
        <v>1037</v>
      </c>
      <c r="K487" s="666" t="s">
        <v>1038</v>
      </c>
      <c r="L487" s="668">
        <v>242.00000196725921</v>
      </c>
      <c r="M487" s="668">
        <v>264</v>
      </c>
      <c r="N487" s="669">
        <v>63888.000519356428</v>
      </c>
    </row>
    <row r="488" spans="1:14" ht="14.4" customHeight="1" x14ac:dyDescent="0.3">
      <c r="A488" s="664" t="s">
        <v>542</v>
      </c>
      <c r="B488" s="665" t="s">
        <v>543</v>
      </c>
      <c r="C488" s="666" t="s">
        <v>555</v>
      </c>
      <c r="D488" s="667" t="s">
        <v>2485</v>
      </c>
      <c r="E488" s="666" t="s">
        <v>561</v>
      </c>
      <c r="F488" s="667" t="s">
        <v>2487</v>
      </c>
      <c r="G488" s="666" t="s">
        <v>581</v>
      </c>
      <c r="H488" s="666" t="s">
        <v>1996</v>
      </c>
      <c r="I488" s="666" t="s">
        <v>1997</v>
      </c>
      <c r="J488" s="666" t="s">
        <v>1998</v>
      </c>
      <c r="K488" s="666" t="s">
        <v>1999</v>
      </c>
      <c r="L488" s="668">
        <v>1704.5600000000004</v>
      </c>
      <c r="M488" s="668">
        <v>21</v>
      </c>
      <c r="N488" s="669">
        <v>35795.760000000009</v>
      </c>
    </row>
    <row r="489" spans="1:14" ht="14.4" customHeight="1" x14ac:dyDescent="0.3">
      <c r="A489" s="664" t="s">
        <v>542</v>
      </c>
      <c r="B489" s="665" t="s">
        <v>543</v>
      </c>
      <c r="C489" s="666" t="s">
        <v>555</v>
      </c>
      <c r="D489" s="667" t="s">
        <v>2485</v>
      </c>
      <c r="E489" s="666" t="s">
        <v>561</v>
      </c>
      <c r="F489" s="667" t="s">
        <v>2487</v>
      </c>
      <c r="G489" s="666" t="s">
        <v>581</v>
      </c>
      <c r="H489" s="666" t="s">
        <v>1057</v>
      </c>
      <c r="I489" s="666" t="s">
        <v>1058</v>
      </c>
      <c r="J489" s="666" t="s">
        <v>1059</v>
      </c>
      <c r="K489" s="666" t="s">
        <v>1060</v>
      </c>
      <c r="L489" s="668">
        <v>91.109628680571589</v>
      </c>
      <c r="M489" s="668">
        <v>1</v>
      </c>
      <c r="N489" s="669">
        <v>91.109628680571589</v>
      </c>
    </row>
    <row r="490" spans="1:14" ht="14.4" customHeight="1" x14ac:dyDescent="0.3">
      <c r="A490" s="664" t="s">
        <v>542</v>
      </c>
      <c r="B490" s="665" t="s">
        <v>543</v>
      </c>
      <c r="C490" s="666" t="s">
        <v>555</v>
      </c>
      <c r="D490" s="667" t="s">
        <v>2485</v>
      </c>
      <c r="E490" s="666" t="s">
        <v>561</v>
      </c>
      <c r="F490" s="667" t="s">
        <v>2487</v>
      </c>
      <c r="G490" s="666" t="s">
        <v>581</v>
      </c>
      <c r="H490" s="666" t="s">
        <v>1065</v>
      </c>
      <c r="I490" s="666" t="s">
        <v>1066</v>
      </c>
      <c r="J490" s="666" t="s">
        <v>1067</v>
      </c>
      <c r="K490" s="666" t="s">
        <v>1068</v>
      </c>
      <c r="L490" s="668">
        <v>188.88</v>
      </c>
      <c r="M490" s="668">
        <v>13</v>
      </c>
      <c r="N490" s="669">
        <v>2455.44</v>
      </c>
    </row>
    <row r="491" spans="1:14" ht="14.4" customHeight="1" x14ac:dyDescent="0.3">
      <c r="A491" s="664" t="s">
        <v>542</v>
      </c>
      <c r="B491" s="665" t="s">
        <v>543</v>
      </c>
      <c r="C491" s="666" t="s">
        <v>555</v>
      </c>
      <c r="D491" s="667" t="s">
        <v>2485</v>
      </c>
      <c r="E491" s="666" t="s">
        <v>561</v>
      </c>
      <c r="F491" s="667" t="s">
        <v>2487</v>
      </c>
      <c r="G491" s="666" t="s">
        <v>581</v>
      </c>
      <c r="H491" s="666" t="s">
        <v>1077</v>
      </c>
      <c r="I491" s="666" t="s">
        <v>1078</v>
      </c>
      <c r="J491" s="666" t="s">
        <v>1079</v>
      </c>
      <c r="K491" s="666" t="s">
        <v>1080</v>
      </c>
      <c r="L491" s="668">
        <v>20.759217367380369</v>
      </c>
      <c r="M491" s="668">
        <v>880</v>
      </c>
      <c r="N491" s="669">
        <v>18268.111283294726</v>
      </c>
    </row>
    <row r="492" spans="1:14" ht="14.4" customHeight="1" x14ac:dyDescent="0.3">
      <c r="A492" s="664" t="s">
        <v>542</v>
      </c>
      <c r="B492" s="665" t="s">
        <v>543</v>
      </c>
      <c r="C492" s="666" t="s">
        <v>555</v>
      </c>
      <c r="D492" s="667" t="s">
        <v>2485</v>
      </c>
      <c r="E492" s="666" t="s">
        <v>561</v>
      </c>
      <c r="F492" s="667" t="s">
        <v>2487</v>
      </c>
      <c r="G492" s="666" t="s">
        <v>581</v>
      </c>
      <c r="H492" s="666" t="s">
        <v>1098</v>
      </c>
      <c r="I492" s="666" t="s">
        <v>900</v>
      </c>
      <c r="J492" s="666" t="s">
        <v>1099</v>
      </c>
      <c r="K492" s="666"/>
      <c r="L492" s="668">
        <v>116.07988049458683</v>
      </c>
      <c r="M492" s="668">
        <v>16</v>
      </c>
      <c r="N492" s="669">
        <v>1857.2780879133893</v>
      </c>
    </row>
    <row r="493" spans="1:14" ht="14.4" customHeight="1" x14ac:dyDescent="0.3">
      <c r="A493" s="664" t="s">
        <v>542</v>
      </c>
      <c r="B493" s="665" t="s">
        <v>543</v>
      </c>
      <c r="C493" s="666" t="s">
        <v>555</v>
      </c>
      <c r="D493" s="667" t="s">
        <v>2485</v>
      </c>
      <c r="E493" s="666" t="s">
        <v>561</v>
      </c>
      <c r="F493" s="667" t="s">
        <v>2487</v>
      </c>
      <c r="G493" s="666" t="s">
        <v>581</v>
      </c>
      <c r="H493" s="666" t="s">
        <v>1100</v>
      </c>
      <c r="I493" s="666" t="s">
        <v>900</v>
      </c>
      <c r="J493" s="666" t="s">
        <v>1101</v>
      </c>
      <c r="K493" s="666"/>
      <c r="L493" s="668">
        <v>148.24</v>
      </c>
      <c r="M493" s="668">
        <v>1</v>
      </c>
      <c r="N493" s="669">
        <v>148.24</v>
      </c>
    </row>
    <row r="494" spans="1:14" ht="14.4" customHeight="1" x14ac:dyDescent="0.3">
      <c r="A494" s="664" t="s">
        <v>542</v>
      </c>
      <c r="B494" s="665" t="s">
        <v>543</v>
      </c>
      <c r="C494" s="666" t="s">
        <v>555</v>
      </c>
      <c r="D494" s="667" t="s">
        <v>2485</v>
      </c>
      <c r="E494" s="666" t="s">
        <v>561</v>
      </c>
      <c r="F494" s="667" t="s">
        <v>2487</v>
      </c>
      <c r="G494" s="666" t="s">
        <v>581</v>
      </c>
      <c r="H494" s="666" t="s">
        <v>2000</v>
      </c>
      <c r="I494" s="666" t="s">
        <v>2001</v>
      </c>
      <c r="J494" s="666" t="s">
        <v>2002</v>
      </c>
      <c r="K494" s="666" t="s">
        <v>2003</v>
      </c>
      <c r="L494" s="668">
        <v>180.16000000000003</v>
      </c>
      <c r="M494" s="668">
        <v>1</v>
      </c>
      <c r="N494" s="669">
        <v>180.16000000000003</v>
      </c>
    </row>
    <row r="495" spans="1:14" ht="14.4" customHeight="1" x14ac:dyDescent="0.3">
      <c r="A495" s="664" t="s">
        <v>542</v>
      </c>
      <c r="B495" s="665" t="s">
        <v>543</v>
      </c>
      <c r="C495" s="666" t="s">
        <v>555</v>
      </c>
      <c r="D495" s="667" t="s">
        <v>2485</v>
      </c>
      <c r="E495" s="666" t="s">
        <v>561</v>
      </c>
      <c r="F495" s="667" t="s">
        <v>2487</v>
      </c>
      <c r="G495" s="666" t="s">
        <v>581</v>
      </c>
      <c r="H495" s="666" t="s">
        <v>2004</v>
      </c>
      <c r="I495" s="666" t="s">
        <v>2005</v>
      </c>
      <c r="J495" s="666" t="s">
        <v>2006</v>
      </c>
      <c r="K495" s="666" t="s">
        <v>2007</v>
      </c>
      <c r="L495" s="668">
        <v>47.63322050293278</v>
      </c>
      <c r="M495" s="668">
        <v>62</v>
      </c>
      <c r="N495" s="669">
        <v>2953.2596711818323</v>
      </c>
    </row>
    <row r="496" spans="1:14" ht="14.4" customHeight="1" x14ac:dyDescent="0.3">
      <c r="A496" s="664" t="s">
        <v>542</v>
      </c>
      <c r="B496" s="665" t="s">
        <v>543</v>
      </c>
      <c r="C496" s="666" t="s">
        <v>555</v>
      </c>
      <c r="D496" s="667" t="s">
        <v>2485</v>
      </c>
      <c r="E496" s="666" t="s">
        <v>561</v>
      </c>
      <c r="F496" s="667" t="s">
        <v>2487</v>
      </c>
      <c r="G496" s="666" t="s">
        <v>581</v>
      </c>
      <c r="H496" s="666" t="s">
        <v>2008</v>
      </c>
      <c r="I496" s="666" t="s">
        <v>2009</v>
      </c>
      <c r="J496" s="666" t="s">
        <v>2010</v>
      </c>
      <c r="K496" s="666" t="s">
        <v>2011</v>
      </c>
      <c r="L496" s="668">
        <v>56.489999999999966</v>
      </c>
      <c r="M496" s="668">
        <v>2</v>
      </c>
      <c r="N496" s="669">
        <v>112.97999999999993</v>
      </c>
    </row>
    <row r="497" spans="1:14" ht="14.4" customHeight="1" x14ac:dyDescent="0.3">
      <c r="A497" s="664" t="s">
        <v>542</v>
      </c>
      <c r="B497" s="665" t="s">
        <v>543</v>
      </c>
      <c r="C497" s="666" t="s">
        <v>555</v>
      </c>
      <c r="D497" s="667" t="s">
        <v>2485</v>
      </c>
      <c r="E497" s="666" t="s">
        <v>561</v>
      </c>
      <c r="F497" s="667" t="s">
        <v>2487</v>
      </c>
      <c r="G497" s="666" t="s">
        <v>581</v>
      </c>
      <c r="H497" s="666" t="s">
        <v>1106</v>
      </c>
      <c r="I497" s="666" t="s">
        <v>1107</v>
      </c>
      <c r="J497" s="666" t="s">
        <v>617</v>
      </c>
      <c r="K497" s="666" t="s">
        <v>1108</v>
      </c>
      <c r="L497" s="668">
        <v>69.72</v>
      </c>
      <c r="M497" s="668">
        <v>7</v>
      </c>
      <c r="N497" s="669">
        <v>488.03999999999996</v>
      </c>
    </row>
    <row r="498" spans="1:14" ht="14.4" customHeight="1" x14ac:dyDescent="0.3">
      <c r="A498" s="664" t="s">
        <v>542</v>
      </c>
      <c r="B498" s="665" t="s">
        <v>543</v>
      </c>
      <c r="C498" s="666" t="s">
        <v>555</v>
      </c>
      <c r="D498" s="667" t="s">
        <v>2485</v>
      </c>
      <c r="E498" s="666" t="s">
        <v>561</v>
      </c>
      <c r="F498" s="667" t="s">
        <v>2487</v>
      </c>
      <c r="G498" s="666" t="s">
        <v>581</v>
      </c>
      <c r="H498" s="666" t="s">
        <v>2012</v>
      </c>
      <c r="I498" s="666" t="s">
        <v>2013</v>
      </c>
      <c r="J498" s="666" t="s">
        <v>659</v>
      </c>
      <c r="K498" s="666" t="s">
        <v>2014</v>
      </c>
      <c r="L498" s="668">
        <v>154.03</v>
      </c>
      <c r="M498" s="668">
        <v>3</v>
      </c>
      <c r="N498" s="669">
        <v>462.09000000000003</v>
      </c>
    </row>
    <row r="499" spans="1:14" ht="14.4" customHeight="1" x14ac:dyDescent="0.3">
      <c r="A499" s="664" t="s">
        <v>542</v>
      </c>
      <c r="B499" s="665" t="s">
        <v>543</v>
      </c>
      <c r="C499" s="666" t="s">
        <v>555</v>
      </c>
      <c r="D499" s="667" t="s">
        <v>2485</v>
      </c>
      <c r="E499" s="666" t="s">
        <v>561</v>
      </c>
      <c r="F499" s="667" t="s">
        <v>2487</v>
      </c>
      <c r="G499" s="666" t="s">
        <v>581</v>
      </c>
      <c r="H499" s="666" t="s">
        <v>2015</v>
      </c>
      <c r="I499" s="666" t="s">
        <v>2016</v>
      </c>
      <c r="J499" s="666" t="s">
        <v>2017</v>
      </c>
      <c r="K499" s="666" t="s">
        <v>2018</v>
      </c>
      <c r="L499" s="668">
        <v>2866.38</v>
      </c>
      <c r="M499" s="668">
        <v>5</v>
      </c>
      <c r="N499" s="669">
        <v>14331.900000000001</v>
      </c>
    </row>
    <row r="500" spans="1:14" ht="14.4" customHeight="1" x14ac:dyDescent="0.3">
      <c r="A500" s="664" t="s">
        <v>542</v>
      </c>
      <c r="B500" s="665" t="s">
        <v>543</v>
      </c>
      <c r="C500" s="666" t="s">
        <v>555</v>
      </c>
      <c r="D500" s="667" t="s">
        <v>2485</v>
      </c>
      <c r="E500" s="666" t="s">
        <v>561</v>
      </c>
      <c r="F500" s="667" t="s">
        <v>2487</v>
      </c>
      <c r="G500" s="666" t="s">
        <v>581</v>
      </c>
      <c r="H500" s="666" t="s">
        <v>2019</v>
      </c>
      <c r="I500" s="666" t="s">
        <v>900</v>
      </c>
      <c r="J500" s="666" t="s">
        <v>2020</v>
      </c>
      <c r="K500" s="666"/>
      <c r="L500" s="668">
        <v>75.165903415557182</v>
      </c>
      <c r="M500" s="668">
        <v>4</v>
      </c>
      <c r="N500" s="669">
        <v>300.66361366222873</v>
      </c>
    </row>
    <row r="501" spans="1:14" ht="14.4" customHeight="1" x14ac:dyDescent="0.3">
      <c r="A501" s="664" t="s">
        <v>542</v>
      </c>
      <c r="B501" s="665" t="s">
        <v>543</v>
      </c>
      <c r="C501" s="666" t="s">
        <v>555</v>
      </c>
      <c r="D501" s="667" t="s">
        <v>2485</v>
      </c>
      <c r="E501" s="666" t="s">
        <v>561</v>
      </c>
      <c r="F501" s="667" t="s">
        <v>2487</v>
      </c>
      <c r="G501" s="666" t="s">
        <v>581</v>
      </c>
      <c r="H501" s="666" t="s">
        <v>2021</v>
      </c>
      <c r="I501" s="666" t="s">
        <v>2022</v>
      </c>
      <c r="J501" s="666" t="s">
        <v>2023</v>
      </c>
      <c r="K501" s="666" t="s">
        <v>1911</v>
      </c>
      <c r="L501" s="668">
        <v>71.009836830507169</v>
      </c>
      <c r="M501" s="668">
        <v>358</v>
      </c>
      <c r="N501" s="669">
        <v>25421.521585321567</v>
      </c>
    </row>
    <row r="502" spans="1:14" ht="14.4" customHeight="1" x14ac:dyDescent="0.3">
      <c r="A502" s="664" t="s">
        <v>542</v>
      </c>
      <c r="B502" s="665" t="s">
        <v>543</v>
      </c>
      <c r="C502" s="666" t="s">
        <v>555</v>
      </c>
      <c r="D502" s="667" t="s">
        <v>2485</v>
      </c>
      <c r="E502" s="666" t="s">
        <v>561</v>
      </c>
      <c r="F502" s="667" t="s">
        <v>2487</v>
      </c>
      <c r="G502" s="666" t="s">
        <v>581</v>
      </c>
      <c r="H502" s="666" t="s">
        <v>1109</v>
      </c>
      <c r="I502" s="666" t="s">
        <v>1110</v>
      </c>
      <c r="J502" s="666" t="s">
        <v>1111</v>
      </c>
      <c r="K502" s="666" t="s">
        <v>634</v>
      </c>
      <c r="L502" s="668">
        <v>41.89618352684812</v>
      </c>
      <c r="M502" s="668">
        <v>34</v>
      </c>
      <c r="N502" s="669">
        <v>1424.470239912836</v>
      </c>
    </row>
    <row r="503" spans="1:14" ht="14.4" customHeight="1" x14ac:dyDescent="0.3">
      <c r="A503" s="664" t="s">
        <v>542</v>
      </c>
      <c r="B503" s="665" t="s">
        <v>543</v>
      </c>
      <c r="C503" s="666" t="s">
        <v>555</v>
      </c>
      <c r="D503" s="667" t="s">
        <v>2485</v>
      </c>
      <c r="E503" s="666" t="s">
        <v>561</v>
      </c>
      <c r="F503" s="667" t="s">
        <v>2487</v>
      </c>
      <c r="G503" s="666" t="s">
        <v>581</v>
      </c>
      <c r="H503" s="666" t="s">
        <v>2024</v>
      </c>
      <c r="I503" s="666" t="s">
        <v>2025</v>
      </c>
      <c r="J503" s="666" t="s">
        <v>2026</v>
      </c>
      <c r="K503" s="666" t="s">
        <v>2027</v>
      </c>
      <c r="L503" s="668">
        <v>877.45263157894749</v>
      </c>
      <c r="M503" s="668">
        <v>19</v>
      </c>
      <c r="N503" s="669">
        <v>16671.600000000002</v>
      </c>
    </row>
    <row r="504" spans="1:14" ht="14.4" customHeight="1" x14ac:dyDescent="0.3">
      <c r="A504" s="664" t="s">
        <v>542</v>
      </c>
      <c r="B504" s="665" t="s">
        <v>543</v>
      </c>
      <c r="C504" s="666" t="s">
        <v>555</v>
      </c>
      <c r="D504" s="667" t="s">
        <v>2485</v>
      </c>
      <c r="E504" s="666" t="s">
        <v>561</v>
      </c>
      <c r="F504" s="667" t="s">
        <v>2487</v>
      </c>
      <c r="G504" s="666" t="s">
        <v>581</v>
      </c>
      <c r="H504" s="666" t="s">
        <v>2028</v>
      </c>
      <c r="I504" s="666" t="s">
        <v>2029</v>
      </c>
      <c r="J504" s="666" t="s">
        <v>2030</v>
      </c>
      <c r="K504" s="666" t="s">
        <v>2031</v>
      </c>
      <c r="L504" s="668">
        <v>263.18145335381382</v>
      </c>
      <c r="M504" s="668">
        <v>19</v>
      </c>
      <c r="N504" s="669">
        <v>5000.4476137224628</v>
      </c>
    </row>
    <row r="505" spans="1:14" ht="14.4" customHeight="1" x14ac:dyDescent="0.3">
      <c r="A505" s="664" t="s">
        <v>542</v>
      </c>
      <c r="B505" s="665" t="s">
        <v>543</v>
      </c>
      <c r="C505" s="666" t="s">
        <v>555</v>
      </c>
      <c r="D505" s="667" t="s">
        <v>2485</v>
      </c>
      <c r="E505" s="666" t="s">
        <v>561</v>
      </c>
      <c r="F505" s="667" t="s">
        <v>2487</v>
      </c>
      <c r="G505" s="666" t="s">
        <v>581</v>
      </c>
      <c r="H505" s="666" t="s">
        <v>2032</v>
      </c>
      <c r="I505" s="666" t="s">
        <v>2033</v>
      </c>
      <c r="J505" s="666" t="s">
        <v>2034</v>
      </c>
      <c r="K505" s="666" t="s">
        <v>2035</v>
      </c>
      <c r="L505" s="668">
        <v>78.528535997634492</v>
      </c>
      <c r="M505" s="668">
        <v>2</v>
      </c>
      <c r="N505" s="669">
        <v>157.05707199526898</v>
      </c>
    </row>
    <row r="506" spans="1:14" ht="14.4" customHeight="1" x14ac:dyDescent="0.3">
      <c r="A506" s="664" t="s">
        <v>542</v>
      </c>
      <c r="B506" s="665" t="s">
        <v>543</v>
      </c>
      <c r="C506" s="666" t="s">
        <v>555</v>
      </c>
      <c r="D506" s="667" t="s">
        <v>2485</v>
      </c>
      <c r="E506" s="666" t="s">
        <v>561</v>
      </c>
      <c r="F506" s="667" t="s">
        <v>2487</v>
      </c>
      <c r="G506" s="666" t="s">
        <v>581</v>
      </c>
      <c r="H506" s="666" t="s">
        <v>2036</v>
      </c>
      <c r="I506" s="666" t="s">
        <v>2037</v>
      </c>
      <c r="J506" s="666" t="s">
        <v>2038</v>
      </c>
      <c r="K506" s="666" t="s">
        <v>1181</v>
      </c>
      <c r="L506" s="668">
        <v>30.269999999999989</v>
      </c>
      <c r="M506" s="668">
        <v>104</v>
      </c>
      <c r="N506" s="669">
        <v>3148.079999999999</v>
      </c>
    </row>
    <row r="507" spans="1:14" ht="14.4" customHeight="1" x14ac:dyDescent="0.3">
      <c r="A507" s="664" t="s">
        <v>542</v>
      </c>
      <c r="B507" s="665" t="s">
        <v>543</v>
      </c>
      <c r="C507" s="666" t="s">
        <v>555</v>
      </c>
      <c r="D507" s="667" t="s">
        <v>2485</v>
      </c>
      <c r="E507" s="666" t="s">
        <v>561</v>
      </c>
      <c r="F507" s="667" t="s">
        <v>2487</v>
      </c>
      <c r="G507" s="666" t="s">
        <v>581</v>
      </c>
      <c r="H507" s="666" t="s">
        <v>2039</v>
      </c>
      <c r="I507" s="666" t="s">
        <v>2040</v>
      </c>
      <c r="J507" s="666" t="s">
        <v>1079</v>
      </c>
      <c r="K507" s="666" t="s">
        <v>2041</v>
      </c>
      <c r="L507" s="668">
        <v>21.879947549472018</v>
      </c>
      <c r="M507" s="668">
        <v>156</v>
      </c>
      <c r="N507" s="669">
        <v>3413.2718177176348</v>
      </c>
    </row>
    <row r="508" spans="1:14" ht="14.4" customHeight="1" x14ac:dyDescent="0.3">
      <c r="A508" s="664" t="s">
        <v>542</v>
      </c>
      <c r="B508" s="665" t="s">
        <v>543</v>
      </c>
      <c r="C508" s="666" t="s">
        <v>555</v>
      </c>
      <c r="D508" s="667" t="s">
        <v>2485</v>
      </c>
      <c r="E508" s="666" t="s">
        <v>561</v>
      </c>
      <c r="F508" s="667" t="s">
        <v>2487</v>
      </c>
      <c r="G508" s="666" t="s">
        <v>581</v>
      </c>
      <c r="H508" s="666" t="s">
        <v>2042</v>
      </c>
      <c r="I508" s="666" t="s">
        <v>2043</v>
      </c>
      <c r="J508" s="666" t="s">
        <v>2044</v>
      </c>
      <c r="K508" s="666" t="s">
        <v>2045</v>
      </c>
      <c r="L508" s="668">
        <v>1333.4322240443128</v>
      </c>
      <c r="M508" s="668">
        <v>6</v>
      </c>
      <c r="N508" s="669">
        <v>8000.593344265877</v>
      </c>
    </row>
    <row r="509" spans="1:14" ht="14.4" customHeight="1" x14ac:dyDescent="0.3">
      <c r="A509" s="664" t="s">
        <v>542</v>
      </c>
      <c r="B509" s="665" t="s">
        <v>543</v>
      </c>
      <c r="C509" s="666" t="s">
        <v>555</v>
      </c>
      <c r="D509" s="667" t="s">
        <v>2485</v>
      </c>
      <c r="E509" s="666" t="s">
        <v>561</v>
      </c>
      <c r="F509" s="667" t="s">
        <v>2487</v>
      </c>
      <c r="G509" s="666" t="s">
        <v>581</v>
      </c>
      <c r="H509" s="666" t="s">
        <v>1116</v>
      </c>
      <c r="I509" s="666" t="s">
        <v>1117</v>
      </c>
      <c r="J509" s="666" t="s">
        <v>568</v>
      </c>
      <c r="K509" s="666" t="s">
        <v>1118</v>
      </c>
      <c r="L509" s="668">
        <v>85.75</v>
      </c>
      <c r="M509" s="668">
        <v>62</v>
      </c>
      <c r="N509" s="669">
        <v>5316.5</v>
      </c>
    </row>
    <row r="510" spans="1:14" ht="14.4" customHeight="1" x14ac:dyDescent="0.3">
      <c r="A510" s="664" t="s">
        <v>542</v>
      </c>
      <c r="B510" s="665" t="s">
        <v>543</v>
      </c>
      <c r="C510" s="666" t="s">
        <v>555</v>
      </c>
      <c r="D510" s="667" t="s">
        <v>2485</v>
      </c>
      <c r="E510" s="666" t="s">
        <v>561</v>
      </c>
      <c r="F510" s="667" t="s">
        <v>2487</v>
      </c>
      <c r="G510" s="666" t="s">
        <v>581</v>
      </c>
      <c r="H510" s="666" t="s">
        <v>2046</v>
      </c>
      <c r="I510" s="666" t="s">
        <v>2047</v>
      </c>
      <c r="J510" s="666" t="s">
        <v>2048</v>
      </c>
      <c r="K510" s="666" t="s">
        <v>2049</v>
      </c>
      <c r="L510" s="668">
        <v>17581.667500000003</v>
      </c>
      <c r="M510" s="668">
        <v>4</v>
      </c>
      <c r="N510" s="669">
        <v>70326.670000000013</v>
      </c>
    </row>
    <row r="511" spans="1:14" ht="14.4" customHeight="1" x14ac:dyDescent="0.3">
      <c r="A511" s="664" t="s">
        <v>542</v>
      </c>
      <c r="B511" s="665" t="s">
        <v>543</v>
      </c>
      <c r="C511" s="666" t="s">
        <v>555</v>
      </c>
      <c r="D511" s="667" t="s">
        <v>2485</v>
      </c>
      <c r="E511" s="666" t="s">
        <v>561</v>
      </c>
      <c r="F511" s="667" t="s">
        <v>2487</v>
      </c>
      <c r="G511" s="666" t="s">
        <v>581</v>
      </c>
      <c r="H511" s="666" t="s">
        <v>2050</v>
      </c>
      <c r="I511" s="666" t="s">
        <v>900</v>
      </c>
      <c r="J511" s="666" t="s">
        <v>2051</v>
      </c>
      <c r="K511" s="666"/>
      <c r="L511" s="668">
        <v>36.905000000000001</v>
      </c>
      <c r="M511" s="668">
        <v>20</v>
      </c>
      <c r="N511" s="669">
        <v>738.1</v>
      </c>
    </row>
    <row r="512" spans="1:14" ht="14.4" customHeight="1" x14ac:dyDescent="0.3">
      <c r="A512" s="664" t="s">
        <v>542</v>
      </c>
      <c r="B512" s="665" t="s">
        <v>543</v>
      </c>
      <c r="C512" s="666" t="s">
        <v>555</v>
      </c>
      <c r="D512" s="667" t="s">
        <v>2485</v>
      </c>
      <c r="E512" s="666" t="s">
        <v>561</v>
      </c>
      <c r="F512" s="667" t="s">
        <v>2487</v>
      </c>
      <c r="G512" s="666" t="s">
        <v>581</v>
      </c>
      <c r="H512" s="666" t="s">
        <v>2052</v>
      </c>
      <c r="I512" s="666" t="s">
        <v>900</v>
      </c>
      <c r="J512" s="666" t="s">
        <v>2053</v>
      </c>
      <c r="K512" s="666" t="s">
        <v>2054</v>
      </c>
      <c r="L512" s="668">
        <v>471.5</v>
      </c>
      <c r="M512" s="668">
        <v>372</v>
      </c>
      <c r="N512" s="669">
        <v>175398</v>
      </c>
    </row>
    <row r="513" spans="1:14" ht="14.4" customHeight="1" x14ac:dyDescent="0.3">
      <c r="A513" s="664" t="s">
        <v>542</v>
      </c>
      <c r="B513" s="665" t="s">
        <v>543</v>
      </c>
      <c r="C513" s="666" t="s">
        <v>555</v>
      </c>
      <c r="D513" s="667" t="s">
        <v>2485</v>
      </c>
      <c r="E513" s="666" t="s">
        <v>561</v>
      </c>
      <c r="F513" s="667" t="s">
        <v>2487</v>
      </c>
      <c r="G513" s="666" t="s">
        <v>581</v>
      </c>
      <c r="H513" s="666" t="s">
        <v>2055</v>
      </c>
      <c r="I513" s="666" t="s">
        <v>2056</v>
      </c>
      <c r="J513" s="666" t="s">
        <v>2057</v>
      </c>
      <c r="K513" s="666" t="s">
        <v>1995</v>
      </c>
      <c r="L513" s="668">
        <v>57.939999999999969</v>
      </c>
      <c r="M513" s="668">
        <v>2</v>
      </c>
      <c r="N513" s="669">
        <v>115.87999999999994</v>
      </c>
    </row>
    <row r="514" spans="1:14" ht="14.4" customHeight="1" x14ac:dyDescent="0.3">
      <c r="A514" s="664" t="s">
        <v>542</v>
      </c>
      <c r="B514" s="665" t="s">
        <v>543</v>
      </c>
      <c r="C514" s="666" t="s">
        <v>555</v>
      </c>
      <c r="D514" s="667" t="s">
        <v>2485</v>
      </c>
      <c r="E514" s="666" t="s">
        <v>561</v>
      </c>
      <c r="F514" s="667" t="s">
        <v>2487</v>
      </c>
      <c r="G514" s="666" t="s">
        <v>581</v>
      </c>
      <c r="H514" s="666" t="s">
        <v>2058</v>
      </c>
      <c r="I514" s="666" t="s">
        <v>2059</v>
      </c>
      <c r="J514" s="666" t="s">
        <v>2060</v>
      </c>
      <c r="K514" s="666" t="s">
        <v>2061</v>
      </c>
      <c r="L514" s="668">
        <v>257.899</v>
      </c>
      <c r="M514" s="668">
        <v>90</v>
      </c>
      <c r="N514" s="669">
        <v>23210.91</v>
      </c>
    </row>
    <row r="515" spans="1:14" ht="14.4" customHeight="1" x14ac:dyDescent="0.3">
      <c r="A515" s="664" t="s">
        <v>542</v>
      </c>
      <c r="B515" s="665" t="s">
        <v>543</v>
      </c>
      <c r="C515" s="666" t="s">
        <v>555</v>
      </c>
      <c r="D515" s="667" t="s">
        <v>2485</v>
      </c>
      <c r="E515" s="666" t="s">
        <v>561</v>
      </c>
      <c r="F515" s="667" t="s">
        <v>2487</v>
      </c>
      <c r="G515" s="666" t="s">
        <v>581</v>
      </c>
      <c r="H515" s="666" t="s">
        <v>2062</v>
      </c>
      <c r="I515" s="666" t="s">
        <v>2063</v>
      </c>
      <c r="J515" s="666" t="s">
        <v>2064</v>
      </c>
      <c r="K515" s="666" t="s">
        <v>2065</v>
      </c>
      <c r="L515" s="668">
        <v>285.99999999999994</v>
      </c>
      <c r="M515" s="668">
        <v>1</v>
      </c>
      <c r="N515" s="669">
        <v>285.99999999999994</v>
      </c>
    </row>
    <row r="516" spans="1:14" ht="14.4" customHeight="1" x14ac:dyDescent="0.3">
      <c r="A516" s="664" t="s">
        <v>542</v>
      </c>
      <c r="B516" s="665" t="s">
        <v>543</v>
      </c>
      <c r="C516" s="666" t="s">
        <v>555</v>
      </c>
      <c r="D516" s="667" t="s">
        <v>2485</v>
      </c>
      <c r="E516" s="666" t="s">
        <v>561</v>
      </c>
      <c r="F516" s="667" t="s">
        <v>2487</v>
      </c>
      <c r="G516" s="666" t="s">
        <v>581</v>
      </c>
      <c r="H516" s="666" t="s">
        <v>2066</v>
      </c>
      <c r="I516" s="666" t="s">
        <v>2067</v>
      </c>
      <c r="J516" s="666" t="s">
        <v>2068</v>
      </c>
      <c r="K516" s="666" t="s">
        <v>2069</v>
      </c>
      <c r="L516" s="668">
        <v>58.87</v>
      </c>
      <c r="M516" s="668">
        <v>11</v>
      </c>
      <c r="N516" s="669">
        <v>647.56999999999994</v>
      </c>
    </row>
    <row r="517" spans="1:14" ht="14.4" customHeight="1" x14ac:dyDescent="0.3">
      <c r="A517" s="664" t="s">
        <v>542</v>
      </c>
      <c r="B517" s="665" t="s">
        <v>543</v>
      </c>
      <c r="C517" s="666" t="s">
        <v>555</v>
      </c>
      <c r="D517" s="667" t="s">
        <v>2485</v>
      </c>
      <c r="E517" s="666" t="s">
        <v>561</v>
      </c>
      <c r="F517" s="667" t="s">
        <v>2487</v>
      </c>
      <c r="G517" s="666" t="s">
        <v>581</v>
      </c>
      <c r="H517" s="666" t="s">
        <v>1148</v>
      </c>
      <c r="I517" s="666" t="s">
        <v>1149</v>
      </c>
      <c r="J517" s="666" t="s">
        <v>1150</v>
      </c>
      <c r="K517" s="666" t="s">
        <v>1151</v>
      </c>
      <c r="L517" s="668">
        <v>103.68072721013743</v>
      </c>
      <c r="M517" s="668">
        <v>23</v>
      </c>
      <c r="N517" s="669">
        <v>2384.6567258331611</v>
      </c>
    </row>
    <row r="518" spans="1:14" ht="14.4" customHeight="1" x14ac:dyDescent="0.3">
      <c r="A518" s="664" t="s">
        <v>542</v>
      </c>
      <c r="B518" s="665" t="s">
        <v>543</v>
      </c>
      <c r="C518" s="666" t="s">
        <v>555</v>
      </c>
      <c r="D518" s="667" t="s">
        <v>2485</v>
      </c>
      <c r="E518" s="666" t="s">
        <v>561</v>
      </c>
      <c r="F518" s="667" t="s">
        <v>2487</v>
      </c>
      <c r="G518" s="666" t="s">
        <v>581</v>
      </c>
      <c r="H518" s="666" t="s">
        <v>2070</v>
      </c>
      <c r="I518" s="666" t="s">
        <v>2071</v>
      </c>
      <c r="J518" s="666" t="s">
        <v>2072</v>
      </c>
      <c r="K518" s="666" t="s">
        <v>2073</v>
      </c>
      <c r="L518" s="668">
        <v>3569.2811601611943</v>
      </c>
      <c r="M518" s="668">
        <v>1</v>
      </c>
      <c r="N518" s="669">
        <v>3569.2811601611943</v>
      </c>
    </row>
    <row r="519" spans="1:14" ht="14.4" customHeight="1" x14ac:dyDescent="0.3">
      <c r="A519" s="664" t="s">
        <v>542</v>
      </c>
      <c r="B519" s="665" t="s">
        <v>543</v>
      </c>
      <c r="C519" s="666" t="s">
        <v>555</v>
      </c>
      <c r="D519" s="667" t="s">
        <v>2485</v>
      </c>
      <c r="E519" s="666" t="s">
        <v>561</v>
      </c>
      <c r="F519" s="667" t="s">
        <v>2487</v>
      </c>
      <c r="G519" s="666" t="s">
        <v>581</v>
      </c>
      <c r="H519" s="666" t="s">
        <v>1156</v>
      </c>
      <c r="I519" s="666" t="s">
        <v>1157</v>
      </c>
      <c r="J519" s="666" t="s">
        <v>1158</v>
      </c>
      <c r="K519" s="666" t="s">
        <v>1159</v>
      </c>
      <c r="L519" s="668">
        <v>47.539919359592346</v>
      </c>
      <c r="M519" s="668">
        <v>2</v>
      </c>
      <c r="N519" s="669">
        <v>95.079838719184693</v>
      </c>
    </row>
    <row r="520" spans="1:14" ht="14.4" customHeight="1" x14ac:dyDescent="0.3">
      <c r="A520" s="664" t="s">
        <v>542</v>
      </c>
      <c r="B520" s="665" t="s">
        <v>543</v>
      </c>
      <c r="C520" s="666" t="s">
        <v>555</v>
      </c>
      <c r="D520" s="667" t="s">
        <v>2485</v>
      </c>
      <c r="E520" s="666" t="s">
        <v>561</v>
      </c>
      <c r="F520" s="667" t="s">
        <v>2487</v>
      </c>
      <c r="G520" s="666" t="s">
        <v>581</v>
      </c>
      <c r="H520" s="666" t="s">
        <v>2074</v>
      </c>
      <c r="I520" s="666" t="s">
        <v>2075</v>
      </c>
      <c r="J520" s="666" t="s">
        <v>2076</v>
      </c>
      <c r="K520" s="666" t="s">
        <v>2077</v>
      </c>
      <c r="L520" s="668">
        <v>105.81000000000002</v>
      </c>
      <c r="M520" s="668">
        <v>12</v>
      </c>
      <c r="N520" s="669">
        <v>1269.7200000000003</v>
      </c>
    </row>
    <row r="521" spans="1:14" ht="14.4" customHeight="1" x14ac:dyDescent="0.3">
      <c r="A521" s="664" t="s">
        <v>542</v>
      </c>
      <c r="B521" s="665" t="s">
        <v>543</v>
      </c>
      <c r="C521" s="666" t="s">
        <v>555</v>
      </c>
      <c r="D521" s="667" t="s">
        <v>2485</v>
      </c>
      <c r="E521" s="666" t="s">
        <v>561</v>
      </c>
      <c r="F521" s="667" t="s">
        <v>2487</v>
      </c>
      <c r="G521" s="666" t="s">
        <v>581</v>
      </c>
      <c r="H521" s="666" t="s">
        <v>2078</v>
      </c>
      <c r="I521" s="666" t="s">
        <v>2079</v>
      </c>
      <c r="J521" s="666" t="s">
        <v>2080</v>
      </c>
      <c r="K521" s="666" t="s">
        <v>2081</v>
      </c>
      <c r="L521" s="668">
        <v>40.559999999999995</v>
      </c>
      <c r="M521" s="668">
        <v>1</v>
      </c>
      <c r="N521" s="669">
        <v>40.559999999999995</v>
      </c>
    </row>
    <row r="522" spans="1:14" ht="14.4" customHeight="1" x14ac:dyDescent="0.3">
      <c r="A522" s="664" t="s">
        <v>542</v>
      </c>
      <c r="B522" s="665" t="s">
        <v>543</v>
      </c>
      <c r="C522" s="666" t="s">
        <v>555</v>
      </c>
      <c r="D522" s="667" t="s">
        <v>2485</v>
      </c>
      <c r="E522" s="666" t="s">
        <v>561</v>
      </c>
      <c r="F522" s="667" t="s">
        <v>2487</v>
      </c>
      <c r="G522" s="666" t="s">
        <v>581</v>
      </c>
      <c r="H522" s="666" t="s">
        <v>2082</v>
      </c>
      <c r="I522" s="666" t="s">
        <v>900</v>
      </c>
      <c r="J522" s="666" t="s">
        <v>2083</v>
      </c>
      <c r="K522" s="666" t="s">
        <v>2084</v>
      </c>
      <c r="L522" s="668">
        <v>23.700450477190088</v>
      </c>
      <c r="M522" s="668">
        <v>600</v>
      </c>
      <c r="N522" s="669">
        <v>14220.270286314053</v>
      </c>
    </row>
    <row r="523" spans="1:14" ht="14.4" customHeight="1" x14ac:dyDescent="0.3">
      <c r="A523" s="664" t="s">
        <v>542</v>
      </c>
      <c r="B523" s="665" t="s">
        <v>543</v>
      </c>
      <c r="C523" s="666" t="s">
        <v>555</v>
      </c>
      <c r="D523" s="667" t="s">
        <v>2485</v>
      </c>
      <c r="E523" s="666" t="s">
        <v>561</v>
      </c>
      <c r="F523" s="667" t="s">
        <v>2487</v>
      </c>
      <c r="G523" s="666" t="s">
        <v>581</v>
      </c>
      <c r="H523" s="666" t="s">
        <v>2085</v>
      </c>
      <c r="I523" s="666" t="s">
        <v>900</v>
      </c>
      <c r="J523" s="666" t="s">
        <v>2086</v>
      </c>
      <c r="K523" s="666"/>
      <c r="L523" s="668">
        <v>84.284431872349884</v>
      </c>
      <c r="M523" s="668">
        <v>22</v>
      </c>
      <c r="N523" s="669">
        <v>1854.2575011916974</v>
      </c>
    </row>
    <row r="524" spans="1:14" ht="14.4" customHeight="1" x14ac:dyDescent="0.3">
      <c r="A524" s="664" t="s">
        <v>542</v>
      </c>
      <c r="B524" s="665" t="s">
        <v>543</v>
      </c>
      <c r="C524" s="666" t="s">
        <v>555</v>
      </c>
      <c r="D524" s="667" t="s">
        <v>2485</v>
      </c>
      <c r="E524" s="666" t="s">
        <v>561</v>
      </c>
      <c r="F524" s="667" t="s">
        <v>2487</v>
      </c>
      <c r="G524" s="666" t="s">
        <v>581</v>
      </c>
      <c r="H524" s="666" t="s">
        <v>2087</v>
      </c>
      <c r="I524" s="666" t="s">
        <v>900</v>
      </c>
      <c r="J524" s="666" t="s">
        <v>2088</v>
      </c>
      <c r="K524" s="666"/>
      <c r="L524" s="668">
        <v>221.95638896665994</v>
      </c>
      <c r="M524" s="668">
        <v>6</v>
      </c>
      <c r="N524" s="669">
        <v>1331.7383337999597</v>
      </c>
    </row>
    <row r="525" spans="1:14" ht="14.4" customHeight="1" x14ac:dyDescent="0.3">
      <c r="A525" s="664" t="s">
        <v>542</v>
      </c>
      <c r="B525" s="665" t="s">
        <v>543</v>
      </c>
      <c r="C525" s="666" t="s">
        <v>555</v>
      </c>
      <c r="D525" s="667" t="s">
        <v>2485</v>
      </c>
      <c r="E525" s="666" t="s">
        <v>561</v>
      </c>
      <c r="F525" s="667" t="s">
        <v>2487</v>
      </c>
      <c r="G525" s="666" t="s">
        <v>581</v>
      </c>
      <c r="H525" s="666" t="s">
        <v>1170</v>
      </c>
      <c r="I525" s="666" t="s">
        <v>1171</v>
      </c>
      <c r="J525" s="666" t="s">
        <v>1172</v>
      </c>
      <c r="K525" s="666" t="s">
        <v>1173</v>
      </c>
      <c r="L525" s="668">
        <v>112.49946715235581</v>
      </c>
      <c r="M525" s="668">
        <v>172</v>
      </c>
      <c r="N525" s="669">
        <v>19349.908350205198</v>
      </c>
    </row>
    <row r="526" spans="1:14" ht="14.4" customHeight="1" x14ac:dyDescent="0.3">
      <c r="A526" s="664" t="s">
        <v>542</v>
      </c>
      <c r="B526" s="665" t="s">
        <v>543</v>
      </c>
      <c r="C526" s="666" t="s">
        <v>555</v>
      </c>
      <c r="D526" s="667" t="s">
        <v>2485</v>
      </c>
      <c r="E526" s="666" t="s">
        <v>561</v>
      </c>
      <c r="F526" s="667" t="s">
        <v>2487</v>
      </c>
      <c r="G526" s="666" t="s">
        <v>581</v>
      </c>
      <c r="H526" s="666" t="s">
        <v>2089</v>
      </c>
      <c r="I526" s="666" t="s">
        <v>2090</v>
      </c>
      <c r="J526" s="666" t="s">
        <v>2091</v>
      </c>
      <c r="K526" s="666" t="s">
        <v>2092</v>
      </c>
      <c r="L526" s="668">
        <v>62.689999999999969</v>
      </c>
      <c r="M526" s="668">
        <v>1</v>
      </c>
      <c r="N526" s="669">
        <v>62.689999999999969</v>
      </c>
    </row>
    <row r="527" spans="1:14" ht="14.4" customHeight="1" x14ac:dyDescent="0.3">
      <c r="A527" s="664" t="s">
        <v>542</v>
      </c>
      <c r="B527" s="665" t="s">
        <v>543</v>
      </c>
      <c r="C527" s="666" t="s">
        <v>555</v>
      </c>
      <c r="D527" s="667" t="s">
        <v>2485</v>
      </c>
      <c r="E527" s="666" t="s">
        <v>561</v>
      </c>
      <c r="F527" s="667" t="s">
        <v>2487</v>
      </c>
      <c r="G527" s="666" t="s">
        <v>581</v>
      </c>
      <c r="H527" s="666" t="s">
        <v>2093</v>
      </c>
      <c r="I527" s="666" t="s">
        <v>2094</v>
      </c>
      <c r="J527" s="666" t="s">
        <v>2095</v>
      </c>
      <c r="K527" s="666" t="s">
        <v>1181</v>
      </c>
      <c r="L527" s="668">
        <v>36.929999999999993</v>
      </c>
      <c r="M527" s="668">
        <v>4</v>
      </c>
      <c r="N527" s="669">
        <v>147.71999999999997</v>
      </c>
    </row>
    <row r="528" spans="1:14" ht="14.4" customHeight="1" x14ac:dyDescent="0.3">
      <c r="A528" s="664" t="s">
        <v>542</v>
      </c>
      <c r="B528" s="665" t="s">
        <v>543</v>
      </c>
      <c r="C528" s="666" t="s">
        <v>555</v>
      </c>
      <c r="D528" s="667" t="s">
        <v>2485</v>
      </c>
      <c r="E528" s="666" t="s">
        <v>561</v>
      </c>
      <c r="F528" s="667" t="s">
        <v>2487</v>
      </c>
      <c r="G528" s="666" t="s">
        <v>581</v>
      </c>
      <c r="H528" s="666" t="s">
        <v>2096</v>
      </c>
      <c r="I528" s="666" t="s">
        <v>900</v>
      </c>
      <c r="J528" s="666" t="s">
        <v>2097</v>
      </c>
      <c r="K528" s="666" t="s">
        <v>2098</v>
      </c>
      <c r="L528" s="668">
        <v>188.4846551724138</v>
      </c>
      <c r="M528" s="668">
        <v>58</v>
      </c>
      <c r="N528" s="669">
        <v>10932.11</v>
      </c>
    </row>
    <row r="529" spans="1:14" ht="14.4" customHeight="1" x14ac:dyDescent="0.3">
      <c r="A529" s="664" t="s">
        <v>542</v>
      </c>
      <c r="B529" s="665" t="s">
        <v>543</v>
      </c>
      <c r="C529" s="666" t="s">
        <v>555</v>
      </c>
      <c r="D529" s="667" t="s">
        <v>2485</v>
      </c>
      <c r="E529" s="666" t="s">
        <v>561</v>
      </c>
      <c r="F529" s="667" t="s">
        <v>2487</v>
      </c>
      <c r="G529" s="666" t="s">
        <v>581</v>
      </c>
      <c r="H529" s="666" t="s">
        <v>1182</v>
      </c>
      <c r="I529" s="666" t="s">
        <v>1183</v>
      </c>
      <c r="J529" s="666" t="s">
        <v>1184</v>
      </c>
      <c r="K529" s="666" t="s">
        <v>1185</v>
      </c>
      <c r="L529" s="668">
        <v>382.11006256565406</v>
      </c>
      <c r="M529" s="668">
        <v>84</v>
      </c>
      <c r="N529" s="669">
        <v>32097.245255514943</v>
      </c>
    </row>
    <row r="530" spans="1:14" ht="14.4" customHeight="1" x14ac:dyDescent="0.3">
      <c r="A530" s="664" t="s">
        <v>542</v>
      </c>
      <c r="B530" s="665" t="s">
        <v>543</v>
      </c>
      <c r="C530" s="666" t="s">
        <v>555</v>
      </c>
      <c r="D530" s="667" t="s">
        <v>2485</v>
      </c>
      <c r="E530" s="666" t="s">
        <v>561</v>
      </c>
      <c r="F530" s="667" t="s">
        <v>2487</v>
      </c>
      <c r="G530" s="666" t="s">
        <v>581</v>
      </c>
      <c r="H530" s="666" t="s">
        <v>1186</v>
      </c>
      <c r="I530" s="666" t="s">
        <v>1186</v>
      </c>
      <c r="J530" s="666" t="s">
        <v>1187</v>
      </c>
      <c r="K530" s="666" t="s">
        <v>1188</v>
      </c>
      <c r="L530" s="668">
        <v>46.659999999999989</v>
      </c>
      <c r="M530" s="668">
        <v>11</v>
      </c>
      <c r="N530" s="669">
        <v>513.25999999999988</v>
      </c>
    </row>
    <row r="531" spans="1:14" ht="14.4" customHeight="1" x14ac:dyDescent="0.3">
      <c r="A531" s="664" t="s">
        <v>542</v>
      </c>
      <c r="B531" s="665" t="s">
        <v>543</v>
      </c>
      <c r="C531" s="666" t="s">
        <v>555</v>
      </c>
      <c r="D531" s="667" t="s">
        <v>2485</v>
      </c>
      <c r="E531" s="666" t="s">
        <v>561</v>
      </c>
      <c r="F531" s="667" t="s">
        <v>2487</v>
      </c>
      <c r="G531" s="666" t="s">
        <v>581</v>
      </c>
      <c r="H531" s="666" t="s">
        <v>2099</v>
      </c>
      <c r="I531" s="666" t="s">
        <v>2100</v>
      </c>
      <c r="J531" s="666" t="s">
        <v>2101</v>
      </c>
      <c r="K531" s="666" t="s">
        <v>2102</v>
      </c>
      <c r="L531" s="668">
        <v>69.339999999999989</v>
      </c>
      <c r="M531" s="668">
        <v>5</v>
      </c>
      <c r="N531" s="669">
        <v>346.69999999999993</v>
      </c>
    </row>
    <row r="532" spans="1:14" ht="14.4" customHeight="1" x14ac:dyDescent="0.3">
      <c r="A532" s="664" t="s">
        <v>542</v>
      </c>
      <c r="B532" s="665" t="s">
        <v>543</v>
      </c>
      <c r="C532" s="666" t="s">
        <v>555</v>
      </c>
      <c r="D532" s="667" t="s">
        <v>2485</v>
      </c>
      <c r="E532" s="666" t="s">
        <v>561</v>
      </c>
      <c r="F532" s="667" t="s">
        <v>2487</v>
      </c>
      <c r="G532" s="666" t="s">
        <v>581</v>
      </c>
      <c r="H532" s="666" t="s">
        <v>2103</v>
      </c>
      <c r="I532" s="666" t="s">
        <v>2104</v>
      </c>
      <c r="J532" s="666" t="s">
        <v>2105</v>
      </c>
      <c r="K532" s="666" t="s">
        <v>2106</v>
      </c>
      <c r="L532" s="668">
        <v>78.639999999999986</v>
      </c>
      <c r="M532" s="668">
        <v>1</v>
      </c>
      <c r="N532" s="669">
        <v>78.639999999999986</v>
      </c>
    </row>
    <row r="533" spans="1:14" ht="14.4" customHeight="1" x14ac:dyDescent="0.3">
      <c r="A533" s="664" t="s">
        <v>542</v>
      </c>
      <c r="B533" s="665" t="s">
        <v>543</v>
      </c>
      <c r="C533" s="666" t="s">
        <v>555</v>
      </c>
      <c r="D533" s="667" t="s">
        <v>2485</v>
      </c>
      <c r="E533" s="666" t="s">
        <v>561</v>
      </c>
      <c r="F533" s="667" t="s">
        <v>2487</v>
      </c>
      <c r="G533" s="666" t="s">
        <v>581</v>
      </c>
      <c r="H533" s="666" t="s">
        <v>2107</v>
      </c>
      <c r="I533" s="666" t="s">
        <v>900</v>
      </c>
      <c r="J533" s="666" t="s">
        <v>2108</v>
      </c>
      <c r="K533" s="666" t="s">
        <v>2109</v>
      </c>
      <c r="L533" s="668">
        <v>22.07</v>
      </c>
      <c r="M533" s="668">
        <v>8</v>
      </c>
      <c r="N533" s="669">
        <v>176.56</v>
      </c>
    </row>
    <row r="534" spans="1:14" ht="14.4" customHeight="1" x14ac:dyDescent="0.3">
      <c r="A534" s="664" t="s">
        <v>542</v>
      </c>
      <c r="B534" s="665" t="s">
        <v>543</v>
      </c>
      <c r="C534" s="666" t="s">
        <v>555</v>
      </c>
      <c r="D534" s="667" t="s">
        <v>2485</v>
      </c>
      <c r="E534" s="666" t="s">
        <v>561</v>
      </c>
      <c r="F534" s="667" t="s">
        <v>2487</v>
      </c>
      <c r="G534" s="666" t="s">
        <v>581</v>
      </c>
      <c r="H534" s="666" t="s">
        <v>2110</v>
      </c>
      <c r="I534" s="666" t="s">
        <v>900</v>
      </c>
      <c r="J534" s="666" t="s">
        <v>2111</v>
      </c>
      <c r="K534" s="666" t="s">
        <v>2109</v>
      </c>
      <c r="L534" s="668">
        <v>32.78</v>
      </c>
      <c r="M534" s="668">
        <v>6</v>
      </c>
      <c r="N534" s="669">
        <v>196.68</v>
      </c>
    </row>
    <row r="535" spans="1:14" ht="14.4" customHeight="1" x14ac:dyDescent="0.3">
      <c r="A535" s="664" t="s">
        <v>542</v>
      </c>
      <c r="B535" s="665" t="s">
        <v>543</v>
      </c>
      <c r="C535" s="666" t="s">
        <v>555</v>
      </c>
      <c r="D535" s="667" t="s">
        <v>2485</v>
      </c>
      <c r="E535" s="666" t="s">
        <v>561</v>
      </c>
      <c r="F535" s="667" t="s">
        <v>2487</v>
      </c>
      <c r="G535" s="666" t="s">
        <v>581</v>
      </c>
      <c r="H535" s="666" t="s">
        <v>2112</v>
      </c>
      <c r="I535" s="666" t="s">
        <v>900</v>
      </c>
      <c r="J535" s="666" t="s">
        <v>2113</v>
      </c>
      <c r="K535" s="666"/>
      <c r="L535" s="668">
        <v>22.07</v>
      </c>
      <c r="M535" s="668">
        <v>4</v>
      </c>
      <c r="N535" s="669">
        <v>88.28</v>
      </c>
    </row>
    <row r="536" spans="1:14" ht="14.4" customHeight="1" x14ac:dyDescent="0.3">
      <c r="A536" s="664" t="s">
        <v>542</v>
      </c>
      <c r="B536" s="665" t="s">
        <v>543</v>
      </c>
      <c r="C536" s="666" t="s">
        <v>555</v>
      </c>
      <c r="D536" s="667" t="s">
        <v>2485</v>
      </c>
      <c r="E536" s="666" t="s">
        <v>561</v>
      </c>
      <c r="F536" s="667" t="s">
        <v>2487</v>
      </c>
      <c r="G536" s="666" t="s">
        <v>581</v>
      </c>
      <c r="H536" s="666" t="s">
        <v>2114</v>
      </c>
      <c r="I536" s="666" t="s">
        <v>2115</v>
      </c>
      <c r="J536" s="666" t="s">
        <v>2116</v>
      </c>
      <c r="K536" s="666" t="s">
        <v>1181</v>
      </c>
      <c r="L536" s="668">
        <v>289.99950000000001</v>
      </c>
      <c r="M536" s="668">
        <v>20</v>
      </c>
      <c r="N536" s="669">
        <v>5799.99</v>
      </c>
    </row>
    <row r="537" spans="1:14" ht="14.4" customHeight="1" x14ac:dyDescent="0.3">
      <c r="A537" s="664" t="s">
        <v>542</v>
      </c>
      <c r="B537" s="665" t="s">
        <v>543</v>
      </c>
      <c r="C537" s="666" t="s">
        <v>555</v>
      </c>
      <c r="D537" s="667" t="s">
        <v>2485</v>
      </c>
      <c r="E537" s="666" t="s">
        <v>561</v>
      </c>
      <c r="F537" s="667" t="s">
        <v>2487</v>
      </c>
      <c r="G537" s="666" t="s">
        <v>581</v>
      </c>
      <c r="H537" s="666" t="s">
        <v>1218</v>
      </c>
      <c r="I537" s="666" t="s">
        <v>1219</v>
      </c>
      <c r="J537" s="666" t="s">
        <v>1220</v>
      </c>
      <c r="K537" s="666" t="s">
        <v>1221</v>
      </c>
      <c r="L537" s="668">
        <v>136.61973300080018</v>
      </c>
      <c r="M537" s="668">
        <v>10</v>
      </c>
      <c r="N537" s="669">
        <v>1366.1973300080019</v>
      </c>
    </row>
    <row r="538" spans="1:14" ht="14.4" customHeight="1" x14ac:dyDescent="0.3">
      <c r="A538" s="664" t="s">
        <v>542</v>
      </c>
      <c r="B538" s="665" t="s">
        <v>543</v>
      </c>
      <c r="C538" s="666" t="s">
        <v>555</v>
      </c>
      <c r="D538" s="667" t="s">
        <v>2485</v>
      </c>
      <c r="E538" s="666" t="s">
        <v>561</v>
      </c>
      <c r="F538" s="667" t="s">
        <v>2487</v>
      </c>
      <c r="G538" s="666" t="s">
        <v>581</v>
      </c>
      <c r="H538" s="666" t="s">
        <v>2117</v>
      </c>
      <c r="I538" s="666" t="s">
        <v>2118</v>
      </c>
      <c r="J538" s="666" t="s">
        <v>2119</v>
      </c>
      <c r="K538" s="666" t="s">
        <v>2120</v>
      </c>
      <c r="L538" s="668">
        <v>103.56999999999998</v>
      </c>
      <c r="M538" s="668">
        <v>5</v>
      </c>
      <c r="N538" s="669">
        <v>517.84999999999991</v>
      </c>
    </row>
    <row r="539" spans="1:14" ht="14.4" customHeight="1" x14ac:dyDescent="0.3">
      <c r="A539" s="664" t="s">
        <v>542</v>
      </c>
      <c r="B539" s="665" t="s">
        <v>543</v>
      </c>
      <c r="C539" s="666" t="s">
        <v>555</v>
      </c>
      <c r="D539" s="667" t="s">
        <v>2485</v>
      </c>
      <c r="E539" s="666" t="s">
        <v>561</v>
      </c>
      <c r="F539" s="667" t="s">
        <v>2487</v>
      </c>
      <c r="G539" s="666" t="s">
        <v>581</v>
      </c>
      <c r="H539" s="666" t="s">
        <v>2121</v>
      </c>
      <c r="I539" s="666" t="s">
        <v>2122</v>
      </c>
      <c r="J539" s="666" t="s">
        <v>2123</v>
      </c>
      <c r="K539" s="666"/>
      <c r="L539" s="668">
        <v>577.26999999999987</v>
      </c>
      <c r="M539" s="668">
        <v>1</v>
      </c>
      <c r="N539" s="669">
        <v>577.26999999999987</v>
      </c>
    </row>
    <row r="540" spans="1:14" ht="14.4" customHeight="1" x14ac:dyDescent="0.3">
      <c r="A540" s="664" t="s">
        <v>542</v>
      </c>
      <c r="B540" s="665" t="s">
        <v>543</v>
      </c>
      <c r="C540" s="666" t="s">
        <v>555</v>
      </c>
      <c r="D540" s="667" t="s">
        <v>2485</v>
      </c>
      <c r="E540" s="666" t="s">
        <v>561</v>
      </c>
      <c r="F540" s="667" t="s">
        <v>2487</v>
      </c>
      <c r="G540" s="666" t="s">
        <v>581</v>
      </c>
      <c r="H540" s="666" t="s">
        <v>2124</v>
      </c>
      <c r="I540" s="666" t="s">
        <v>2125</v>
      </c>
      <c r="J540" s="666" t="s">
        <v>2126</v>
      </c>
      <c r="K540" s="666" t="s">
        <v>2127</v>
      </c>
      <c r="L540" s="668">
        <v>714.23777991207362</v>
      </c>
      <c r="M540" s="668">
        <v>4</v>
      </c>
      <c r="N540" s="669">
        <v>2856.9511196482945</v>
      </c>
    </row>
    <row r="541" spans="1:14" ht="14.4" customHeight="1" x14ac:dyDescent="0.3">
      <c r="A541" s="664" t="s">
        <v>542</v>
      </c>
      <c r="B541" s="665" t="s">
        <v>543</v>
      </c>
      <c r="C541" s="666" t="s">
        <v>555</v>
      </c>
      <c r="D541" s="667" t="s">
        <v>2485</v>
      </c>
      <c r="E541" s="666" t="s">
        <v>561</v>
      </c>
      <c r="F541" s="667" t="s">
        <v>2487</v>
      </c>
      <c r="G541" s="666" t="s">
        <v>581</v>
      </c>
      <c r="H541" s="666" t="s">
        <v>1228</v>
      </c>
      <c r="I541" s="666" t="s">
        <v>1229</v>
      </c>
      <c r="J541" s="666" t="s">
        <v>1230</v>
      </c>
      <c r="K541" s="666" t="s">
        <v>1231</v>
      </c>
      <c r="L541" s="668">
        <v>325.15999999999997</v>
      </c>
      <c r="M541" s="668">
        <v>4</v>
      </c>
      <c r="N541" s="669">
        <v>1300.6399999999999</v>
      </c>
    </row>
    <row r="542" spans="1:14" ht="14.4" customHeight="1" x14ac:dyDescent="0.3">
      <c r="A542" s="664" t="s">
        <v>542</v>
      </c>
      <c r="B542" s="665" t="s">
        <v>543</v>
      </c>
      <c r="C542" s="666" t="s">
        <v>555</v>
      </c>
      <c r="D542" s="667" t="s">
        <v>2485</v>
      </c>
      <c r="E542" s="666" t="s">
        <v>561</v>
      </c>
      <c r="F542" s="667" t="s">
        <v>2487</v>
      </c>
      <c r="G542" s="666" t="s">
        <v>581</v>
      </c>
      <c r="H542" s="666" t="s">
        <v>2128</v>
      </c>
      <c r="I542" s="666" t="s">
        <v>2129</v>
      </c>
      <c r="J542" s="666" t="s">
        <v>2130</v>
      </c>
      <c r="K542" s="666" t="s">
        <v>2131</v>
      </c>
      <c r="L542" s="668">
        <v>275.31</v>
      </c>
      <c r="M542" s="668">
        <v>22</v>
      </c>
      <c r="N542" s="669">
        <v>6056.82</v>
      </c>
    </row>
    <row r="543" spans="1:14" ht="14.4" customHeight="1" x14ac:dyDescent="0.3">
      <c r="A543" s="664" t="s">
        <v>542</v>
      </c>
      <c r="B543" s="665" t="s">
        <v>543</v>
      </c>
      <c r="C543" s="666" t="s">
        <v>555</v>
      </c>
      <c r="D543" s="667" t="s">
        <v>2485</v>
      </c>
      <c r="E543" s="666" t="s">
        <v>561</v>
      </c>
      <c r="F543" s="667" t="s">
        <v>2487</v>
      </c>
      <c r="G543" s="666" t="s">
        <v>581</v>
      </c>
      <c r="H543" s="666" t="s">
        <v>1235</v>
      </c>
      <c r="I543" s="666" t="s">
        <v>1236</v>
      </c>
      <c r="J543" s="666" t="s">
        <v>1237</v>
      </c>
      <c r="K543" s="666" t="s">
        <v>1238</v>
      </c>
      <c r="L543" s="668">
        <v>34.162552100896519</v>
      </c>
      <c r="M543" s="668">
        <v>19</v>
      </c>
      <c r="N543" s="669">
        <v>649.08848991703383</v>
      </c>
    </row>
    <row r="544" spans="1:14" ht="14.4" customHeight="1" x14ac:dyDescent="0.3">
      <c r="A544" s="664" t="s">
        <v>542</v>
      </c>
      <c r="B544" s="665" t="s">
        <v>543</v>
      </c>
      <c r="C544" s="666" t="s">
        <v>555</v>
      </c>
      <c r="D544" s="667" t="s">
        <v>2485</v>
      </c>
      <c r="E544" s="666" t="s">
        <v>561</v>
      </c>
      <c r="F544" s="667" t="s">
        <v>2487</v>
      </c>
      <c r="G544" s="666" t="s">
        <v>581</v>
      </c>
      <c r="H544" s="666" t="s">
        <v>2132</v>
      </c>
      <c r="I544" s="666" t="s">
        <v>900</v>
      </c>
      <c r="J544" s="666" t="s">
        <v>2133</v>
      </c>
      <c r="K544" s="666"/>
      <c r="L544" s="668">
        <v>169.94000000000003</v>
      </c>
      <c r="M544" s="668">
        <v>6</v>
      </c>
      <c r="N544" s="669">
        <v>1019.6400000000001</v>
      </c>
    </row>
    <row r="545" spans="1:14" ht="14.4" customHeight="1" x14ac:dyDescent="0.3">
      <c r="A545" s="664" t="s">
        <v>542</v>
      </c>
      <c r="B545" s="665" t="s">
        <v>543</v>
      </c>
      <c r="C545" s="666" t="s">
        <v>555</v>
      </c>
      <c r="D545" s="667" t="s">
        <v>2485</v>
      </c>
      <c r="E545" s="666" t="s">
        <v>561</v>
      </c>
      <c r="F545" s="667" t="s">
        <v>2487</v>
      </c>
      <c r="G545" s="666" t="s">
        <v>581</v>
      </c>
      <c r="H545" s="666" t="s">
        <v>2134</v>
      </c>
      <c r="I545" s="666" t="s">
        <v>900</v>
      </c>
      <c r="J545" s="666" t="s">
        <v>2135</v>
      </c>
      <c r="K545" s="666"/>
      <c r="L545" s="668">
        <v>33.299996437552004</v>
      </c>
      <c r="M545" s="668">
        <v>32</v>
      </c>
      <c r="N545" s="669">
        <v>1065.5998860016641</v>
      </c>
    </row>
    <row r="546" spans="1:14" ht="14.4" customHeight="1" x14ac:dyDescent="0.3">
      <c r="A546" s="664" t="s">
        <v>542</v>
      </c>
      <c r="B546" s="665" t="s">
        <v>543</v>
      </c>
      <c r="C546" s="666" t="s">
        <v>555</v>
      </c>
      <c r="D546" s="667" t="s">
        <v>2485</v>
      </c>
      <c r="E546" s="666" t="s">
        <v>561</v>
      </c>
      <c r="F546" s="667" t="s">
        <v>2487</v>
      </c>
      <c r="G546" s="666" t="s">
        <v>581</v>
      </c>
      <c r="H546" s="666" t="s">
        <v>2136</v>
      </c>
      <c r="I546" s="666" t="s">
        <v>2137</v>
      </c>
      <c r="J546" s="666" t="s">
        <v>2138</v>
      </c>
      <c r="K546" s="666" t="s">
        <v>2139</v>
      </c>
      <c r="L546" s="668">
        <v>2800</v>
      </c>
      <c r="M546" s="668">
        <v>6</v>
      </c>
      <c r="N546" s="669">
        <v>16800</v>
      </c>
    </row>
    <row r="547" spans="1:14" ht="14.4" customHeight="1" x14ac:dyDescent="0.3">
      <c r="A547" s="664" t="s">
        <v>542</v>
      </c>
      <c r="B547" s="665" t="s">
        <v>543</v>
      </c>
      <c r="C547" s="666" t="s">
        <v>555</v>
      </c>
      <c r="D547" s="667" t="s">
        <v>2485</v>
      </c>
      <c r="E547" s="666" t="s">
        <v>561</v>
      </c>
      <c r="F547" s="667" t="s">
        <v>2487</v>
      </c>
      <c r="G547" s="666" t="s">
        <v>581</v>
      </c>
      <c r="H547" s="666" t="s">
        <v>2140</v>
      </c>
      <c r="I547" s="666" t="s">
        <v>2141</v>
      </c>
      <c r="J547" s="666" t="s">
        <v>2142</v>
      </c>
      <c r="K547" s="666" t="s">
        <v>2143</v>
      </c>
      <c r="L547" s="668">
        <v>1326.49</v>
      </c>
      <c r="M547" s="668">
        <v>3</v>
      </c>
      <c r="N547" s="669">
        <v>3979.47</v>
      </c>
    </row>
    <row r="548" spans="1:14" ht="14.4" customHeight="1" x14ac:dyDescent="0.3">
      <c r="A548" s="664" t="s">
        <v>542</v>
      </c>
      <c r="B548" s="665" t="s">
        <v>543</v>
      </c>
      <c r="C548" s="666" t="s">
        <v>555</v>
      </c>
      <c r="D548" s="667" t="s">
        <v>2485</v>
      </c>
      <c r="E548" s="666" t="s">
        <v>561</v>
      </c>
      <c r="F548" s="667" t="s">
        <v>2487</v>
      </c>
      <c r="G548" s="666" t="s">
        <v>581</v>
      </c>
      <c r="H548" s="666" t="s">
        <v>2144</v>
      </c>
      <c r="I548" s="666" t="s">
        <v>900</v>
      </c>
      <c r="J548" s="666" t="s">
        <v>2145</v>
      </c>
      <c r="K548" s="666"/>
      <c r="L548" s="668">
        <v>157.95845213155766</v>
      </c>
      <c r="M548" s="668">
        <v>36</v>
      </c>
      <c r="N548" s="669">
        <v>5686.5042767360756</v>
      </c>
    </row>
    <row r="549" spans="1:14" ht="14.4" customHeight="1" x14ac:dyDescent="0.3">
      <c r="A549" s="664" t="s">
        <v>542</v>
      </c>
      <c r="B549" s="665" t="s">
        <v>543</v>
      </c>
      <c r="C549" s="666" t="s">
        <v>555</v>
      </c>
      <c r="D549" s="667" t="s">
        <v>2485</v>
      </c>
      <c r="E549" s="666" t="s">
        <v>561</v>
      </c>
      <c r="F549" s="667" t="s">
        <v>2487</v>
      </c>
      <c r="G549" s="666" t="s">
        <v>581</v>
      </c>
      <c r="H549" s="666" t="s">
        <v>2146</v>
      </c>
      <c r="I549" s="666" t="s">
        <v>2146</v>
      </c>
      <c r="J549" s="666" t="s">
        <v>2147</v>
      </c>
      <c r="K549" s="666" t="s">
        <v>2148</v>
      </c>
      <c r="L549" s="668">
        <v>179.80990684523252</v>
      </c>
      <c r="M549" s="668">
        <v>35</v>
      </c>
      <c r="N549" s="669">
        <v>6293.3467395831385</v>
      </c>
    </row>
    <row r="550" spans="1:14" ht="14.4" customHeight="1" x14ac:dyDescent="0.3">
      <c r="A550" s="664" t="s">
        <v>542</v>
      </c>
      <c r="B550" s="665" t="s">
        <v>543</v>
      </c>
      <c r="C550" s="666" t="s">
        <v>555</v>
      </c>
      <c r="D550" s="667" t="s">
        <v>2485</v>
      </c>
      <c r="E550" s="666" t="s">
        <v>561</v>
      </c>
      <c r="F550" s="667" t="s">
        <v>2487</v>
      </c>
      <c r="G550" s="666" t="s">
        <v>581</v>
      </c>
      <c r="H550" s="666" t="s">
        <v>2149</v>
      </c>
      <c r="I550" s="666" t="s">
        <v>2150</v>
      </c>
      <c r="J550" s="666" t="s">
        <v>2151</v>
      </c>
      <c r="K550" s="666" t="s">
        <v>2120</v>
      </c>
      <c r="L550" s="668">
        <v>35.324000000000005</v>
      </c>
      <c r="M550" s="668">
        <v>50</v>
      </c>
      <c r="N550" s="669">
        <v>1766.2000000000003</v>
      </c>
    </row>
    <row r="551" spans="1:14" ht="14.4" customHeight="1" x14ac:dyDescent="0.3">
      <c r="A551" s="664" t="s">
        <v>542</v>
      </c>
      <c r="B551" s="665" t="s">
        <v>543</v>
      </c>
      <c r="C551" s="666" t="s">
        <v>555</v>
      </c>
      <c r="D551" s="667" t="s">
        <v>2485</v>
      </c>
      <c r="E551" s="666" t="s">
        <v>561</v>
      </c>
      <c r="F551" s="667" t="s">
        <v>2487</v>
      </c>
      <c r="G551" s="666" t="s">
        <v>581</v>
      </c>
      <c r="H551" s="666" t="s">
        <v>2152</v>
      </c>
      <c r="I551" s="666" t="s">
        <v>900</v>
      </c>
      <c r="J551" s="666" t="s">
        <v>2153</v>
      </c>
      <c r="K551" s="666"/>
      <c r="L551" s="668">
        <v>83.170243140659963</v>
      </c>
      <c r="M551" s="668">
        <v>5</v>
      </c>
      <c r="N551" s="669">
        <v>415.85121570329983</v>
      </c>
    </row>
    <row r="552" spans="1:14" ht="14.4" customHeight="1" x14ac:dyDescent="0.3">
      <c r="A552" s="664" t="s">
        <v>542</v>
      </c>
      <c r="B552" s="665" t="s">
        <v>543</v>
      </c>
      <c r="C552" s="666" t="s">
        <v>555</v>
      </c>
      <c r="D552" s="667" t="s">
        <v>2485</v>
      </c>
      <c r="E552" s="666" t="s">
        <v>561</v>
      </c>
      <c r="F552" s="667" t="s">
        <v>2487</v>
      </c>
      <c r="G552" s="666" t="s">
        <v>581</v>
      </c>
      <c r="H552" s="666" t="s">
        <v>2154</v>
      </c>
      <c r="I552" s="666" t="s">
        <v>2155</v>
      </c>
      <c r="J552" s="666" t="s">
        <v>2156</v>
      </c>
      <c r="K552" s="666" t="s">
        <v>2139</v>
      </c>
      <c r="L552" s="668">
        <v>2838</v>
      </c>
      <c r="M552" s="668">
        <v>5</v>
      </c>
      <c r="N552" s="669">
        <v>14190</v>
      </c>
    </row>
    <row r="553" spans="1:14" ht="14.4" customHeight="1" x14ac:dyDescent="0.3">
      <c r="A553" s="664" t="s">
        <v>542</v>
      </c>
      <c r="B553" s="665" t="s">
        <v>543</v>
      </c>
      <c r="C553" s="666" t="s">
        <v>555</v>
      </c>
      <c r="D553" s="667" t="s">
        <v>2485</v>
      </c>
      <c r="E553" s="666" t="s">
        <v>561</v>
      </c>
      <c r="F553" s="667" t="s">
        <v>2487</v>
      </c>
      <c r="G553" s="666" t="s">
        <v>581</v>
      </c>
      <c r="H553" s="666" t="s">
        <v>1251</v>
      </c>
      <c r="I553" s="666" t="s">
        <v>1252</v>
      </c>
      <c r="J553" s="666" t="s">
        <v>1253</v>
      </c>
      <c r="K553" s="666" t="s">
        <v>1254</v>
      </c>
      <c r="L553" s="668">
        <v>83.13000000000001</v>
      </c>
      <c r="M553" s="668">
        <v>3</v>
      </c>
      <c r="N553" s="669">
        <v>249.39000000000004</v>
      </c>
    </row>
    <row r="554" spans="1:14" ht="14.4" customHeight="1" x14ac:dyDescent="0.3">
      <c r="A554" s="664" t="s">
        <v>542</v>
      </c>
      <c r="B554" s="665" t="s">
        <v>543</v>
      </c>
      <c r="C554" s="666" t="s">
        <v>555</v>
      </c>
      <c r="D554" s="667" t="s">
        <v>2485</v>
      </c>
      <c r="E554" s="666" t="s">
        <v>561</v>
      </c>
      <c r="F554" s="667" t="s">
        <v>2487</v>
      </c>
      <c r="G554" s="666" t="s">
        <v>581</v>
      </c>
      <c r="H554" s="666" t="s">
        <v>2157</v>
      </c>
      <c r="I554" s="666" t="s">
        <v>2157</v>
      </c>
      <c r="J554" s="666" t="s">
        <v>2158</v>
      </c>
      <c r="K554" s="666" t="s">
        <v>2159</v>
      </c>
      <c r="L554" s="668">
        <v>667.97491840547741</v>
      </c>
      <c r="M554" s="668">
        <v>29</v>
      </c>
      <c r="N554" s="669">
        <v>19371.272633758846</v>
      </c>
    </row>
    <row r="555" spans="1:14" ht="14.4" customHeight="1" x14ac:dyDescent="0.3">
      <c r="A555" s="664" t="s">
        <v>542</v>
      </c>
      <c r="B555" s="665" t="s">
        <v>543</v>
      </c>
      <c r="C555" s="666" t="s">
        <v>555</v>
      </c>
      <c r="D555" s="667" t="s">
        <v>2485</v>
      </c>
      <c r="E555" s="666" t="s">
        <v>561</v>
      </c>
      <c r="F555" s="667" t="s">
        <v>2487</v>
      </c>
      <c r="G555" s="666" t="s">
        <v>581</v>
      </c>
      <c r="H555" s="666" t="s">
        <v>2160</v>
      </c>
      <c r="I555" s="666" t="s">
        <v>2160</v>
      </c>
      <c r="J555" s="666" t="s">
        <v>2161</v>
      </c>
      <c r="K555" s="666" t="s">
        <v>1364</v>
      </c>
      <c r="L555" s="668">
        <v>286.95999999999992</v>
      </c>
      <c r="M555" s="668">
        <v>7</v>
      </c>
      <c r="N555" s="669">
        <v>2008.7199999999996</v>
      </c>
    </row>
    <row r="556" spans="1:14" ht="14.4" customHeight="1" x14ac:dyDescent="0.3">
      <c r="A556" s="664" t="s">
        <v>542</v>
      </c>
      <c r="B556" s="665" t="s">
        <v>543</v>
      </c>
      <c r="C556" s="666" t="s">
        <v>555</v>
      </c>
      <c r="D556" s="667" t="s">
        <v>2485</v>
      </c>
      <c r="E556" s="666" t="s">
        <v>561</v>
      </c>
      <c r="F556" s="667" t="s">
        <v>2487</v>
      </c>
      <c r="G556" s="666" t="s">
        <v>581</v>
      </c>
      <c r="H556" s="666" t="s">
        <v>2162</v>
      </c>
      <c r="I556" s="666" t="s">
        <v>2162</v>
      </c>
      <c r="J556" s="666" t="s">
        <v>2163</v>
      </c>
      <c r="K556" s="666" t="s">
        <v>1370</v>
      </c>
      <c r="L556" s="668">
        <v>478.26</v>
      </c>
      <c r="M556" s="668">
        <v>6</v>
      </c>
      <c r="N556" s="669">
        <v>2869.56</v>
      </c>
    </row>
    <row r="557" spans="1:14" ht="14.4" customHeight="1" x14ac:dyDescent="0.3">
      <c r="A557" s="664" t="s">
        <v>542</v>
      </c>
      <c r="B557" s="665" t="s">
        <v>543</v>
      </c>
      <c r="C557" s="666" t="s">
        <v>555</v>
      </c>
      <c r="D557" s="667" t="s">
        <v>2485</v>
      </c>
      <c r="E557" s="666" t="s">
        <v>561</v>
      </c>
      <c r="F557" s="667" t="s">
        <v>2487</v>
      </c>
      <c r="G557" s="666" t="s">
        <v>581</v>
      </c>
      <c r="H557" s="666" t="s">
        <v>2164</v>
      </c>
      <c r="I557" s="666" t="s">
        <v>900</v>
      </c>
      <c r="J557" s="666" t="s">
        <v>2165</v>
      </c>
      <c r="K557" s="666"/>
      <c r="L557" s="668">
        <v>848.4083581718088</v>
      </c>
      <c r="M557" s="668">
        <v>6</v>
      </c>
      <c r="N557" s="669">
        <v>5090.450149030853</v>
      </c>
    </row>
    <row r="558" spans="1:14" ht="14.4" customHeight="1" x14ac:dyDescent="0.3">
      <c r="A558" s="664" t="s">
        <v>542</v>
      </c>
      <c r="B558" s="665" t="s">
        <v>543</v>
      </c>
      <c r="C558" s="666" t="s">
        <v>555</v>
      </c>
      <c r="D558" s="667" t="s">
        <v>2485</v>
      </c>
      <c r="E558" s="666" t="s">
        <v>561</v>
      </c>
      <c r="F558" s="667" t="s">
        <v>2487</v>
      </c>
      <c r="G558" s="666" t="s">
        <v>581</v>
      </c>
      <c r="H558" s="666" t="s">
        <v>1255</v>
      </c>
      <c r="I558" s="666" t="s">
        <v>1256</v>
      </c>
      <c r="J558" s="666" t="s">
        <v>1257</v>
      </c>
      <c r="K558" s="666" t="s">
        <v>1258</v>
      </c>
      <c r="L558" s="668">
        <v>159.5</v>
      </c>
      <c r="M558" s="668">
        <v>2</v>
      </c>
      <c r="N558" s="669">
        <v>319</v>
      </c>
    </row>
    <row r="559" spans="1:14" ht="14.4" customHeight="1" x14ac:dyDescent="0.3">
      <c r="A559" s="664" t="s">
        <v>542</v>
      </c>
      <c r="B559" s="665" t="s">
        <v>543</v>
      </c>
      <c r="C559" s="666" t="s">
        <v>555</v>
      </c>
      <c r="D559" s="667" t="s">
        <v>2485</v>
      </c>
      <c r="E559" s="666" t="s">
        <v>561</v>
      </c>
      <c r="F559" s="667" t="s">
        <v>2487</v>
      </c>
      <c r="G559" s="666" t="s">
        <v>581</v>
      </c>
      <c r="H559" s="666" t="s">
        <v>2166</v>
      </c>
      <c r="I559" s="666" t="s">
        <v>2167</v>
      </c>
      <c r="J559" s="666" t="s">
        <v>2168</v>
      </c>
      <c r="K559" s="666" t="s">
        <v>2169</v>
      </c>
      <c r="L559" s="668">
        <v>103.26587274620985</v>
      </c>
      <c r="M559" s="668">
        <v>30</v>
      </c>
      <c r="N559" s="669">
        <v>3097.9761823862955</v>
      </c>
    </row>
    <row r="560" spans="1:14" ht="14.4" customHeight="1" x14ac:dyDescent="0.3">
      <c r="A560" s="664" t="s">
        <v>542</v>
      </c>
      <c r="B560" s="665" t="s">
        <v>543</v>
      </c>
      <c r="C560" s="666" t="s">
        <v>555</v>
      </c>
      <c r="D560" s="667" t="s">
        <v>2485</v>
      </c>
      <c r="E560" s="666" t="s">
        <v>561</v>
      </c>
      <c r="F560" s="667" t="s">
        <v>2487</v>
      </c>
      <c r="G560" s="666" t="s">
        <v>581</v>
      </c>
      <c r="H560" s="666" t="s">
        <v>2170</v>
      </c>
      <c r="I560" s="666" t="s">
        <v>2171</v>
      </c>
      <c r="J560" s="666" t="s">
        <v>2038</v>
      </c>
      <c r="K560" s="666" t="s">
        <v>2120</v>
      </c>
      <c r="L560" s="668">
        <v>80.547500000000014</v>
      </c>
      <c r="M560" s="668">
        <v>40</v>
      </c>
      <c r="N560" s="669">
        <v>3221.9000000000005</v>
      </c>
    </row>
    <row r="561" spans="1:14" ht="14.4" customHeight="1" x14ac:dyDescent="0.3">
      <c r="A561" s="664" t="s">
        <v>542</v>
      </c>
      <c r="B561" s="665" t="s">
        <v>543</v>
      </c>
      <c r="C561" s="666" t="s">
        <v>555</v>
      </c>
      <c r="D561" s="667" t="s">
        <v>2485</v>
      </c>
      <c r="E561" s="666" t="s">
        <v>561</v>
      </c>
      <c r="F561" s="667" t="s">
        <v>2487</v>
      </c>
      <c r="G561" s="666" t="s">
        <v>581</v>
      </c>
      <c r="H561" s="666" t="s">
        <v>2172</v>
      </c>
      <c r="I561" s="666" t="s">
        <v>2173</v>
      </c>
      <c r="J561" s="666" t="s">
        <v>2174</v>
      </c>
      <c r="K561" s="666" t="s">
        <v>2175</v>
      </c>
      <c r="L561" s="668">
        <v>81.296786888627636</v>
      </c>
      <c r="M561" s="668">
        <v>19</v>
      </c>
      <c r="N561" s="669">
        <v>1544.6389508839252</v>
      </c>
    </row>
    <row r="562" spans="1:14" ht="14.4" customHeight="1" x14ac:dyDescent="0.3">
      <c r="A562" s="664" t="s">
        <v>542</v>
      </c>
      <c r="B562" s="665" t="s">
        <v>543</v>
      </c>
      <c r="C562" s="666" t="s">
        <v>555</v>
      </c>
      <c r="D562" s="667" t="s">
        <v>2485</v>
      </c>
      <c r="E562" s="666" t="s">
        <v>561</v>
      </c>
      <c r="F562" s="667" t="s">
        <v>2487</v>
      </c>
      <c r="G562" s="666" t="s">
        <v>581</v>
      </c>
      <c r="H562" s="666" t="s">
        <v>2176</v>
      </c>
      <c r="I562" s="666" t="s">
        <v>900</v>
      </c>
      <c r="J562" s="666" t="s">
        <v>2177</v>
      </c>
      <c r="K562" s="666" t="s">
        <v>2178</v>
      </c>
      <c r="L562" s="668">
        <v>64.633333333333326</v>
      </c>
      <c r="M562" s="668">
        <v>2</v>
      </c>
      <c r="N562" s="669">
        <v>129.26666666666665</v>
      </c>
    </row>
    <row r="563" spans="1:14" ht="14.4" customHeight="1" x14ac:dyDescent="0.3">
      <c r="A563" s="664" t="s">
        <v>542</v>
      </c>
      <c r="B563" s="665" t="s">
        <v>543</v>
      </c>
      <c r="C563" s="666" t="s">
        <v>555</v>
      </c>
      <c r="D563" s="667" t="s">
        <v>2485</v>
      </c>
      <c r="E563" s="666" t="s">
        <v>561</v>
      </c>
      <c r="F563" s="667" t="s">
        <v>2487</v>
      </c>
      <c r="G563" s="666" t="s">
        <v>581</v>
      </c>
      <c r="H563" s="666" t="s">
        <v>2179</v>
      </c>
      <c r="I563" s="666" t="s">
        <v>2180</v>
      </c>
      <c r="J563" s="666" t="s">
        <v>2181</v>
      </c>
      <c r="K563" s="666"/>
      <c r="L563" s="668">
        <v>458.48</v>
      </c>
      <c r="M563" s="668">
        <v>17</v>
      </c>
      <c r="N563" s="669">
        <v>7794.16</v>
      </c>
    </row>
    <row r="564" spans="1:14" ht="14.4" customHeight="1" x14ac:dyDescent="0.3">
      <c r="A564" s="664" t="s">
        <v>542</v>
      </c>
      <c r="B564" s="665" t="s">
        <v>543</v>
      </c>
      <c r="C564" s="666" t="s">
        <v>555</v>
      </c>
      <c r="D564" s="667" t="s">
        <v>2485</v>
      </c>
      <c r="E564" s="666" t="s">
        <v>561</v>
      </c>
      <c r="F564" s="667" t="s">
        <v>2487</v>
      </c>
      <c r="G564" s="666" t="s">
        <v>581</v>
      </c>
      <c r="H564" s="666" t="s">
        <v>2182</v>
      </c>
      <c r="I564" s="666" t="s">
        <v>900</v>
      </c>
      <c r="J564" s="666" t="s">
        <v>2183</v>
      </c>
      <c r="K564" s="666" t="s">
        <v>2184</v>
      </c>
      <c r="L564" s="668">
        <v>396.75</v>
      </c>
      <c r="M564" s="668">
        <v>102</v>
      </c>
      <c r="N564" s="669">
        <v>40468.5</v>
      </c>
    </row>
    <row r="565" spans="1:14" ht="14.4" customHeight="1" x14ac:dyDescent="0.3">
      <c r="A565" s="664" t="s">
        <v>542</v>
      </c>
      <c r="B565" s="665" t="s">
        <v>543</v>
      </c>
      <c r="C565" s="666" t="s">
        <v>555</v>
      </c>
      <c r="D565" s="667" t="s">
        <v>2485</v>
      </c>
      <c r="E565" s="666" t="s">
        <v>561</v>
      </c>
      <c r="F565" s="667" t="s">
        <v>2487</v>
      </c>
      <c r="G565" s="666" t="s">
        <v>581</v>
      </c>
      <c r="H565" s="666" t="s">
        <v>2185</v>
      </c>
      <c r="I565" s="666" t="s">
        <v>2185</v>
      </c>
      <c r="J565" s="666" t="s">
        <v>1366</v>
      </c>
      <c r="K565" s="666" t="s">
        <v>2186</v>
      </c>
      <c r="L565" s="668">
        <v>1004.8451079778043</v>
      </c>
      <c r="M565" s="668">
        <v>42</v>
      </c>
      <c r="N565" s="669">
        <v>42203.494535067781</v>
      </c>
    </row>
    <row r="566" spans="1:14" ht="14.4" customHeight="1" x14ac:dyDescent="0.3">
      <c r="A566" s="664" t="s">
        <v>542</v>
      </c>
      <c r="B566" s="665" t="s">
        <v>543</v>
      </c>
      <c r="C566" s="666" t="s">
        <v>555</v>
      </c>
      <c r="D566" s="667" t="s">
        <v>2485</v>
      </c>
      <c r="E566" s="666" t="s">
        <v>561</v>
      </c>
      <c r="F566" s="667" t="s">
        <v>2487</v>
      </c>
      <c r="G566" s="666" t="s">
        <v>581</v>
      </c>
      <c r="H566" s="666" t="s">
        <v>2187</v>
      </c>
      <c r="I566" s="666" t="s">
        <v>2188</v>
      </c>
      <c r="J566" s="666" t="s">
        <v>2189</v>
      </c>
      <c r="K566" s="666" t="s">
        <v>2190</v>
      </c>
      <c r="L566" s="668">
        <v>110.85333333333334</v>
      </c>
      <c r="M566" s="668">
        <v>6</v>
      </c>
      <c r="N566" s="669">
        <v>665.12</v>
      </c>
    </row>
    <row r="567" spans="1:14" ht="14.4" customHeight="1" x14ac:dyDescent="0.3">
      <c r="A567" s="664" t="s">
        <v>542</v>
      </c>
      <c r="B567" s="665" t="s">
        <v>543</v>
      </c>
      <c r="C567" s="666" t="s">
        <v>555</v>
      </c>
      <c r="D567" s="667" t="s">
        <v>2485</v>
      </c>
      <c r="E567" s="666" t="s">
        <v>561</v>
      </c>
      <c r="F567" s="667" t="s">
        <v>2487</v>
      </c>
      <c r="G567" s="666" t="s">
        <v>581</v>
      </c>
      <c r="H567" s="666" t="s">
        <v>2191</v>
      </c>
      <c r="I567" s="666" t="s">
        <v>900</v>
      </c>
      <c r="J567" s="666" t="s">
        <v>2192</v>
      </c>
      <c r="K567" s="666"/>
      <c r="L567" s="668">
        <v>447.7</v>
      </c>
      <c r="M567" s="668">
        <v>1</v>
      </c>
      <c r="N567" s="669">
        <v>447.7</v>
      </c>
    </row>
    <row r="568" spans="1:14" ht="14.4" customHeight="1" x14ac:dyDescent="0.3">
      <c r="A568" s="664" t="s">
        <v>542</v>
      </c>
      <c r="B568" s="665" t="s">
        <v>543</v>
      </c>
      <c r="C568" s="666" t="s">
        <v>555</v>
      </c>
      <c r="D568" s="667" t="s">
        <v>2485</v>
      </c>
      <c r="E568" s="666" t="s">
        <v>561</v>
      </c>
      <c r="F568" s="667" t="s">
        <v>2487</v>
      </c>
      <c r="G568" s="666" t="s">
        <v>581</v>
      </c>
      <c r="H568" s="666" t="s">
        <v>2193</v>
      </c>
      <c r="I568" s="666" t="s">
        <v>2194</v>
      </c>
      <c r="J568" s="666" t="s">
        <v>2195</v>
      </c>
      <c r="K568" s="666" t="s">
        <v>2196</v>
      </c>
      <c r="L568" s="668">
        <v>87.010000000000019</v>
      </c>
      <c r="M568" s="668">
        <v>4</v>
      </c>
      <c r="N568" s="669">
        <v>348.04000000000008</v>
      </c>
    </row>
    <row r="569" spans="1:14" ht="14.4" customHeight="1" x14ac:dyDescent="0.3">
      <c r="A569" s="664" t="s">
        <v>542</v>
      </c>
      <c r="B569" s="665" t="s">
        <v>543</v>
      </c>
      <c r="C569" s="666" t="s">
        <v>555</v>
      </c>
      <c r="D569" s="667" t="s">
        <v>2485</v>
      </c>
      <c r="E569" s="666" t="s">
        <v>561</v>
      </c>
      <c r="F569" s="667" t="s">
        <v>2487</v>
      </c>
      <c r="G569" s="666" t="s">
        <v>581</v>
      </c>
      <c r="H569" s="666" t="s">
        <v>2197</v>
      </c>
      <c r="I569" s="666" t="s">
        <v>2198</v>
      </c>
      <c r="J569" s="666" t="s">
        <v>2199</v>
      </c>
      <c r="K569" s="666" t="s">
        <v>2200</v>
      </c>
      <c r="L569" s="668">
        <v>107.33071033865306</v>
      </c>
      <c r="M569" s="668">
        <v>1</v>
      </c>
      <c r="N569" s="669">
        <v>107.33071033865306</v>
      </c>
    </row>
    <row r="570" spans="1:14" ht="14.4" customHeight="1" x14ac:dyDescent="0.3">
      <c r="A570" s="664" t="s">
        <v>542</v>
      </c>
      <c r="B570" s="665" t="s">
        <v>543</v>
      </c>
      <c r="C570" s="666" t="s">
        <v>555</v>
      </c>
      <c r="D570" s="667" t="s">
        <v>2485</v>
      </c>
      <c r="E570" s="666" t="s">
        <v>561</v>
      </c>
      <c r="F570" s="667" t="s">
        <v>2487</v>
      </c>
      <c r="G570" s="666" t="s">
        <v>581</v>
      </c>
      <c r="H570" s="666" t="s">
        <v>2201</v>
      </c>
      <c r="I570" s="666" t="s">
        <v>2202</v>
      </c>
      <c r="J570" s="666" t="s">
        <v>2203</v>
      </c>
      <c r="K570" s="666" t="s">
        <v>2204</v>
      </c>
      <c r="L570" s="668">
        <v>182.99903659444431</v>
      </c>
      <c r="M570" s="668">
        <v>7</v>
      </c>
      <c r="N570" s="669">
        <v>1280.9932561611101</v>
      </c>
    </row>
    <row r="571" spans="1:14" ht="14.4" customHeight="1" x14ac:dyDescent="0.3">
      <c r="A571" s="664" t="s">
        <v>542</v>
      </c>
      <c r="B571" s="665" t="s">
        <v>543</v>
      </c>
      <c r="C571" s="666" t="s">
        <v>555</v>
      </c>
      <c r="D571" s="667" t="s">
        <v>2485</v>
      </c>
      <c r="E571" s="666" t="s">
        <v>561</v>
      </c>
      <c r="F571" s="667" t="s">
        <v>2487</v>
      </c>
      <c r="G571" s="666" t="s">
        <v>581</v>
      </c>
      <c r="H571" s="666" t="s">
        <v>2205</v>
      </c>
      <c r="I571" s="666" t="s">
        <v>2205</v>
      </c>
      <c r="J571" s="666" t="s">
        <v>2206</v>
      </c>
      <c r="K571" s="666" t="s">
        <v>2207</v>
      </c>
      <c r="L571" s="668">
        <v>3484.9677219738264</v>
      </c>
      <c r="M571" s="668">
        <v>4</v>
      </c>
      <c r="N571" s="669">
        <v>13939.870887895306</v>
      </c>
    </row>
    <row r="572" spans="1:14" ht="14.4" customHeight="1" x14ac:dyDescent="0.3">
      <c r="A572" s="664" t="s">
        <v>542</v>
      </c>
      <c r="B572" s="665" t="s">
        <v>543</v>
      </c>
      <c r="C572" s="666" t="s">
        <v>555</v>
      </c>
      <c r="D572" s="667" t="s">
        <v>2485</v>
      </c>
      <c r="E572" s="666" t="s">
        <v>561</v>
      </c>
      <c r="F572" s="667" t="s">
        <v>2487</v>
      </c>
      <c r="G572" s="666" t="s">
        <v>581</v>
      </c>
      <c r="H572" s="666" t="s">
        <v>2208</v>
      </c>
      <c r="I572" s="666" t="s">
        <v>2208</v>
      </c>
      <c r="J572" s="666" t="s">
        <v>2209</v>
      </c>
      <c r="K572" s="666" t="s">
        <v>2210</v>
      </c>
      <c r="L572" s="668">
        <v>96.030014714254364</v>
      </c>
      <c r="M572" s="668">
        <v>3</v>
      </c>
      <c r="N572" s="669">
        <v>288.09004414276308</v>
      </c>
    </row>
    <row r="573" spans="1:14" ht="14.4" customHeight="1" x14ac:dyDescent="0.3">
      <c r="A573" s="664" t="s">
        <v>542</v>
      </c>
      <c r="B573" s="665" t="s">
        <v>543</v>
      </c>
      <c r="C573" s="666" t="s">
        <v>555</v>
      </c>
      <c r="D573" s="667" t="s">
        <v>2485</v>
      </c>
      <c r="E573" s="666" t="s">
        <v>561</v>
      </c>
      <c r="F573" s="667" t="s">
        <v>2487</v>
      </c>
      <c r="G573" s="666" t="s">
        <v>581</v>
      </c>
      <c r="H573" s="666" t="s">
        <v>2211</v>
      </c>
      <c r="I573" s="666" t="s">
        <v>2211</v>
      </c>
      <c r="J573" s="666" t="s">
        <v>633</v>
      </c>
      <c r="K573" s="666" t="s">
        <v>2212</v>
      </c>
      <c r="L573" s="668">
        <v>63.77</v>
      </c>
      <c r="M573" s="668">
        <v>2</v>
      </c>
      <c r="N573" s="669">
        <v>127.54</v>
      </c>
    </row>
    <row r="574" spans="1:14" ht="14.4" customHeight="1" x14ac:dyDescent="0.3">
      <c r="A574" s="664" t="s">
        <v>542</v>
      </c>
      <c r="B574" s="665" t="s">
        <v>543</v>
      </c>
      <c r="C574" s="666" t="s">
        <v>555</v>
      </c>
      <c r="D574" s="667" t="s">
        <v>2485</v>
      </c>
      <c r="E574" s="666" t="s">
        <v>561</v>
      </c>
      <c r="F574" s="667" t="s">
        <v>2487</v>
      </c>
      <c r="G574" s="666" t="s">
        <v>581</v>
      </c>
      <c r="H574" s="666" t="s">
        <v>2213</v>
      </c>
      <c r="I574" s="666" t="s">
        <v>900</v>
      </c>
      <c r="J574" s="666" t="s">
        <v>2214</v>
      </c>
      <c r="K574" s="666" t="s">
        <v>2109</v>
      </c>
      <c r="L574" s="668">
        <v>22.070000000000004</v>
      </c>
      <c r="M574" s="668">
        <v>2</v>
      </c>
      <c r="N574" s="669">
        <v>44.140000000000008</v>
      </c>
    </row>
    <row r="575" spans="1:14" ht="14.4" customHeight="1" x14ac:dyDescent="0.3">
      <c r="A575" s="664" t="s">
        <v>542</v>
      </c>
      <c r="B575" s="665" t="s">
        <v>543</v>
      </c>
      <c r="C575" s="666" t="s">
        <v>555</v>
      </c>
      <c r="D575" s="667" t="s">
        <v>2485</v>
      </c>
      <c r="E575" s="666" t="s">
        <v>561</v>
      </c>
      <c r="F575" s="667" t="s">
        <v>2487</v>
      </c>
      <c r="G575" s="666" t="s">
        <v>581</v>
      </c>
      <c r="H575" s="666" t="s">
        <v>1302</v>
      </c>
      <c r="I575" s="666" t="s">
        <v>900</v>
      </c>
      <c r="J575" s="666" t="s">
        <v>1303</v>
      </c>
      <c r="K575" s="666"/>
      <c r="L575" s="668">
        <v>26.769939792514716</v>
      </c>
      <c r="M575" s="668">
        <v>2</v>
      </c>
      <c r="N575" s="669">
        <v>53.539879585029432</v>
      </c>
    </row>
    <row r="576" spans="1:14" ht="14.4" customHeight="1" x14ac:dyDescent="0.3">
      <c r="A576" s="664" t="s">
        <v>542</v>
      </c>
      <c r="B576" s="665" t="s">
        <v>543</v>
      </c>
      <c r="C576" s="666" t="s">
        <v>555</v>
      </c>
      <c r="D576" s="667" t="s">
        <v>2485</v>
      </c>
      <c r="E576" s="666" t="s">
        <v>561</v>
      </c>
      <c r="F576" s="667" t="s">
        <v>2487</v>
      </c>
      <c r="G576" s="666" t="s">
        <v>581</v>
      </c>
      <c r="H576" s="666" t="s">
        <v>2215</v>
      </c>
      <c r="I576" s="666" t="s">
        <v>900</v>
      </c>
      <c r="J576" s="666" t="s">
        <v>2216</v>
      </c>
      <c r="K576" s="666"/>
      <c r="L576" s="668">
        <v>37.700000000000024</v>
      </c>
      <c r="M576" s="668">
        <v>6</v>
      </c>
      <c r="N576" s="669">
        <v>226.20000000000016</v>
      </c>
    </row>
    <row r="577" spans="1:14" ht="14.4" customHeight="1" x14ac:dyDescent="0.3">
      <c r="A577" s="664" t="s">
        <v>542</v>
      </c>
      <c r="B577" s="665" t="s">
        <v>543</v>
      </c>
      <c r="C577" s="666" t="s">
        <v>555</v>
      </c>
      <c r="D577" s="667" t="s">
        <v>2485</v>
      </c>
      <c r="E577" s="666" t="s">
        <v>561</v>
      </c>
      <c r="F577" s="667" t="s">
        <v>2487</v>
      </c>
      <c r="G577" s="666" t="s">
        <v>581</v>
      </c>
      <c r="H577" s="666" t="s">
        <v>2217</v>
      </c>
      <c r="I577" s="666" t="s">
        <v>2217</v>
      </c>
      <c r="J577" s="666" t="s">
        <v>2218</v>
      </c>
      <c r="K577" s="666" t="s">
        <v>2219</v>
      </c>
      <c r="L577" s="668">
        <v>165.37116279069767</v>
      </c>
      <c r="M577" s="668">
        <v>43</v>
      </c>
      <c r="N577" s="669">
        <v>7110.9599999999991</v>
      </c>
    </row>
    <row r="578" spans="1:14" ht="14.4" customHeight="1" x14ac:dyDescent="0.3">
      <c r="A578" s="664" t="s">
        <v>542</v>
      </c>
      <c r="B578" s="665" t="s">
        <v>543</v>
      </c>
      <c r="C578" s="666" t="s">
        <v>555</v>
      </c>
      <c r="D578" s="667" t="s">
        <v>2485</v>
      </c>
      <c r="E578" s="666" t="s">
        <v>561</v>
      </c>
      <c r="F578" s="667" t="s">
        <v>2487</v>
      </c>
      <c r="G578" s="666" t="s">
        <v>581</v>
      </c>
      <c r="H578" s="666" t="s">
        <v>2220</v>
      </c>
      <c r="I578" s="666" t="s">
        <v>2220</v>
      </c>
      <c r="J578" s="666" t="s">
        <v>1308</v>
      </c>
      <c r="K578" s="666" t="s">
        <v>2221</v>
      </c>
      <c r="L578" s="668">
        <v>44</v>
      </c>
      <c r="M578" s="668">
        <v>4</v>
      </c>
      <c r="N578" s="669">
        <v>176</v>
      </c>
    </row>
    <row r="579" spans="1:14" ht="14.4" customHeight="1" x14ac:dyDescent="0.3">
      <c r="A579" s="664" t="s">
        <v>542</v>
      </c>
      <c r="B579" s="665" t="s">
        <v>543</v>
      </c>
      <c r="C579" s="666" t="s">
        <v>555</v>
      </c>
      <c r="D579" s="667" t="s">
        <v>2485</v>
      </c>
      <c r="E579" s="666" t="s">
        <v>561</v>
      </c>
      <c r="F579" s="667" t="s">
        <v>2487</v>
      </c>
      <c r="G579" s="666" t="s">
        <v>581</v>
      </c>
      <c r="H579" s="666" t="s">
        <v>2222</v>
      </c>
      <c r="I579" s="666" t="s">
        <v>2223</v>
      </c>
      <c r="J579" s="666" t="s">
        <v>2224</v>
      </c>
      <c r="K579" s="666" t="s">
        <v>2225</v>
      </c>
      <c r="L579" s="668">
        <v>13787.878321301801</v>
      </c>
      <c r="M579" s="668">
        <v>15</v>
      </c>
      <c r="N579" s="669">
        <v>206818.17481952702</v>
      </c>
    </row>
    <row r="580" spans="1:14" ht="14.4" customHeight="1" x14ac:dyDescent="0.3">
      <c r="A580" s="664" t="s">
        <v>542</v>
      </c>
      <c r="B580" s="665" t="s">
        <v>543</v>
      </c>
      <c r="C580" s="666" t="s">
        <v>555</v>
      </c>
      <c r="D580" s="667" t="s">
        <v>2485</v>
      </c>
      <c r="E580" s="666" t="s">
        <v>561</v>
      </c>
      <c r="F580" s="667" t="s">
        <v>2487</v>
      </c>
      <c r="G580" s="666" t="s">
        <v>581</v>
      </c>
      <c r="H580" s="666" t="s">
        <v>2226</v>
      </c>
      <c r="I580" s="666" t="s">
        <v>900</v>
      </c>
      <c r="J580" s="666" t="s">
        <v>2227</v>
      </c>
      <c r="K580" s="666" t="s">
        <v>2228</v>
      </c>
      <c r="L580" s="668">
        <v>54.486056677354966</v>
      </c>
      <c r="M580" s="668">
        <v>2</v>
      </c>
      <c r="N580" s="669">
        <v>108.97211335470993</v>
      </c>
    </row>
    <row r="581" spans="1:14" ht="14.4" customHeight="1" x14ac:dyDescent="0.3">
      <c r="A581" s="664" t="s">
        <v>542</v>
      </c>
      <c r="B581" s="665" t="s">
        <v>543</v>
      </c>
      <c r="C581" s="666" t="s">
        <v>555</v>
      </c>
      <c r="D581" s="667" t="s">
        <v>2485</v>
      </c>
      <c r="E581" s="666" t="s">
        <v>561</v>
      </c>
      <c r="F581" s="667" t="s">
        <v>2487</v>
      </c>
      <c r="G581" s="666" t="s">
        <v>581</v>
      </c>
      <c r="H581" s="666" t="s">
        <v>2229</v>
      </c>
      <c r="I581" s="666" t="s">
        <v>900</v>
      </c>
      <c r="J581" s="666" t="s">
        <v>2230</v>
      </c>
      <c r="K581" s="666"/>
      <c r="L581" s="668">
        <v>30.779869419902983</v>
      </c>
      <c r="M581" s="668">
        <v>15</v>
      </c>
      <c r="N581" s="669">
        <v>461.69804129854475</v>
      </c>
    </row>
    <row r="582" spans="1:14" ht="14.4" customHeight="1" x14ac:dyDescent="0.3">
      <c r="A582" s="664" t="s">
        <v>542</v>
      </c>
      <c r="B582" s="665" t="s">
        <v>543</v>
      </c>
      <c r="C582" s="666" t="s">
        <v>555</v>
      </c>
      <c r="D582" s="667" t="s">
        <v>2485</v>
      </c>
      <c r="E582" s="666" t="s">
        <v>561</v>
      </c>
      <c r="F582" s="667" t="s">
        <v>2487</v>
      </c>
      <c r="G582" s="666" t="s">
        <v>581</v>
      </c>
      <c r="H582" s="666" t="s">
        <v>1324</v>
      </c>
      <c r="I582" s="666" t="s">
        <v>1324</v>
      </c>
      <c r="J582" s="666" t="s">
        <v>1325</v>
      </c>
      <c r="K582" s="666" t="s">
        <v>1326</v>
      </c>
      <c r="L582" s="668">
        <v>793.32010058537151</v>
      </c>
      <c r="M582" s="668">
        <v>67</v>
      </c>
      <c r="N582" s="669">
        <v>53152.446739219893</v>
      </c>
    </row>
    <row r="583" spans="1:14" ht="14.4" customHeight="1" x14ac:dyDescent="0.3">
      <c r="A583" s="664" t="s">
        <v>542</v>
      </c>
      <c r="B583" s="665" t="s">
        <v>543</v>
      </c>
      <c r="C583" s="666" t="s">
        <v>555</v>
      </c>
      <c r="D583" s="667" t="s">
        <v>2485</v>
      </c>
      <c r="E583" s="666" t="s">
        <v>561</v>
      </c>
      <c r="F583" s="667" t="s">
        <v>2487</v>
      </c>
      <c r="G583" s="666" t="s">
        <v>581</v>
      </c>
      <c r="H583" s="666" t="s">
        <v>2231</v>
      </c>
      <c r="I583" s="666" t="s">
        <v>900</v>
      </c>
      <c r="J583" s="666" t="s">
        <v>2232</v>
      </c>
      <c r="K583" s="666"/>
      <c r="L583" s="668">
        <v>229.91</v>
      </c>
      <c r="M583" s="668">
        <v>3</v>
      </c>
      <c r="N583" s="669">
        <v>689.73</v>
      </c>
    </row>
    <row r="584" spans="1:14" ht="14.4" customHeight="1" x14ac:dyDescent="0.3">
      <c r="A584" s="664" t="s">
        <v>542</v>
      </c>
      <c r="B584" s="665" t="s">
        <v>543</v>
      </c>
      <c r="C584" s="666" t="s">
        <v>555</v>
      </c>
      <c r="D584" s="667" t="s">
        <v>2485</v>
      </c>
      <c r="E584" s="666" t="s">
        <v>561</v>
      </c>
      <c r="F584" s="667" t="s">
        <v>2487</v>
      </c>
      <c r="G584" s="666" t="s">
        <v>581</v>
      </c>
      <c r="H584" s="666" t="s">
        <v>2233</v>
      </c>
      <c r="I584" s="666" t="s">
        <v>2233</v>
      </c>
      <c r="J584" s="666" t="s">
        <v>2234</v>
      </c>
      <c r="K584" s="666" t="s">
        <v>2235</v>
      </c>
      <c r="L584" s="668">
        <v>151.55999847390851</v>
      </c>
      <c r="M584" s="668">
        <v>8</v>
      </c>
      <c r="N584" s="669">
        <v>1212.4799877912681</v>
      </c>
    </row>
    <row r="585" spans="1:14" ht="14.4" customHeight="1" x14ac:dyDescent="0.3">
      <c r="A585" s="664" t="s">
        <v>542</v>
      </c>
      <c r="B585" s="665" t="s">
        <v>543</v>
      </c>
      <c r="C585" s="666" t="s">
        <v>555</v>
      </c>
      <c r="D585" s="667" t="s">
        <v>2485</v>
      </c>
      <c r="E585" s="666" t="s">
        <v>561</v>
      </c>
      <c r="F585" s="667" t="s">
        <v>2487</v>
      </c>
      <c r="G585" s="666" t="s">
        <v>581</v>
      </c>
      <c r="H585" s="666" t="s">
        <v>1329</v>
      </c>
      <c r="I585" s="666" t="s">
        <v>1329</v>
      </c>
      <c r="J585" s="666" t="s">
        <v>1330</v>
      </c>
      <c r="K585" s="666" t="s">
        <v>1331</v>
      </c>
      <c r="L585" s="668">
        <v>947.94166666666626</v>
      </c>
      <c r="M585" s="668">
        <v>6</v>
      </c>
      <c r="N585" s="669">
        <v>5687.6499999999978</v>
      </c>
    </row>
    <row r="586" spans="1:14" ht="14.4" customHeight="1" x14ac:dyDescent="0.3">
      <c r="A586" s="664" t="s">
        <v>542</v>
      </c>
      <c r="B586" s="665" t="s">
        <v>543</v>
      </c>
      <c r="C586" s="666" t="s">
        <v>555</v>
      </c>
      <c r="D586" s="667" t="s">
        <v>2485</v>
      </c>
      <c r="E586" s="666" t="s">
        <v>561</v>
      </c>
      <c r="F586" s="667" t="s">
        <v>2487</v>
      </c>
      <c r="G586" s="666" t="s">
        <v>581</v>
      </c>
      <c r="H586" s="666" t="s">
        <v>2236</v>
      </c>
      <c r="I586" s="666" t="s">
        <v>900</v>
      </c>
      <c r="J586" s="666" t="s">
        <v>2237</v>
      </c>
      <c r="K586" s="666"/>
      <c r="L586" s="668">
        <v>205.47</v>
      </c>
      <c r="M586" s="668">
        <v>3</v>
      </c>
      <c r="N586" s="669">
        <v>616.41</v>
      </c>
    </row>
    <row r="587" spans="1:14" ht="14.4" customHeight="1" x14ac:dyDescent="0.3">
      <c r="A587" s="664" t="s">
        <v>542</v>
      </c>
      <c r="B587" s="665" t="s">
        <v>543</v>
      </c>
      <c r="C587" s="666" t="s">
        <v>555</v>
      </c>
      <c r="D587" s="667" t="s">
        <v>2485</v>
      </c>
      <c r="E587" s="666" t="s">
        <v>561</v>
      </c>
      <c r="F587" s="667" t="s">
        <v>2487</v>
      </c>
      <c r="G587" s="666" t="s">
        <v>581</v>
      </c>
      <c r="H587" s="666" t="s">
        <v>1344</v>
      </c>
      <c r="I587" s="666" t="s">
        <v>1344</v>
      </c>
      <c r="J587" s="666" t="s">
        <v>1345</v>
      </c>
      <c r="K587" s="666" t="s">
        <v>734</v>
      </c>
      <c r="L587" s="668">
        <v>62.209435168287342</v>
      </c>
      <c r="M587" s="668">
        <v>8</v>
      </c>
      <c r="N587" s="669">
        <v>497.67548134629874</v>
      </c>
    </row>
    <row r="588" spans="1:14" ht="14.4" customHeight="1" x14ac:dyDescent="0.3">
      <c r="A588" s="664" t="s">
        <v>542</v>
      </c>
      <c r="B588" s="665" t="s">
        <v>543</v>
      </c>
      <c r="C588" s="666" t="s">
        <v>555</v>
      </c>
      <c r="D588" s="667" t="s">
        <v>2485</v>
      </c>
      <c r="E588" s="666" t="s">
        <v>561</v>
      </c>
      <c r="F588" s="667" t="s">
        <v>2487</v>
      </c>
      <c r="G588" s="666" t="s">
        <v>581</v>
      </c>
      <c r="H588" s="666" t="s">
        <v>2238</v>
      </c>
      <c r="I588" s="666" t="s">
        <v>2238</v>
      </c>
      <c r="J588" s="666" t="s">
        <v>2239</v>
      </c>
      <c r="K588" s="666" t="s">
        <v>2240</v>
      </c>
      <c r="L588" s="668">
        <v>81.96</v>
      </c>
      <c r="M588" s="668">
        <v>1</v>
      </c>
      <c r="N588" s="669">
        <v>81.96</v>
      </c>
    </row>
    <row r="589" spans="1:14" ht="14.4" customHeight="1" x14ac:dyDescent="0.3">
      <c r="A589" s="664" t="s">
        <v>542</v>
      </c>
      <c r="B589" s="665" t="s">
        <v>543</v>
      </c>
      <c r="C589" s="666" t="s">
        <v>555</v>
      </c>
      <c r="D589" s="667" t="s">
        <v>2485</v>
      </c>
      <c r="E589" s="666" t="s">
        <v>561</v>
      </c>
      <c r="F589" s="667" t="s">
        <v>2487</v>
      </c>
      <c r="G589" s="666" t="s">
        <v>581</v>
      </c>
      <c r="H589" s="666" t="s">
        <v>1359</v>
      </c>
      <c r="I589" s="666" t="s">
        <v>1359</v>
      </c>
      <c r="J589" s="666" t="s">
        <v>1360</v>
      </c>
      <c r="K589" s="666" t="s">
        <v>1361</v>
      </c>
      <c r="L589" s="668">
        <v>72.180000000000007</v>
      </c>
      <c r="M589" s="668">
        <v>1</v>
      </c>
      <c r="N589" s="669">
        <v>72.180000000000007</v>
      </c>
    </row>
    <row r="590" spans="1:14" ht="14.4" customHeight="1" x14ac:dyDescent="0.3">
      <c r="A590" s="664" t="s">
        <v>542</v>
      </c>
      <c r="B590" s="665" t="s">
        <v>543</v>
      </c>
      <c r="C590" s="666" t="s">
        <v>555</v>
      </c>
      <c r="D590" s="667" t="s">
        <v>2485</v>
      </c>
      <c r="E590" s="666" t="s">
        <v>561</v>
      </c>
      <c r="F590" s="667" t="s">
        <v>2487</v>
      </c>
      <c r="G590" s="666" t="s">
        <v>581</v>
      </c>
      <c r="H590" s="666" t="s">
        <v>1362</v>
      </c>
      <c r="I590" s="666" t="s">
        <v>1362</v>
      </c>
      <c r="J590" s="666" t="s">
        <v>1363</v>
      </c>
      <c r="K590" s="666" t="s">
        <v>1364</v>
      </c>
      <c r="L590" s="668">
        <v>220.29999999999995</v>
      </c>
      <c r="M590" s="668">
        <v>5</v>
      </c>
      <c r="N590" s="669">
        <v>1101.4999999999998</v>
      </c>
    </row>
    <row r="591" spans="1:14" ht="14.4" customHeight="1" x14ac:dyDescent="0.3">
      <c r="A591" s="664" t="s">
        <v>542</v>
      </c>
      <c r="B591" s="665" t="s">
        <v>543</v>
      </c>
      <c r="C591" s="666" t="s">
        <v>555</v>
      </c>
      <c r="D591" s="667" t="s">
        <v>2485</v>
      </c>
      <c r="E591" s="666" t="s">
        <v>561</v>
      </c>
      <c r="F591" s="667" t="s">
        <v>2487</v>
      </c>
      <c r="G591" s="666" t="s">
        <v>581</v>
      </c>
      <c r="H591" s="666" t="s">
        <v>2241</v>
      </c>
      <c r="I591" s="666" t="s">
        <v>2241</v>
      </c>
      <c r="J591" s="666" t="s">
        <v>2006</v>
      </c>
      <c r="K591" s="666" t="s">
        <v>2007</v>
      </c>
      <c r="L591" s="668">
        <v>47.609830281887596</v>
      </c>
      <c r="M591" s="668">
        <v>50</v>
      </c>
      <c r="N591" s="669">
        <v>2380.4915140943799</v>
      </c>
    </row>
    <row r="592" spans="1:14" ht="14.4" customHeight="1" x14ac:dyDescent="0.3">
      <c r="A592" s="664" t="s">
        <v>542</v>
      </c>
      <c r="B592" s="665" t="s">
        <v>543</v>
      </c>
      <c r="C592" s="666" t="s">
        <v>555</v>
      </c>
      <c r="D592" s="667" t="s">
        <v>2485</v>
      </c>
      <c r="E592" s="666" t="s">
        <v>561</v>
      </c>
      <c r="F592" s="667" t="s">
        <v>2487</v>
      </c>
      <c r="G592" s="666" t="s">
        <v>581</v>
      </c>
      <c r="H592" s="666" t="s">
        <v>1374</v>
      </c>
      <c r="I592" s="666" t="s">
        <v>1374</v>
      </c>
      <c r="J592" s="666" t="s">
        <v>1375</v>
      </c>
      <c r="K592" s="666" t="s">
        <v>1376</v>
      </c>
      <c r="L592" s="668">
        <v>103.801999412924</v>
      </c>
      <c r="M592" s="668">
        <v>5</v>
      </c>
      <c r="N592" s="669">
        <v>519.00999706462005</v>
      </c>
    </row>
    <row r="593" spans="1:14" ht="14.4" customHeight="1" x14ac:dyDescent="0.3">
      <c r="A593" s="664" t="s">
        <v>542</v>
      </c>
      <c r="B593" s="665" t="s">
        <v>543</v>
      </c>
      <c r="C593" s="666" t="s">
        <v>555</v>
      </c>
      <c r="D593" s="667" t="s">
        <v>2485</v>
      </c>
      <c r="E593" s="666" t="s">
        <v>561</v>
      </c>
      <c r="F593" s="667" t="s">
        <v>2487</v>
      </c>
      <c r="G593" s="666" t="s">
        <v>581</v>
      </c>
      <c r="H593" s="666" t="s">
        <v>1377</v>
      </c>
      <c r="I593" s="666" t="s">
        <v>900</v>
      </c>
      <c r="J593" s="666" t="s">
        <v>1378</v>
      </c>
      <c r="K593" s="666"/>
      <c r="L593" s="668">
        <v>59.892533333333326</v>
      </c>
      <c r="M593" s="668">
        <v>15</v>
      </c>
      <c r="N593" s="669">
        <v>898.38799999999992</v>
      </c>
    </row>
    <row r="594" spans="1:14" ht="14.4" customHeight="1" x14ac:dyDescent="0.3">
      <c r="A594" s="664" t="s">
        <v>542</v>
      </c>
      <c r="B594" s="665" t="s">
        <v>543</v>
      </c>
      <c r="C594" s="666" t="s">
        <v>555</v>
      </c>
      <c r="D594" s="667" t="s">
        <v>2485</v>
      </c>
      <c r="E594" s="666" t="s">
        <v>561</v>
      </c>
      <c r="F594" s="667" t="s">
        <v>2487</v>
      </c>
      <c r="G594" s="666" t="s">
        <v>581</v>
      </c>
      <c r="H594" s="666" t="s">
        <v>1384</v>
      </c>
      <c r="I594" s="666" t="s">
        <v>1384</v>
      </c>
      <c r="J594" s="666" t="s">
        <v>1385</v>
      </c>
      <c r="K594" s="666" t="s">
        <v>1386</v>
      </c>
      <c r="L594" s="668">
        <v>81.899852231808453</v>
      </c>
      <c r="M594" s="668">
        <v>12</v>
      </c>
      <c r="N594" s="669">
        <v>982.79822678170137</v>
      </c>
    </row>
    <row r="595" spans="1:14" ht="14.4" customHeight="1" x14ac:dyDescent="0.3">
      <c r="A595" s="664" t="s">
        <v>542</v>
      </c>
      <c r="B595" s="665" t="s">
        <v>543</v>
      </c>
      <c r="C595" s="666" t="s">
        <v>555</v>
      </c>
      <c r="D595" s="667" t="s">
        <v>2485</v>
      </c>
      <c r="E595" s="666" t="s">
        <v>561</v>
      </c>
      <c r="F595" s="667" t="s">
        <v>2487</v>
      </c>
      <c r="G595" s="666" t="s">
        <v>581</v>
      </c>
      <c r="H595" s="666" t="s">
        <v>2242</v>
      </c>
      <c r="I595" s="666" t="s">
        <v>900</v>
      </c>
      <c r="J595" s="666" t="s">
        <v>2243</v>
      </c>
      <c r="K595" s="666"/>
      <c r="L595" s="668">
        <v>55.280999999999992</v>
      </c>
      <c r="M595" s="668">
        <v>10</v>
      </c>
      <c r="N595" s="669">
        <v>552.80999999999995</v>
      </c>
    </row>
    <row r="596" spans="1:14" ht="14.4" customHeight="1" x14ac:dyDescent="0.3">
      <c r="A596" s="664" t="s">
        <v>542</v>
      </c>
      <c r="B596" s="665" t="s">
        <v>543</v>
      </c>
      <c r="C596" s="666" t="s">
        <v>555</v>
      </c>
      <c r="D596" s="667" t="s">
        <v>2485</v>
      </c>
      <c r="E596" s="666" t="s">
        <v>561</v>
      </c>
      <c r="F596" s="667" t="s">
        <v>2487</v>
      </c>
      <c r="G596" s="666" t="s">
        <v>581</v>
      </c>
      <c r="H596" s="666" t="s">
        <v>2244</v>
      </c>
      <c r="I596" s="666" t="s">
        <v>900</v>
      </c>
      <c r="J596" s="666" t="s">
        <v>2245</v>
      </c>
      <c r="K596" s="666"/>
      <c r="L596" s="668">
        <v>562.58600000000001</v>
      </c>
      <c r="M596" s="668">
        <v>5</v>
      </c>
      <c r="N596" s="669">
        <v>2812.9300000000003</v>
      </c>
    </row>
    <row r="597" spans="1:14" ht="14.4" customHeight="1" x14ac:dyDescent="0.3">
      <c r="A597" s="664" t="s">
        <v>542</v>
      </c>
      <c r="B597" s="665" t="s">
        <v>543</v>
      </c>
      <c r="C597" s="666" t="s">
        <v>555</v>
      </c>
      <c r="D597" s="667" t="s">
        <v>2485</v>
      </c>
      <c r="E597" s="666" t="s">
        <v>561</v>
      </c>
      <c r="F597" s="667" t="s">
        <v>2487</v>
      </c>
      <c r="G597" s="666" t="s">
        <v>581</v>
      </c>
      <c r="H597" s="666" t="s">
        <v>2246</v>
      </c>
      <c r="I597" s="666" t="s">
        <v>2246</v>
      </c>
      <c r="J597" s="666" t="s">
        <v>2247</v>
      </c>
      <c r="K597" s="666" t="s">
        <v>2248</v>
      </c>
      <c r="L597" s="668">
        <v>622.67159470801789</v>
      </c>
      <c r="M597" s="668">
        <v>60</v>
      </c>
      <c r="N597" s="669">
        <v>37360.295682481075</v>
      </c>
    </row>
    <row r="598" spans="1:14" ht="14.4" customHeight="1" x14ac:dyDescent="0.3">
      <c r="A598" s="664" t="s">
        <v>542</v>
      </c>
      <c r="B598" s="665" t="s">
        <v>543</v>
      </c>
      <c r="C598" s="666" t="s">
        <v>555</v>
      </c>
      <c r="D598" s="667" t="s">
        <v>2485</v>
      </c>
      <c r="E598" s="666" t="s">
        <v>561</v>
      </c>
      <c r="F598" s="667" t="s">
        <v>2487</v>
      </c>
      <c r="G598" s="666" t="s">
        <v>581</v>
      </c>
      <c r="H598" s="666" t="s">
        <v>1404</v>
      </c>
      <c r="I598" s="666" t="s">
        <v>1404</v>
      </c>
      <c r="J598" s="666" t="s">
        <v>1375</v>
      </c>
      <c r="K598" s="666" t="s">
        <v>1376</v>
      </c>
      <c r="L598" s="668">
        <v>72.879893207888912</v>
      </c>
      <c r="M598" s="668">
        <v>5</v>
      </c>
      <c r="N598" s="669">
        <v>364.39946603944458</v>
      </c>
    </row>
    <row r="599" spans="1:14" ht="14.4" customHeight="1" x14ac:dyDescent="0.3">
      <c r="A599" s="664" t="s">
        <v>542</v>
      </c>
      <c r="B599" s="665" t="s">
        <v>543</v>
      </c>
      <c r="C599" s="666" t="s">
        <v>555</v>
      </c>
      <c r="D599" s="667" t="s">
        <v>2485</v>
      </c>
      <c r="E599" s="666" t="s">
        <v>561</v>
      </c>
      <c r="F599" s="667" t="s">
        <v>2487</v>
      </c>
      <c r="G599" s="666" t="s">
        <v>581</v>
      </c>
      <c r="H599" s="666" t="s">
        <v>2249</v>
      </c>
      <c r="I599" s="666" t="s">
        <v>900</v>
      </c>
      <c r="J599" s="666" t="s">
        <v>2250</v>
      </c>
      <c r="K599" s="666"/>
      <c r="L599" s="668">
        <v>28289.64</v>
      </c>
      <c r="M599" s="668">
        <v>1</v>
      </c>
      <c r="N599" s="669">
        <v>28289.64</v>
      </c>
    </row>
    <row r="600" spans="1:14" ht="14.4" customHeight="1" x14ac:dyDescent="0.3">
      <c r="A600" s="664" t="s">
        <v>542</v>
      </c>
      <c r="B600" s="665" t="s">
        <v>543</v>
      </c>
      <c r="C600" s="666" t="s">
        <v>555</v>
      </c>
      <c r="D600" s="667" t="s">
        <v>2485</v>
      </c>
      <c r="E600" s="666" t="s">
        <v>561</v>
      </c>
      <c r="F600" s="667" t="s">
        <v>2487</v>
      </c>
      <c r="G600" s="666" t="s">
        <v>581</v>
      </c>
      <c r="H600" s="666" t="s">
        <v>2251</v>
      </c>
      <c r="I600" s="666" t="s">
        <v>900</v>
      </c>
      <c r="J600" s="666" t="s">
        <v>2252</v>
      </c>
      <c r="K600" s="666" t="s">
        <v>1407</v>
      </c>
      <c r="L600" s="668">
        <v>22.07</v>
      </c>
      <c r="M600" s="668">
        <v>8</v>
      </c>
      <c r="N600" s="669">
        <v>176.56</v>
      </c>
    </row>
    <row r="601" spans="1:14" ht="14.4" customHeight="1" x14ac:dyDescent="0.3">
      <c r="A601" s="664" t="s">
        <v>542</v>
      </c>
      <c r="B601" s="665" t="s">
        <v>543</v>
      </c>
      <c r="C601" s="666" t="s">
        <v>555</v>
      </c>
      <c r="D601" s="667" t="s">
        <v>2485</v>
      </c>
      <c r="E601" s="666" t="s">
        <v>561</v>
      </c>
      <c r="F601" s="667" t="s">
        <v>2487</v>
      </c>
      <c r="G601" s="666" t="s">
        <v>581</v>
      </c>
      <c r="H601" s="666" t="s">
        <v>2253</v>
      </c>
      <c r="I601" s="666" t="s">
        <v>900</v>
      </c>
      <c r="J601" s="666" t="s">
        <v>2254</v>
      </c>
      <c r="K601" s="666" t="s">
        <v>1407</v>
      </c>
      <c r="L601" s="668">
        <v>26.47</v>
      </c>
      <c r="M601" s="668">
        <v>3</v>
      </c>
      <c r="N601" s="669">
        <v>79.41</v>
      </c>
    </row>
    <row r="602" spans="1:14" ht="14.4" customHeight="1" x14ac:dyDescent="0.3">
      <c r="A602" s="664" t="s">
        <v>542</v>
      </c>
      <c r="B602" s="665" t="s">
        <v>543</v>
      </c>
      <c r="C602" s="666" t="s">
        <v>555</v>
      </c>
      <c r="D602" s="667" t="s">
        <v>2485</v>
      </c>
      <c r="E602" s="666" t="s">
        <v>561</v>
      </c>
      <c r="F602" s="667" t="s">
        <v>2487</v>
      </c>
      <c r="G602" s="666" t="s">
        <v>581</v>
      </c>
      <c r="H602" s="666" t="s">
        <v>2255</v>
      </c>
      <c r="I602" s="666" t="s">
        <v>900</v>
      </c>
      <c r="J602" s="666" t="s">
        <v>2256</v>
      </c>
      <c r="K602" s="666"/>
      <c r="L602" s="668">
        <v>20.799999999999997</v>
      </c>
      <c r="M602" s="668">
        <v>2</v>
      </c>
      <c r="N602" s="669">
        <v>41.599999999999994</v>
      </c>
    </row>
    <row r="603" spans="1:14" ht="14.4" customHeight="1" x14ac:dyDescent="0.3">
      <c r="A603" s="664" t="s">
        <v>542</v>
      </c>
      <c r="B603" s="665" t="s">
        <v>543</v>
      </c>
      <c r="C603" s="666" t="s">
        <v>555</v>
      </c>
      <c r="D603" s="667" t="s">
        <v>2485</v>
      </c>
      <c r="E603" s="666" t="s">
        <v>561</v>
      </c>
      <c r="F603" s="667" t="s">
        <v>2487</v>
      </c>
      <c r="G603" s="666" t="s">
        <v>1411</v>
      </c>
      <c r="H603" s="666" t="s">
        <v>2257</v>
      </c>
      <c r="I603" s="666" t="s">
        <v>2258</v>
      </c>
      <c r="J603" s="666" t="s">
        <v>1486</v>
      </c>
      <c r="K603" s="666" t="s">
        <v>2259</v>
      </c>
      <c r="L603" s="668">
        <v>75.920000000000016</v>
      </c>
      <c r="M603" s="668">
        <v>3</v>
      </c>
      <c r="N603" s="669">
        <v>227.76000000000005</v>
      </c>
    </row>
    <row r="604" spans="1:14" ht="14.4" customHeight="1" x14ac:dyDescent="0.3">
      <c r="A604" s="664" t="s">
        <v>542</v>
      </c>
      <c r="B604" s="665" t="s">
        <v>543</v>
      </c>
      <c r="C604" s="666" t="s">
        <v>555</v>
      </c>
      <c r="D604" s="667" t="s">
        <v>2485</v>
      </c>
      <c r="E604" s="666" t="s">
        <v>561</v>
      </c>
      <c r="F604" s="667" t="s">
        <v>2487</v>
      </c>
      <c r="G604" s="666" t="s">
        <v>1411</v>
      </c>
      <c r="H604" s="666" t="s">
        <v>1418</v>
      </c>
      <c r="I604" s="666" t="s">
        <v>1419</v>
      </c>
      <c r="J604" s="666" t="s">
        <v>1420</v>
      </c>
      <c r="K604" s="666" t="s">
        <v>1421</v>
      </c>
      <c r="L604" s="668">
        <v>34.75</v>
      </c>
      <c r="M604" s="668">
        <v>8</v>
      </c>
      <c r="N604" s="669">
        <v>278</v>
      </c>
    </row>
    <row r="605" spans="1:14" ht="14.4" customHeight="1" x14ac:dyDescent="0.3">
      <c r="A605" s="664" t="s">
        <v>542</v>
      </c>
      <c r="B605" s="665" t="s">
        <v>543</v>
      </c>
      <c r="C605" s="666" t="s">
        <v>555</v>
      </c>
      <c r="D605" s="667" t="s">
        <v>2485</v>
      </c>
      <c r="E605" s="666" t="s">
        <v>561</v>
      </c>
      <c r="F605" s="667" t="s">
        <v>2487</v>
      </c>
      <c r="G605" s="666" t="s">
        <v>1411</v>
      </c>
      <c r="H605" s="666" t="s">
        <v>1426</v>
      </c>
      <c r="I605" s="666" t="s">
        <v>1427</v>
      </c>
      <c r="J605" s="666" t="s">
        <v>1424</v>
      </c>
      <c r="K605" s="666" t="s">
        <v>1428</v>
      </c>
      <c r="L605" s="668">
        <v>90.379747187923769</v>
      </c>
      <c r="M605" s="668">
        <v>2</v>
      </c>
      <c r="N605" s="669">
        <v>180.75949437584754</v>
      </c>
    </row>
    <row r="606" spans="1:14" ht="14.4" customHeight="1" x14ac:dyDescent="0.3">
      <c r="A606" s="664" t="s">
        <v>542</v>
      </c>
      <c r="B606" s="665" t="s">
        <v>543</v>
      </c>
      <c r="C606" s="666" t="s">
        <v>555</v>
      </c>
      <c r="D606" s="667" t="s">
        <v>2485</v>
      </c>
      <c r="E606" s="666" t="s">
        <v>561</v>
      </c>
      <c r="F606" s="667" t="s">
        <v>2487</v>
      </c>
      <c r="G606" s="666" t="s">
        <v>1411</v>
      </c>
      <c r="H606" s="666" t="s">
        <v>2260</v>
      </c>
      <c r="I606" s="666" t="s">
        <v>2261</v>
      </c>
      <c r="J606" s="666" t="s">
        <v>2262</v>
      </c>
      <c r="K606" s="666" t="s">
        <v>2263</v>
      </c>
      <c r="L606" s="668">
        <v>95.649999999999991</v>
      </c>
      <c r="M606" s="668">
        <v>8</v>
      </c>
      <c r="N606" s="669">
        <v>765.19999999999993</v>
      </c>
    </row>
    <row r="607" spans="1:14" ht="14.4" customHeight="1" x14ac:dyDescent="0.3">
      <c r="A607" s="664" t="s">
        <v>542</v>
      </c>
      <c r="B607" s="665" t="s">
        <v>543</v>
      </c>
      <c r="C607" s="666" t="s">
        <v>555</v>
      </c>
      <c r="D607" s="667" t="s">
        <v>2485</v>
      </c>
      <c r="E607" s="666" t="s">
        <v>561</v>
      </c>
      <c r="F607" s="667" t="s">
        <v>2487</v>
      </c>
      <c r="G607" s="666" t="s">
        <v>1411</v>
      </c>
      <c r="H607" s="666" t="s">
        <v>1447</v>
      </c>
      <c r="I607" s="666" t="s">
        <v>1448</v>
      </c>
      <c r="J607" s="666" t="s">
        <v>1449</v>
      </c>
      <c r="K607" s="666" t="s">
        <v>1450</v>
      </c>
      <c r="L607" s="668">
        <v>721.20000000000016</v>
      </c>
      <c r="M607" s="668">
        <v>3</v>
      </c>
      <c r="N607" s="669">
        <v>2163.6000000000004</v>
      </c>
    </row>
    <row r="608" spans="1:14" ht="14.4" customHeight="1" x14ac:dyDescent="0.3">
      <c r="A608" s="664" t="s">
        <v>542</v>
      </c>
      <c r="B608" s="665" t="s">
        <v>543</v>
      </c>
      <c r="C608" s="666" t="s">
        <v>555</v>
      </c>
      <c r="D608" s="667" t="s">
        <v>2485</v>
      </c>
      <c r="E608" s="666" t="s">
        <v>561</v>
      </c>
      <c r="F608" s="667" t="s">
        <v>2487</v>
      </c>
      <c r="G608" s="666" t="s">
        <v>1411</v>
      </c>
      <c r="H608" s="666" t="s">
        <v>2264</v>
      </c>
      <c r="I608" s="666" t="s">
        <v>2265</v>
      </c>
      <c r="J608" s="666" t="s">
        <v>1549</v>
      </c>
      <c r="K608" s="666" t="s">
        <v>2266</v>
      </c>
      <c r="L608" s="668">
        <v>113.67999999999998</v>
      </c>
      <c r="M608" s="668">
        <v>2</v>
      </c>
      <c r="N608" s="669">
        <v>227.35999999999996</v>
      </c>
    </row>
    <row r="609" spans="1:14" ht="14.4" customHeight="1" x14ac:dyDescent="0.3">
      <c r="A609" s="664" t="s">
        <v>542</v>
      </c>
      <c r="B609" s="665" t="s">
        <v>543</v>
      </c>
      <c r="C609" s="666" t="s">
        <v>555</v>
      </c>
      <c r="D609" s="667" t="s">
        <v>2485</v>
      </c>
      <c r="E609" s="666" t="s">
        <v>561</v>
      </c>
      <c r="F609" s="667" t="s">
        <v>2487</v>
      </c>
      <c r="G609" s="666" t="s">
        <v>1411</v>
      </c>
      <c r="H609" s="666" t="s">
        <v>1455</v>
      </c>
      <c r="I609" s="666" t="s">
        <v>1456</v>
      </c>
      <c r="J609" s="666" t="s">
        <v>1457</v>
      </c>
      <c r="K609" s="666" t="s">
        <v>565</v>
      </c>
      <c r="L609" s="668">
        <v>48.820051690490082</v>
      </c>
      <c r="M609" s="668">
        <v>4</v>
      </c>
      <c r="N609" s="669">
        <v>195.28020676196033</v>
      </c>
    </row>
    <row r="610" spans="1:14" ht="14.4" customHeight="1" x14ac:dyDescent="0.3">
      <c r="A610" s="664" t="s">
        <v>542</v>
      </c>
      <c r="B610" s="665" t="s">
        <v>543</v>
      </c>
      <c r="C610" s="666" t="s">
        <v>555</v>
      </c>
      <c r="D610" s="667" t="s">
        <v>2485</v>
      </c>
      <c r="E610" s="666" t="s">
        <v>561</v>
      </c>
      <c r="F610" s="667" t="s">
        <v>2487</v>
      </c>
      <c r="G610" s="666" t="s">
        <v>1411</v>
      </c>
      <c r="H610" s="666" t="s">
        <v>1476</v>
      </c>
      <c r="I610" s="666" t="s">
        <v>1477</v>
      </c>
      <c r="J610" s="666" t="s">
        <v>1478</v>
      </c>
      <c r="K610" s="666" t="s">
        <v>1479</v>
      </c>
      <c r="L610" s="668">
        <v>79.644170671975971</v>
      </c>
      <c r="M610" s="668">
        <v>21</v>
      </c>
      <c r="N610" s="669">
        <v>1672.5275841114953</v>
      </c>
    </row>
    <row r="611" spans="1:14" ht="14.4" customHeight="1" x14ac:dyDescent="0.3">
      <c r="A611" s="664" t="s">
        <v>542</v>
      </c>
      <c r="B611" s="665" t="s">
        <v>543</v>
      </c>
      <c r="C611" s="666" t="s">
        <v>555</v>
      </c>
      <c r="D611" s="667" t="s">
        <v>2485</v>
      </c>
      <c r="E611" s="666" t="s">
        <v>561</v>
      </c>
      <c r="F611" s="667" t="s">
        <v>2487</v>
      </c>
      <c r="G611" s="666" t="s">
        <v>1411</v>
      </c>
      <c r="H611" s="666" t="s">
        <v>1480</v>
      </c>
      <c r="I611" s="666" t="s">
        <v>1481</v>
      </c>
      <c r="J611" s="666" t="s">
        <v>1482</v>
      </c>
      <c r="K611" s="666" t="s">
        <v>1483</v>
      </c>
      <c r="L611" s="668">
        <v>1501.02</v>
      </c>
      <c r="M611" s="668">
        <v>1</v>
      </c>
      <c r="N611" s="669">
        <v>1501.02</v>
      </c>
    </row>
    <row r="612" spans="1:14" ht="14.4" customHeight="1" x14ac:dyDescent="0.3">
      <c r="A612" s="664" t="s">
        <v>542</v>
      </c>
      <c r="B612" s="665" t="s">
        <v>543</v>
      </c>
      <c r="C612" s="666" t="s">
        <v>555</v>
      </c>
      <c r="D612" s="667" t="s">
        <v>2485</v>
      </c>
      <c r="E612" s="666" t="s">
        <v>561</v>
      </c>
      <c r="F612" s="667" t="s">
        <v>2487</v>
      </c>
      <c r="G612" s="666" t="s">
        <v>1411</v>
      </c>
      <c r="H612" s="666" t="s">
        <v>1509</v>
      </c>
      <c r="I612" s="666" t="s">
        <v>1510</v>
      </c>
      <c r="J612" s="666" t="s">
        <v>1511</v>
      </c>
      <c r="K612" s="666" t="s">
        <v>1512</v>
      </c>
      <c r="L612" s="668">
        <v>138.47999999999999</v>
      </c>
      <c r="M612" s="668">
        <v>1</v>
      </c>
      <c r="N612" s="669">
        <v>138.47999999999999</v>
      </c>
    </row>
    <row r="613" spans="1:14" ht="14.4" customHeight="1" x14ac:dyDescent="0.3">
      <c r="A613" s="664" t="s">
        <v>542</v>
      </c>
      <c r="B613" s="665" t="s">
        <v>543</v>
      </c>
      <c r="C613" s="666" t="s">
        <v>555</v>
      </c>
      <c r="D613" s="667" t="s">
        <v>2485</v>
      </c>
      <c r="E613" s="666" t="s">
        <v>561</v>
      </c>
      <c r="F613" s="667" t="s">
        <v>2487</v>
      </c>
      <c r="G613" s="666" t="s">
        <v>1411</v>
      </c>
      <c r="H613" s="666" t="s">
        <v>1520</v>
      </c>
      <c r="I613" s="666" t="s">
        <v>1521</v>
      </c>
      <c r="J613" s="666" t="s">
        <v>1424</v>
      </c>
      <c r="K613" s="666" t="s">
        <v>1522</v>
      </c>
      <c r="L613" s="668">
        <v>128.71278726982419</v>
      </c>
      <c r="M613" s="668">
        <v>173</v>
      </c>
      <c r="N613" s="669">
        <v>22267.312197679585</v>
      </c>
    </row>
    <row r="614" spans="1:14" ht="14.4" customHeight="1" x14ac:dyDescent="0.3">
      <c r="A614" s="664" t="s">
        <v>542</v>
      </c>
      <c r="B614" s="665" t="s">
        <v>543</v>
      </c>
      <c r="C614" s="666" t="s">
        <v>555</v>
      </c>
      <c r="D614" s="667" t="s">
        <v>2485</v>
      </c>
      <c r="E614" s="666" t="s">
        <v>561</v>
      </c>
      <c r="F614" s="667" t="s">
        <v>2487</v>
      </c>
      <c r="G614" s="666" t="s">
        <v>1411</v>
      </c>
      <c r="H614" s="666" t="s">
        <v>1557</v>
      </c>
      <c r="I614" s="666" t="s">
        <v>1558</v>
      </c>
      <c r="J614" s="666" t="s">
        <v>1559</v>
      </c>
      <c r="K614" s="666" t="s">
        <v>1560</v>
      </c>
      <c r="L614" s="668">
        <v>61.53</v>
      </c>
      <c r="M614" s="668">
        <v>1</v>
      </c>
      <c r="N614" s="669">
        <v>61.53</v>
      </c>
    </row>
    <row r="615" spans="1:14" ht="14.4" customHeight="1" x14ac:dyDescent="0.3">
      <c r="A615" s="664" t="s">
        <v>542</v>
      </c>
      <c r="B615" s="665" t="s">
        <v>543</v>
      </c>
      <c r="C615" s="666" t="s">
        <v>555</v>
      </c>
      <c r="D615" s="667" t="s">
        <v>2485</v>
      </c>
      <c r="E615" s="666" t="s">
        <v>561</v>
      </c>
      <c r="F615" s="667" t="s">
        <v>2487</v>
      </c>
      <c r="G615" s="666" t="s">
        <v>1411</v>
      </c>
      <c r="H615" s="666" t="s">
        <v>1569</v>
      </c>
      <c r="I615" s="666" t="s">
        <v>1570</v>
      </c>
      <c r="J615" s="666" t="s">
        <v>1511</v>
      </c>
      <c r="K615" s="666" t="s">
        <v>1571</v>
      </c>
      <c r="L615" s="668">
        <v>112.04</v>
      </c>
      <c r="M615" s="668">
        <v>1</v>
      </c>
      <c r="N615" s="669">
        <v>112.04</v>
      </c>
    </row>
    <row r="616" spans="1:14" ht="14.4" customHeight="1" x14ac:dyDescent="0.3">
      <c r="A616" s="664" t="s">
        <v>542</v>
      </c>
      <c r="B616" s="665" t="s">
        <v>543</v>
      </c>
      <c r="C616" s="666" t="s">
        <v>555</v>
      </c>
      <c r="D616" s="667" t="s">
        <v>2485</v>
      </c>
      <c r="E616" s="666" t="s">
        <v>561</v>
      </c>
      <c r="F616" s="667" t="s">
        <v>2487</v>
      </c>
      <c r="G616" s="666" t="s">
        <v>1411</v>
      </c>
      <c r="H616" s="666" t="s">
        <v>2267</v>
      </c>
      <c r="I616" s="666" t="s">
        <v>2268</v>
      </c>
      <c r="J616" s="666" t="s">
        <v>2262</v>
      </c>
      <c r="K616" s="666" t="s">
        <v>2269</v>
      </c>
      <c r="L616" s="668">
        <v>102.65007977143159</v>
      </c>
      <c r="M616" s="668">
        <v>175</v>
      </c>
      <c r="N616" s="669">
        <v>17963.763960000528</v>
      </c>
    </row>
    <row r="617" spans="1:14" ht="14.4" customHeight="1" x14ac:dyDescent="0.3">
      <c r="A617" s="664" t="s">
        <v>542</v>
      </c>
      <c r="B617" s="665" t="s">
        <v>543</v>
      </c>
      <c r="C617" s="666" t="s">
        <v>555</v>
      </c>
      <c r="D617" s="667" t="s">
        <v>2485</v>
      </c>
      <c r="E617" s="666" t="s">
        <v>561</v>
      </c>
      <c r="F617" s="667" t="s">
        <v>2487</v>
      </c>
      <c r="G617" s="666" t="s">
        <v>1411</v>
      </c>
      <c r="H617" s="666" t="s">
        <v>1586</v>
      </c>
      <c r="I617" s="666" t="s">
        <v>1587</v>
      </c>
      <c r="J617" s="666" t="s">
        <v>1449</v>
      </c>
      <c r="K617" s="666" t="s">
        <v>1588</v>
      </c>
      <c r="L617" s="668">
        <v>301.46966994641673</v>
      </c>
      <c r="M617" s="668">
        <v>18</v>
      </c>
      <c r="N617" s="669">
        <v>5426.4540590355009</v>
      </c>
    </row>
    <row r="618" spans="1:14" ht="14.4" customHeight="1" x14ac:dyDescent="0.3">
      <c r="A618" s="664" t="s">
        <v>542</v>
      </c>
      <c r="B618" s="665" t="s">
        <v>543</v>
      </c>
      <c r="C618" s="666" t="s">
        <v>555</v>
      </c>
      <c r="D618" s="667" t="s">
        <v>2485</v>
      </c>
      <c r="E618" s="666" t="s">
        <v>561</v>
      </c>
      <c r="F618" s="667" t="s">
        <v>2487</v>
      </c>
      <c r="G618" s="666" t="s">
        <v>1411</v>
      </c>
      <c r="H618" s="666" t="s">
        <v>2270</v>
      </c>
      <c r="I618" s="666" t="s">
        <v>2271</v>
      </c>
      <c r="J618" s="666" t="s">
        <v>2272</v>
      </c>
      <c r="K618" s="666" t="s">
        <v>2273</v>
      </c>
      <c r="L618" s="668">
        <v>101.10999999999999</v>
      </c>
      <c r="M618" s="668">
        <v>1</v>
      </c>
      <c r="N618" s="669">
        <v>101.10999999999999</v>
      </c>
    </row>
    <row r="619" spans="1:14" ht="14.4" customHeight="1" x14ac:dyDescent="0.3">
      <c r="A619" s="664" t="s">
        <v>542</v>
      </c>
      <c r="B619" s="665" t="s">
        <v>543</v>
      </c>
      <c r="C619" s="666" t="s">
        <v>555</v>
      </c>
      <c r="D619" s="667" t="s">
        <v>2485</v>
      </c>
      <c r="E619" s="666" t="s">
        <v>561</v>
      </c>
      <c r="F619" s="667" t="s">
        <v>2487</v>
      </c>
      <c r="G619" s="666" t="s">
        <v>1411</v>
      </c>
      <c r="H619" s="666" t="s">
        <v>2274</v>
      </c>
      <c r="I619" s="666" t="s">
        <v>2275</v>
      </c>
      <c r="J619" s="666" t="s">
        <v>2276</v>
      </c>
      <c r="K619" s="666" t="s">
        <v>2277</v>
      </c>
      <c r="L619" s="668">
        <v>160.08896291947786</v>
      </c>
      <c r="M619" s="668">
        <v>136</v>
      </c>
      <c r="N619" s="669">
        <v>21772.098957048991</v>
      </c>
    </row>
    <row r="620" spans="1:14" ht="14.4" customHeight="1" x14ac:dyDescent="0.3">
      <c r="A620" s="664" t="s">
        <v>542</v>
      </c>
      <c r="B620" s="665" t="s">
        <v>543</v>
      </c>
      <c r="C620" s="666" t="s">
        <v>555</v>
      </c>
      <c r="D620" s="667" t="s">
        <v>2485</v>
      </c>
      <c r="E620" s="666" t="s">
        <v>561</v>
      </c>
      <c r="F620" s="667" t="s">
        <v>2487</v>
      </c>
      <c r="G620" s="666" t="s">
        <v>1411</v>
      </c>
      <c r="H620" s="666" t="s">
        <v>1609</v>
      </c>
      <c r="I620" s="666" t="s">
        <v>1609</v>
      </c>
      <c r="J620" s="666" t="s">
        <v>1610</v>
      </c>
      <c r="K620" s="666" t="s">
        <v>1611</v>
      </c>
      <c r="L620" s="668">
        <v>129.80000000000001</v>
      </c>
      <c r="M620" s="668">
        <v>1</v>
      </c>
      <c r="N620" s="669">
        <v>129.80000000000001</v>
      </c>
    </row>
    <row r="621" spans="1:14" ht="14.4" customHeight="1" x14ac:dyDescent="0.3">
      <c r="A621" s="664" t="s">
        <v>542</v>
      </c>
      <c r="B621" s="665" t="s">
        <v>543</v>
      </c>
      <c r="C621" s="666" t="s">
        <v>555</v>
      </c>
      <c r="D621" s="667" t="s">
        <v>2485</v>
      </c>
      <c r="E621" s="666" t="s">
        <v>561</v>
      </c>
      <c r="F621" s="667" t="s">
        <v>2487</v>
      </c>
      <c r="G621" s="666" t="s">
        <v>1411</v>
      </c>
      <c r="H621" s="666" t="s">
        <v>2278</v>
      </c>
      <c r="I621" s="666" t="s">
        <v>2279</v>
      </c>
      <c r="J621" s="666" t="s">
        <v>2280</v>
      </c>
      <c r="K621" s="666" t="s">
        <v>2281</v>
      </c>
      <c r="L621" s="668">
        <v>691.45000000000027</v>
      </c>
      <c r="M621" s="668">
        <v>22</v>
      </c>
      <c r="N621" s="669">
        <v>15211.900000000005</v>
      </c>
    </row>
    <row r="622" spans="1:14" ht="14.4" customHeight="1" x14ac:dyDescent="0.3">
      <c r="A622" s="664" t="s">
        <v>542</v>
      </c>
      <c r="B622" s="665" t="s">
        <v>543</v>
      </c>
      <c r="C622" s="666" t="s">
        <v>555</v>
      </c>
      <c r="D622" s="667" t="s">
        <v>2485</v>
      </c>
      <c r="E622" s="666" t="s">
        <v>561</v>
      </c>
      <c r="F622" s="667" t="s">
        <v>2487</v>
      </c>
      <c r="G622" s="666" t="s">
        <v>1411</v>
      </c>
      <c r="H622" s="666" t="s">
        <v>1620</v>
      </c>
      <c r="I622" s="666" t="s">
        <v>1621</v>
      </c>
      <c r="J622" s="666" t="s">
        <v>1622</v>
      </c>
      <c r="K622" s="666" t="s">
        <v>1623</v>
      </c>
      <c r="L622" s="668">
        <v>298.92900007221704</v>
      </c>
      <c r="M622" s="668">
        <v>13</v>
      </c>
      <c r="N622" s="669">
        <v>3886.0770009388211</v>
      </c>
    </row>
    <row r="623" spans="1:14" ht="14.4" customHeight="1" x14ac:dyDescent="0.3">
      <c r="A623" s="664" t="s">
        <v>542</v>
      </c>
      <c r="B623" s="665" t="s">
        <v>543</v>
      </c>
      <c r="C623" s="666" t="s">
        <v>555</v>
      </c>
      <c r="D623" s="667" t="s">
        <v>2485</v>
      </c>
      <c r="E623" s="666" t="s">
        <v>561</v>
      </c>
      <c r="F623" s="667" t="s">
        <v>2487</v>
      </c>
      <c r="G623" s="666" t="s">
        <v>1411</v>
      </c>
      <c r="H623" s="666" t="s">
        <v>1640</v>
      </c>
      <c r="I623" s="666" t="s">
        <v>1641</v>
      </c>
      <c r="J623" s="666" t="s">
        <v>1642</v>
      </c>
      <c r="K623" s="666" t="s">
        <v>1643</v>
      </c>
      <c r="L623" s="668">
        <v>70.040000000000049</v>
      </c>
      <c r="M623" s="668">
        <v>1</v>
      </c>
      <c r="N623" s="669">
        <v>70.040000000000049</v>
      </c>
    </row>
    <row r="624" spans="1:14" ht="14.4" customHeight="1" x14ac:dyDescent="0.3">
      <c r="A624" s="664" t="s">
        <v>542</v>
      </c>
      <c r="B624" s="665" t="s">
        <v>543</v>
      </c>
      <c r="C624" s="666" t="s">
        <v>555</v>
      </c>
      <c r="D624" s="667" t="s">
        <v>2485</v>
      </c>
      <c r="E624" s="666" t="s">
        <v>561</v>
      </c>
      <c r="F624" s="667" t="s">
        <v>2487</v>
      </c>
      <c r="G624" s="666" t="s">
        <v>1411</v>
      </c>
      <c r="H624" s="666" t="s">
        <v>2282</v>
      </c>
      <c r="I624" s="666" t="s">
        <v>2282</v>
      </c>
      <c r="J624" s="666" t="s">
        <v>2283</v>
      </c>
      <c r="K624" s="666" t="s">
        <v>2284</v>
      </c>
      <c r="L624" s="668">
        <v>48.674548570442816</v>
      </c>
      <c r="M624" s="668">
        <v>2</v>
      </c>
      <c r="N624" s="669">
        <v>97.349097140885632</v>
      </c>
    </row>
    <row r="625" spans="1:14" ht="14.4" customHeight="1" x14ac:dyDescent="0.3">
      <c r="A625" s="664" t="s">
        <v>542</v>
      </c>
      <c r="B625" s="665" t="s">
        <v>543</v>
      </c>
      <c r="C625" s="666" t="s">
        <v>555</v>
      </c>
      <c r="D625" s="667" t="s">
        <v>2485</v>
      </c>
      <c r="E625" s="666" t="s">
        <v>561</v>
      </c>
      <c r="F625" s="667" t="s">
        <v>2487</v>
      </c>
      <c r="G625" s="666" t="s">
        <v>1411</v>
      </c>
      <c r="H625" s="666" t="s">
        <v>2285</v>
      </c>
      <c r="I625" s="666" t="s">
        <v>2285</v>
      </c>
      <c r="J625" s="666" t="s">
        <v>2286</v>
      </c>
      <c r="K625" s="666" t="s">
        <v>2287</v>
      </c>
      <c r="L625" s="668">
        <v>93.409966493920962</v>
      </c>
      <c r="M625" s="668">
        <v>2</v>
      </c>
      <c r="N625" s="669">
        <v>186.81993298784192</v>
      </c>
    </row>
    <row r="626" spans="1:14" ht="14.4" customHeight="1" x14ac:dyDescent="0.3">
      <c r="A626" s="664" t="s">
        <v>542</v>
      </c>
      <c r="B626" s="665" t="s">
        <v>543</v>
      </c>
      <c r="C626" s="666" t="s">
        <v>555</v>
      </c>
      <c r="D626" s="667" t="s">
        <v>2485</v>
      </c>
      <c r="E626" s="666" t="s">
        <v>561</v>
      </c>
      <c r="F626" s="667" t="s">
        <v>2487</v>
      </c>
      <c r="G626" s="666" t="s">
        <v>1411</v>
      </c>
      <c r="H626" s="666" t="s">
        <v>2288</v>
      </c>
      <c r="I626" s="666" t="s">
        <v>2288</v>
      </c>
      <c r="J626" s="666" t="s">
        <v>2289</v>
      </c>
      <c r="K626" s="666" t="s">
        <v>2290</v>
      </c>
      <c r="L626" s="668">
        <v>273.90000000000003</v>
      </c>
      <c r="M626" s="668">
        <v>9</v>
      </c>
      <c r="N626" s="669">
        <v>2465.1000000000004</v>
      </c>
    </row>
    <row r="627" spans="1:14" ht="14.4" customHeight="1" x14ac:dyDescent="0.3">
      <c r="A627" s="664" t="s">
        <v>542</v>
      </c>
      <c r="B627" s="665" t="s">
        <v>543</v>
      </c>
      <c r="C627" s="666" t="s">
        <v>555</v>
      </c>
      <c r="D627" s="667" t="s">
        <v>2485</v>
      </c>
      <c r="E627" s="666" t="s">
        <v>561</v>
      </c>
      <c r="F627" s="667" t="s">
        <v>2487</v>
      </c>
      <c r="G627" s="666" t="s">
        <v>1411</v>
      </c>
      <c r="H627" s="666" t="s">
        <v>1662</v>
      </c>
      <c r="I627" s="666" t="s">
        <v>1662</v>
      </c>
      <c r="J627" s="666" t="s">
        <v>1642</v>
      </c>
      <c r="K627" s="666" t="s">
        <v>1663</v>
      </c>
      <c r="L627" s="668">
        <v>140.09000000000003</v>
      </c>
      <c r="M627" s="668">
        <v>4</v>
      </c>
      <c r="N627" s="669">
        <v>560.36000000000013</v>
      </c>
    </row>
    <row r="628" spans="1:14" ht="14.4" customHeight="1" x14ac:dyDescent="0.3">
      <c r="A628" s="664" t="s">
        <v>542</v>
      </c>
      <c r="B628" s="665" t="s">
        <v>543</v>
      </c>
      <c r="C628" s="666" t="s">
        <v>555</v>
      </c>
      <c r="D628" s="667" t="s">
        <v>2485</v>
      </c>
      <c r="E628" s="666" t="s">
        <v>561</v>
      </c>
      <c r="F628" s="667" t="s">
        <v>2487</v>
      </c>
      <c r="G628" s="666" t="s">
        <v>1411</v>
      </c>
      <c r="H628" s="666" t="s">
        <v>1666</v>
      </c>
      <c r="I628" s="666" t="s">
        <v>1666</v>
      </c>
      <c r="J628" s="666" t="s">
        <v>1449</v>
      </c>
      <c r="K628" s="666" t="s">
        <v>1667</v>
      </c>
      <c r="L628" s="668">
        <v>408.94979099411967</v>
      </c>
      <c r="M628" s="668">
        <v>49</v>
      </c>
      <c r="N628" s="669">
        <v>20038.539758711864</v>
      </c>
    </row>
    <row r="629" spans="1:14" ht="14.4" customHeight="1" x14ac:dyDescent="0.3">
      <c r="A629" s="664" t="s">
        <v>542</v>
      </c>
      <c r="B629" s="665" t="s">
        <v>543</v>
      </c>
      <c r="C629" s="666" t="s">
        <v>555</v>
      </c>
      <c r="D629" s="667" t="s">
        <v>2485</v>
      </c>
      <c r="E629" s="666" t="s">
        <v>561</v>
      </c>
      <c r="F629" s="667" t="s">
        <v>2487</v>
      </c>
      <c r="G629" s="666" t="s">
        <v>1411</v>
      </c>
      <c r="H629" s="666" t="s">
        <v>1668</v>
      </c>
      <c r="I629" s="666" t="s">
        <v>1668</v>
      </c>
      <c r="J629" s="666" t="s">
        <v>1669</v>
      </c>
      <c r="K629" s="666" t="s">
        <v>1670</v>
      </c>
      <c r="L629" s="668">
        <v>67.822317342024789</v>
      </c>
      <c r="M629" s="668">
        <v>625</v>
      </c>
      <c r="N629" s="669">
        <v>42388.948338765491</v>
      </c>
    </row>
    <row r="630" spans="1:14" ht="14.4" customHeight="1" x14ac:dyDescent="0.3">
      <c r="A630" s="664" t="s">
        <v>542</v>
      </c>
      <c r="B630" s="665" t="s">
        <v>543</v>
      </c>
      <c r="C630" s="666" t="s">
        <v>555</v>
      </c>
      <c r="D630" s="667" t="s">
        <v>2485</v>
      </c>
      <c r="E630" s="666" t="s">
        <v>561</v>
      </c>
      <c r="F630" s="667" t="s">
        <v>2487</v>
      </c>
      <c r="G630" s="666" t="s">
        <v>1411</v>
      </c>
      <c r="H630" s="666" t="s">
        <v>1671</v>
      </c>
      <c r="I630" s="666" t="s">
        <v>1671</v>
      </c>
      <c r="J630" s="666" t="s">
        <v>1449</v>
      </c>
      <c r="K630" s="666" t="s">
        <v>1588</v>
      </c>
      <c r="L630" s="668">
        <v>301.46973619564756</v>
      </c>
      <c r="M630" s="668">
        <v>95</v>
      </c>
      <c r="N630" s="669">
        <v>28639.624938586516</v>
      </c>
    </row>
    <row r="631" spans="1:14" ht="14.4" customHeight="1" x14ac:dyDescent="0.3">
      <c r="A631" s="664" t="s">
        <v>542</v>
      </c>
      <c r="B631" s="665" t="s">
        <v>543</v>
      </c>
      <c r="C631" s="666" t="s">
        <v>555</v>
      </c>
      <c r="D631" s="667" t="s">
        <v>2485</v>
      </c>
      <c r="E631" s="666" t="s">
        <v>561</v>
      </c>
      <c r="F631" s="667" t="s">
        <v>2487</v>
      </c>
      <c r="G631" s="666" t="s">
        <v>1411</v>
      </c>
      <c r="H631" s="666" t="s">
        <v>1672</v>
      </c>
      <c r="I631" s="666" t="s">
        <v>1672</v>
      </c>
      <c r="J631" s="666" t="s">
        <v>1449</v>
      </c>
      <c r="K631" s="666" t="s">
        <v>1665</v>
      </c>
      <c r="L631" s="668">
        <v>630.66011288585275</v>
      </c>
      <c r="M631" s="668">
        <v>25</v>
      </c>
      <c r="N631" s="669">
        <v>15766.502822146318</v>
      </c>
    </row>
    <row r="632" spans="1:14" ht="14.4" customHeight="1" x14ac:dyDescent="0.3">
      <c r="A632" s="664" t="s">
        <v>542</v>
      </c>
      <c r="B632" s="665" t="s">
        <v>543</v>
      </c>
      <c r="C632" s="666" t="s">
        <v>555</v>
      </c>
      <c r="D632" s="667" t="s">
        <v>2485</v>
      </c>
      <c r="E632" s="666" t="s">
        <v>561</v>
      </c>
      <c r="F632" s="667" t="s">
        <v>2487</v>
      </c>
      <c r="G632" s="666" t="s">
        <v>1411</v>
      </c>
      <c r="H632" s="666" t="s">
        <v>1673</v>
      </c>
      <c r="I632" s="666" t="s">
        <v>1673</v>
      </c>
      <c r="J632" s="666" t="s">
        <v>1482</v>
      </c>
      <c r="K632" s="666" t="s">
        <v>1674</v>
      </c>
      <c r="L632" s="668">
        <v>1895.77</v>
      </c>
      <c r="M632" s="668">
        <v>1</v>
      </c>
      <c r="N632" s="669">
        <v>1895.77</v>
      </c>
    </row>
    <row r="633" spans="1:14" ht="14.4" customHeight="1" x14ac:dyDescent="0.3">
      <c r="A633" s="664" t="s">
        <v>542</v>
      </c>
      <c r="B633" s="665" t="s">
        <v>543</v>
      </c>
      <c r="C633" s="666" t="s">
        <v>555</v>
      </c>
      <c r="D633" s="667" t="s">
        <v>2485</v>
      </c>
      <c r="E633" s="666" t="s">
        <v>561</v>
      </c>
      <c r="F633" s="667" t="s">
        <v>2487</v>
      </c>
      <c r="G633" s="666" t="s">
        <v>1411</v>
      </c>
      <c r="H633" s="666" t="s">
        <v>1682</v>
      </c>
      <c r="I633" s="666" t="s">
        <v>1682</v>
      </c>
      <c r="J633" s="666" t="s">
        <v>1683</v>
      </c>
      <c r="K633" s="666" t="s">
        <v>1684</v>
      </c>
      <c r="L633" s="668">
        <v>63.109948558952645</v>
      </c>
      <c r="M633" s="668">
        <v>5</v>
      </c>
      <c r="N633" s="669">
        <v>315.54974279476323</v>
      </c>
    </row>
    <row r="634" spans="1:14" ht="14.4" customHeight="1" x14ac:dyDescent="0.3">
      <c r="A634" s="664" t="s">
        <v>542</v>
      </c>
      <c r="B634" s="665" t="s">
        <v>543</v>
      </c>
      <c r="C634" s="666" t="s">
        <v>555</v>
      </c>
      <c r="D634" s="667" t="s">
        <v>2485</v>
      </c>
      <c r="E634" s="666" t="s">
        <v>561</v>
      </c>
      <c r="F634" s="667" t="s">
        <v>2487</v>
      </c>
      <c r="G634" s="666" t="s">
        <v>1411</v>
      </c>
      <c r="H634" s="666" t="s">
        <v>2291</v>
      </c>
      <c r="I634" s="666" t="s">
        <v>2291</v>
      </c>
      <c r="J634" s="666" t="s">
        <v>2292</v>
      </c>
      <c r="K634" s="666" t="s">
        <v>2293</v>
      </c>
      <c r="L634" s="668">
        <v>517.54</v>
      </c>
      <c r="M634" s="668">
        <v>1</v>
      </c>
      <c r="N634" s="669">
        <v>517.54</v>
      </c>
    </row>
    <row r="635" spans="1:14" ht="14.4" customHeight="1" x14ac:dyDescent="0.3">
      <c r="A635" s="664" t="s">
        <v>542</v>
      </c>
      <c r="B635" s="665" t="s">
        <v>543</v>
      </c>
      <c r="C635" s="666" t="s">
        <v>555</v>
      </c>
      <c r="D635" s="667" t="s">
        <v>2485</v>
      </c>
      <c r="E635" s="666" t="s">
        <v>1688</v>
      </c>
      <c r="F635" s="667" t="s">
        <v>2488</v>
      </c>
      <c r="G635" s="666" t="s">
        <v>581</v>
      </c>
      <c r="H635" s="666" t="s">
        <v>2294</v>
      </c>
      <c r="I635" s="666" t="s">
        <v>900</v>
      </c>
      <c r="J635" s="666" t="s">
        <v>2295</v>
      </c>
      <c r="K635" s="666" t="s">
        <v>2296</v>
      </c>
      <c r="L635" s="668">
        <v>185.64000000000001</v>
      </c>
      <c r="M635" s="668">
        <v>77</v>
      </c>
      <c r="N635" s="669">
        <v>14294.28</v>
      </c>
    </row>
    <row r="636" spans="1:14" ht="14.4" customHeight="1" x14ac:dyDescent="0.3">
      <c r="A636" s="664" t="s">
        <v>542</v>
      </c>
      <c r="B636" s="665" t="s">
        <v>543</v>
      </c>
      <c r="C636" s="666" t="s">
        <v>555</v>
      </c>
      <c r="D636" s="667" t="s">
        <v>2485</v>
      </c>
      <c r="E636" s="666" t="s">
        <v>1688</v>
      </c>
      <c r="F636" s="667" t="s">
        <v>2488</v>
      </c>
      <c r="G636" s="666" t="s">
        <v>581</v>
      </c>
      <c r="H636" s="666" t="s">
        <v>2297</v>
      </c>
      <c r="I636" s="666" t="s">
        <v>900</v>
      </c>
      <c r="J636" s="666" t="s">
        <v>2298</v>
      </c>
      <c r="K636" s="666"/>
      <c r="L636" s="668">
        <v>180.33133333333333</v>
      </c>
      <c r="M636" s="668">
        <v>30</v>
      </c>
      <c r="N636" s="669">
        <v>5409.94</v>
      </c>
    </row>
    <row r="637" spans="1:14" ht="14.4" customHeight="1" x14ac:dyDescent="0.3">
      <c r="A637" s="664" t="s">
        <v>542</v>
      </c>
      <c r="B637" s="665" t="s">
        <v>543</v>
      </c>
      <c r="C637" s="666" t="s">
        <v>555</v>
      </c>
      <c r="D637" s="667" t="s">
        <v>2485</v>
      </c>
      <c r="E637" s="666" t="s">
        <v>1688</v>
      </c>
      <c r="F637" s="667" t="s">
        <v>2488</v>
      </c>
      <c r="G637" s="666" t="s">
        <v>1411</v>
      </c>
      <c r="H637" s="666" t="s">
        <v>2299</v>
      </c>
      <c r="I637" s="666" t="s">
        <v>2300</v>
      </c>
      <c r="J637" s="666" t="s">
        <v>2301</v>
      </c>
      <c r="K637" s="666" t="s">
        <v>1694</v>
      </c>
      <c r="L637" s="668">
        <v>40.92</v>
      </c>
      <c r="M637" s="668">
        <v>4</v>
      </c>
      <c r="N637" s="669">
        <v>163.68</v>
      </c>
    </row>
    <row r="638" spans="1:14" ht="14.4" customHeight="1" x14ac:dyDescent="0.3">
      <c r="A638" s="664" t="s">
        <v>542</v>
      </c>
      <c r="B638" s="665" t="s">
        <v>543</v>
      </c>
      <c r="C638" s="666" t="s">
        <v>555</v>
      </c>
      <c r="D638" s="667" t="s">
        <v>2485</v>
      </c>
      <c r="E638" s="666" t="s">
        <v>1688</v>
      </c>
      <c r="F638" s="667" t="s">
        <v>2488</v>
      </c>
      <c r="G638" s="666" t="s">
        <v>1411</v>
      </c>
      <c r="H638" s="666" t="s">
        <v>2302</v>
      </c>
      <c r="I638" s="666" t="s">
        <v>2303</v>
      </c>
      <c r="J638" s="666" t="s">
        <v>2304</v>
      </c>
      <c r="K638" s="666" t="s">
        <v>1694</v>
      </c>
      <c r="L638" s="668">
        <v>40.919999999999995</v>
      </c>
      <c r="M638" s="668">
        <v>10</v>
      </c>
      <c r="N638" s="669">
        <v>409.19999999999993</v>
      </c>
    </row>
    <row r="639" spans="1:14" ht="14.4" customHeight="1" x14ac:dyDescent="0.3">
      <c r="A639" s="664" t="s">
        <v>542</v>
      </c>
      <c r="B639" s="665" t="s">
        <v>543</v>
      </c>
      <c r="C639" s="666" t="s">
        <v>555</v>
      </c>
      <c r="D639" s="667" t="s">
        <v>2485</v>
      </c>
      <c r="E639" s="666" t="s">
        <v>1688</v>
      </c>
      <c r="F639" s="667" t="s">
        <v>2488</v>
      </c>
      <c r="G639" s="666" t="s">
        <v>1411</v>
      </c>
      <c r="H639" s="666" t="s">
        <v>1691</v>
      </c>
      <c r="I639" s="666" t="s">
        <v>1692</v>
      </c>
      <c r="J639" s="666" t="s">
        <v>1693</v>
      </c>
      <c r="K639" s="666" t="s">
        <v>1694</v>
      </c>
      <c r="L639" s="668">
        <v>41.18</v>
      </c>
      <c r="M639" s="668">
        <v>4</v>
      </c>
      <c r="N639" s="669">
        <v>164.72</v>
      </c>
    </row>
    <row r="640" spans="1:14" ht="14.4" customHeight="1" x14ac:dyDescent="0.3">
      <c r="A640" s="664" t="s">
        <v>542</v>
      </c>
      <c r="B640" s="665" t="s">
        <v>543</v>
      </c>
      <c r="C640" s="666" t="s">
        <v>555</v>
      </c>
      <c r="D640" s="667" t="s">
        <v>2485</v>
      </c>
      <c r="E640" s="666" t="s">
        <v>1688</v>
      </c>
      <c r="F640" s="667" t="s">
        <v>2488</v>
      </c>
      <c r="G640" s="666" t="s">
        <v>1411</v>
      </c>
      <c r="H640" s="666" t="s">
        <v>1695</v>
      </c>
      <c r="I640" s="666" t="s">
        <v>1696</v>
      </c>
      <c r="J640" s="666" t="s">
        <v>1697</v>
      </c>
      <c r="K640" s="666" t="s">
        <v>1694</v>
      </c>
      <c r="L640" s="668">
        <v>41.180000000000007</v>
      </c>
      <c r="M640" s="668">
        <v>4</v>
      </c>
      <c r="N640" s="669">
        <v>164.72000000000003</v>
      </c>
    </row>
    <row r="641" spans="1:14" ht="14.4" customHeight="1" x14ac:dyDescent="0.3">
      <c r="A641" s="664" t="s">
        <v>542</v>
      </c>
      <c r="B641" s="665" t="s">
        <v>543</v>
      </c>
      <c r="C641" s="666" t="s">
        <v>555</v>
      </c>
      <c r="D641" s="667" t="s">
        <v>2485</v>
      </c>
      <c r="E641" s="666" t="s">
        <v>1688</v>
      </c>
      <c r="F641" s="667" t="s">
        <v>2488</v>
      </c>
      <c r="G641" s="666" t="s">
        <v>1411</v>
      </c>
      <c r="H641" s="666" t="s">
        <v>2305</v>
      </c>
      <c r="I641" s="666" t="s">
        <v>2306</v>
      </c>
      <c r="J641" s="666" t="s">
        <v>2307</v>
      </c>
      <c r="K641" s="666" t="s">
        <v>2308</v>
      </c>
      <c r="L641" s="668">
        <v>156.48999999999998</v>
      </c>
      <c r="M641" s="668">
        <v>28</v>
      </c>
      <c r="N641" s="669">
        <v>4381.7199999999993</v>
      </c>
    </row>
    <row r="642" spans="1:14" ht="14.4" customHeight="1" x14ac:dyDescent="0.3">
      <c r="A642" s="664" t="s">
        <v>542</v>
      </c>
      <c r="B642" s="665" t="s">
        <v>543</v>
      </c>
      <c r="C642" s="666" t="s">
        <v>555</v>
      </c>
      <c r="D642" s="667" t="s">
        <v>2485</v>
      </c>
      <c r="E642" s="666" t="s">
        <v>1688</v>
      </c>
      <c r="F642" s="667" t="s">
        <v>2488</v>
      </c>
      <c r="G642" s="666" t="s">
        <v>1411</v>
      </c>
      <c r="H642" s="666" t="s">
        <v>2309</v>
      </c>
      <c r="I642" s="666" t="s">
        <v>2309</v>
      </c>
      <c r="J642" s="666" t="s">
        <v>2310</v>
      </c>
      <c r="K642" s="666" t="s">
        <v>2311</v>
      </c>
      <c r="L642" s="668">
        <v>382.4628921510344</v>
      </c>
      <c r="M642" s="668">
        <v>22</v>
      </c>
      <c r="N642" s="669">
        <v>8414.1836273227564</v>
      </c>
    </row>
    <row r="643" spans="1:14" ht="14.4" customHeight="1" x14ac:dyDescent="0.3">
      <c r="A643" s="664" t="s">
        <v>542</v>
      </c>
      <c r="B643" s="665" t="s">
        <v>543</v>
      </c>
      <c r="C643" s="666" t="s">
        <v>555</v>
      </c>
      <c r="D643" s="667" t="s">
        <v>2485</v>
      </c>
      <c r="E643" s="666" t="s">
        <v>1688</v>
      </c>
      <c r="F643" s="667" t="s">
        <v>2488</v>
      </c>
      <c r="G643" s="666" t="s">
        <v>1411</v>
      </c>
      <c r="H643" s="666" t="s">
        <v>2312</v>
      </c>
      <c r="I643" s="666" t="s">
        <v>2313</v>
      </c>
      <c r="J643" s="666" t="s">
        <v>2314</v>
      </c>
      <c r="K643" s="666" t="s">
        <v>2315</v>
      </c>
      <c r="L643" s="668">
        <v>164.42925595238097</v>
      </c>
      <c r="M643" s="668">
        <v>21</v>
      </c>
      <c r="N643" s="669">
        <v>3453.0143750000002</v>
      </c>
    </row>
    <row r="644" spans="1:14" ht="14.4" customHeight="1" x14ac:dyDescent="0.3">
      <c r="A644" s="664" t="s">
        <v>542</v>
      </c>
      <c r="B644" s="665" t="s">
        <v>543</v>
      </c>
      <c r="C644" s="666" t="s">
        <v>555</v>
      </c>
      <c r="D644" s="667" t="s">
        <v>2485</v>
      </c>
      <c r="E644" s="666" t="s">
        <v>1688</v>
      </c>
      <c r="F644" s="667" t="s">
        <v>2488</v>
      </c>
      <c r="G644" s="666" t="s">
        <v>1411</v>
      </c>
      <c r="H644" s="666" t="s">
        <v>2316</v>
      </c>
      <c r="I644" s="666" t="s">
        <v>2316</v>
      </c>
      <c r="J644" s="666" t="s">
        <v>2317</v>
      </c>
      <c r="K644" s="666" t="s">
        <v>2318</v>
      </c>
      <c r="L644" s="668">
        <v>111.94973118793423</v>
      </c>
      <c r="M644" s="668">
        <v>4</v>
      </c>
      <c r="N644" s="669">
        <v>447.79892475173693</v>
      </c>
    </row>
    <row r="645" spans="1:14" ht="14.4" customHeight="1" x14ac:dyDescent="0.3">
      <c r="A645" s="664" t="s">
        <v>542</v>
      </c>
      <c r="B645" s="665" t="s">
        <v>543</v>
      </c>
      <c r="C645" s="666" t="s">
        <v>555</v>
      </c>
      <c r="D645" s="667" t="s">
        <v>2485</v>
      </c>
      <c r="E645" s="666" t="s">
        <v>1688</v>
      </c>
      <c r="F645" s="667" t="s">
        <v>2488</v>
      </c>
      <c r="G645" s="666" t="s">
        <v>1411</v>
      </c>
      <c r="H645" s="666" t="s">
        <v>2319</v>
      </c>
      <c r="I645" s="666" t="s">
        <v>2319</v>
      </c>
      <c r="J645" s="666" t="s">
        <v>2320</v>
      </c>
      <c r="K645" s="666" t="s">
        <v>2318</v>
      </c>
      <c r="L645" s="668">
        <v>111.9497311879342</v>
      </c>
      <c r="M645" s="668">
        <v>4</v>
      </c>
      <c r="N645" s="669">
        <v>447.79892475173682</v>
      </c>
    </row>
    <row r="646" spans="1:14" ht="14.4" customHeight="1" x14ac:dyDescent="0.3">
      <c r="A646" s="664" t="s">
        <v>542</v>
      </c>
      <c r="B646" s="665" t="s">
        <v>543</v>
      </c>
      <c r="C646" s="666" t="s">
        <v>555</v>
      </c>
      <c r="D646" s="667" t="s">
        <v>2485</v>
      </c>
      <c r="E646" s="666" t="s">
        <v>1688</v>
      </c>
      <c r="F646" s="667" t="s">
        <v>2488</v>
      </c>
      <c r="G646" s="666" t="s">
        <v>1411</v>
      </c>
      <c r="H646" s="666" t="s">
        <v>2321</v>
      </c>
      <c r="I646" s="666" t="s">
        <v>2322</v>
      </c>
      <c r="J646" s="666" t="s">
        <v>2323</v>
      </c>
      <c r="K646" s="666" t="s">
        <v>2324</v>
      </c>
      <c r="L646" s="668">
        <v>111.94986520430582</v>
      </c>
      <c r="M646" s="668">
        <v>2</v>
      </c>
      <c r="N646" s="669">
        <v>223.89973040861165</v>
      </c>
    </row>
    <row r="647" spans="1:14" ht="14.4" customHeight="1" x14ac:dyDescent="0.3">
      <c r="A647" s="664" t="s">
        <v>542</v>
      </c>
      <c r="B647" s="665" t="s">
        <v>543</v>
      </c>
      <c r="C647" s="666" t="s">
        <v>555</v>
      </c>
      <c r="D647" s="667" t="s">
        <v>2485</v>
      </c>
      <c r="E647" s="666" t="s">
        <v>1688</v>
      </c>
      <c r="F647" s="667" t="s">
        <v>2488</v>
      </c>
      <c r="G647" s="666" t="s">
        <v>1411</v>
      </c>
      <c r="H647" s="666" t="s">
        <v>2325</v>
      </c>
      <c r="I647" s="666" t="s">
        <v>2326</v>
      </c>
      <c r="J647" s="666" t="s">
        <v>2327</v>
      </c>
      <c r="K647" s="666" t="s">
        <v>2318</v>
      </c>
      <c r="L647" s="668">
        <v>111.95</v>
      </c>
      <c r="M647" s="668">
        <v>3</v>
      </c>
      <c r="N647" s="669">
        <v>335.85</v>
      </c>
    </row>
    <row r="648" spans="1:14" ht="14.4" customHeight="1" x14ac:dyDescent="0.3">
      <c r="A648" s="664" t="s">
        <v>542</v>
      </c>
      <c r="B648" s="665" t="s">
        <v>543</v>
      </c>
      <c r="C648" s="666" t="s">
        <v>555</v>
      </c>
      <c r="D648" s="667" t="s">
        <v>2485</v>
      </c>
      <c r="E648" s="666" t="s">
        <v>1688</v>
      </c>
      <c r="F648" s="667" t="s">
        <v>2488</v>
      </c>
      <c r="G648" s="666" t="s">
        <v>1411</v>
      </c>
      <c r="H648" s="666" t="s">
        <v>1705</v>
      </c>
      <c r="I648" s="666" t="s">
        <v>1705</v>
      </c>
      <c r="J648" s="666" t="s">
        <v>1706</v>
      </c>
      <c r="K648" s="666" t="s">
        <v>1707</v>
      </c>
      <c r="L648" s="668">
        <v>163.66999999999993</v>
      </c>
      <c r="M648" s="668">
        <v>2</v>
      </c>
      <c r="N648" s="669">
        <v>327.33999999999986</v>
      </c>
    </row>
    <row r="649" spans="1:14" ht="14.4" customHeight="1" x14ac:dyDescent="0.3">
      <c r="A649" s="664" t="s">
        <v>542</v>
      </c>
      <c r="B649" s="665" t="s">
        <v>543</v>
      </c>
      <c r="C649" s="666" t="s">
        <v>555</v>
      </c>
      <c r="D649" s="667" t="s">
        <v>2485</v>
      </c>
      <c r="E649" s="666" t="s">
        <v>1688</v>
      </c>
      <c r="F649" s="667" t="s">
        <v>2488</v>
      </c>
      <c r="G649" s="666" t="s">
        <v>1411</v>
      </c>
      <c r="H649" s="666" t="s">
        <v>2328</v>
      </c>
      <c r="I649" s="666" t="s">
        <v>2328</v>
      </c>
      <c r="J649" s="666" t="s">
        <v>2329</v>
      </c>
      <c r="K649" s="666" t="s">
        <v>1707</v>
      </c>
      <c r="L649" s="668">
        <v>129.97</v>
      </c>
      <c r="M649" s="668">
        <v>4</v>
      </c>
      <c r="N649" s="669">
        <v>519.88</v>
      </c>
    </row>
    <row r="650" spans="1:14" ht="14.4" customHeight="1" x14ac:dyDescent="0.3">
      <c r="A650" s="664" t="s">
        <v>542</v>
      </c>
      <c r="B650" s="665" t="s">
        <v>543</v>
      </c>
      <c r="C650" s="666" t="s">
        <v>555</v>
      </c>
      <c r="D650" s="667" t="s">
        <v>2485</v>
      </c>
      <c r="E650" s="666" t="s">
        <v>1688</v>
      </c>
      <c r="F650" s="667" t="s">
        <v>2488</v>
      </c>
      <c r="G650" s="666" t="s">
        <v>1411</v>
      </c>
      <c r="H650" s="666" t="s">
        <v>2330</v>
      </c>
      <c r="I650" s="666" t="s">
        <v>2330</v>
      </c>
      <c r="J650" s="666" t="s">
        <v>2331</v>
      </c>
      <c r="K650" s="666" t="s">
        <v>1707</v>
      </c>
      <c r="L650" s="668">
        <v>129.96999999999997</v>
      </c>
      <c r="M650" s="668">
        <v>2</v>
      </c>
      <c r="N650" s="669">
        <v>259.93999999999994</v>
      </c>
    </row>
    <row r="651" spans="1:14" ht="14.4" customHeight="1" x14ac:dyDescent="0.3">
      <c r="A651" s="664" t="s">
        <v>542</v>
      </c>
      <c r="B651" s="665" t="s">
        <v>543</v>
      </c>
      <c r="C651" s="666" t="s">
        <v>555</v>
      </c>
      <c r="D651" s="667" t="s">
        <v>2485</v>
      </c>
      <c r="E651" s="666" t="s">
        <v>1688</v>
      </c>
      <c r="F651" s="667" t="s">
        <v>2488</v>
      </c>
      <c r="G651" s="666" t="s">
        <v>1411</v>
      </c>
      <c r="H651" s="666" t="s">
        <v>2332</v>
      </c>
      <c r="I651" s="666" t="s">
        <v>2332</v>
      </c>
      <c r="J651" s="666" t="s">
        <v>2333</v>
      </c>
      <c r="K651" s="666" t="s">
        <v>1707</v>
      </c>
      <c r="L651" s="668">
        <v>129.97</v>
      </c>
      <c r="M651" s="668">
        <v>2</v>
      </c>
      <c r="N651" s="669">
        <v>259.94</v>
      </c>
    </row>
    <row r="652" spans="1:14" ht="14.4" customHeight="1" x14ac:dyDescent="0.3">
      <c r="A652" s="664" t="s">
        <v>542</v>
      </c>
      <c r="B652" s="665" t="s">
        <v>543</v>
      </c>
      <c r="C652" s="666" t="s">
        <v>555</v>
      </c>
      <c r="D652" s="667" t="s">
        <v>2485</v>
      </c>
      <c r="E652" s="666" t="s">
        <v>1688</v>
      </c>
      <c r="F652" s="667" t="s">
        <v>2488</v>
      </c>
      <c r="G652" s="666" t="s">
        <v>1411</v>
      </c>
      <c r="H652" s="666" t="s">
        <v>2334</v>
      </c>
      <c r="I652" s="666" t="s">
        <v>2334</v>
      </c>
      <c r="J652" s="666" t="s">
        <v>2335</v>
      </c>
      <c r="K652" s="666" t="s">
        <v>1707</v>
      </c>
      <c r="L652" s="668">
        <v>129.97</v>
      </c>
      <c r="M652" s="668">
        <v>1</v>
      </c>
      <c r="N652" s="669">
        <v>129.97</v>
      </c>
    </row>
    <row r="653" spans="1:14" ht="14.4" customHeight="1" x14ac:dyDescent="0.3">
      <c r="A653" s="664" t="s">
        <v>542</v>
      </c>
      <c r="B653" s="665" t="s">
        <v>543</v>
      </c>
      <c r="C653" s="666" t="s">
        <v>555</v>
      </c>
      <c r="D653" s="667" t="s">
        <v>2485</v>
      </c>
      <c r="E653" s="666" t="s">
        <v>1717</v>
      </c>
      <c r="F653" s="667" t="s">
        <v>2490</v>
      </c>
      <c r="G653" s="666"/>
      <c r="H653" s="666" t="s">
        <v>1718</v>
      </c>
      <c r="I653" s="666" t="s">
        <v>1718</v>
      </c>
      <c r="J653" s="666" t="s">
        <v>1719</v>
      </c>
      <c r="K653" s="666" t="s">
        <v>1720</v>
      </c>
      <c r="L653" s="668">
        <v>413.45958333333334</v>
      </c>
      <c r="M653" s="668">
        <v>14.400000000000002</v>
      </c>
      <c r="N653" s="669">
        <v>5953.8180000000011</v>
      </c>
    </row>
    <row r="654" spans="1:14" ht="14.4" customHeight="1" x14ac:dyDescent="0.3">
      <c r="A654" s="664" t="s">
        <v>542</v>
      </c>
      <c r="B654" s="665" t="s">
        <v>543</v>
      </c>
      <c r="C654" s="666" t="s">
        <v>555</v>
      </c>
      <c r="D654" s="667" t="s">
        <v>2485</v>
      </c>
      <c r="E654" s="666" t="s">
        <v>1717</v>
      </c>
      <c r="F654" s="667" t="s">
        <v>2490</v>
      </c>
      <c r="G654" s="666" t="s">
        <v>581</v>
      </c>
      <c r="H654" s="666" t="s">
        <v>1724</v>
      </c>
      <c r="I654" s="666" t="s">
        <v>1724</v>
      </c>
      <c r="J654" s="666" t="s">
        <v>1725</v>
      </c>
      <c r="K654" s="666" t="s">
        <v>1726</v>
      </c>
      <c r="L654" s="668">
        <v>57.990125486304635</v>
      </c>
      <c r="M654" s="668">
        <v>5</v>
      </c>
      <c r="N654" s="669">
        <v>289.95062743152317</v>
      </c>
    </row>
    <row r="655" spans="1:14" ht="14.4" customHeight="1" x14ac:dyDescent="0.3">
      <c r="A655" s="664" t="s">
        <v>542</v>
      </c>
      <c r="B655" s="665" t="s">
        <v>543</v>
      </c>
      <c r="C655" s="666" t="s">
        <v>555</v>
      </c>
      <c r="D655" s="667" t="s">
        <v>2485</v>
      </c>
      <c r="E655" s="666" t="s">
        <v>1717</v>
      </c>
      <c r="F655" s="667" t="s">
        <v>2490</v>
      </c>
      <c r="G655" s="666" t="s">
        <v>581</v>
      </c>
      <c r="H655" s="666" t="s">
        <v>2336</v>
      </c>
      <c r="I655" s="666" t="s">
        <v>2337</v>
      </c>
      <c r="J655" s="666" t="s">
        <v>2338</v>
      </c>
      <c r="K655" s="666" t="s">
        <v>2339</v>
      </c>
      <c r="L655" s="668">
        <v>25.690000000000005</v>
      </c>
      <c r="M655" s="668">
        <v>1</v>
      </c>
      <c r="N655" s="669">
        <v>25.690000000000005</v>
      </c>
    </row>
    <row r="656" spans="1:14" ht="14.4" customHeight="1" x14ac:dyDescent="0.3">
      <c r="A656" s="664" t="s">
        <v>542</v>
      </c>
      <c r="B656" s="665" t="s">
        <v>543</v>
      </c>
      <c r="C656" s="666" t="s">
        <v>555</v>
      </c>
      <c r="D656" s="667" t="s">
        <v>2485</v>
      </c>
      <c r="E656" s="666" t="s">
        <v>1717</v>
      </c>
      <c r="F656" s="667" t="s">
        <v>2490</v>
      </c>
      <c r="G656" s="666" t="s">
        <v>581</v>
      </c>
      <c r="H656" s="666" t="s">
        <v>1735</v>
      </c>
      <c r="I656" s="666" t="s">
        <v>1736</v>
      </c>
      <c r="J656" s="666" t="s">
        <v>1737</v>
      </c>
      <c r="K656" s="666" t="s">
        <v>1738</v>
      </c>
      <c r="L656" s="668">
        <v>22.506731100465121</v>
      </c>
      <c r="M656" s="668">
        <v>299</v>
      </c>
      <c r="N656" s="669">
        <v>6729.5125990390716</v>
      </c>
    </row>
    <row r="657" spans="1:14" ht="14.4" customHeight="1" x14ac:dyDescent="0.3">
      <c r="A657" s="664" t="s">
        <v>542</v>
      </c>
      <c r="B657" s="665" t="s">
        <v>543</v>
      </c>
      <c r="C657" s="666" t="s">
        <v>555</v>
      </c>
      <c r="D657" s="667" t="s">
        <v>2485</v>
      </c>
      <c r="E657" s="666" t="s">
        <v>1717</v>
      </c>
      <c r="F657" s="667" t="s">
        <v>2490</v>
      </c>
      <c r="G657" s="666" t="s">
        <v>581</v>
      </c>
      <c r="H657" s="666" t="s">
        <v>1742</v>
      </c>
      <c r="I657" s="666" t="s">
        <v>1743</v>
      </c>
      <c r="J657" s="666" t="s">
        <v>1744</v>
      </c>
      <c r="K657" s="666" t="s">
        <v>1745</v>
      </c>
      <c r="L657" s="668">
        <v>598.84062234956593</v>
      </c>
      <c r="M657" s="668">
        <v>6</v>
      </c>
      <c r="N657" s="669">
        <v>3593.0437340973958</v>
      </c>
    </row>
    <row r="658" spans="1:14" ht="14.4" customHeight="1" x14ac:dyDescent="0.3">
      <c r="A658" s="664" t="s">
        <v>542</v>
      </c>
      <c r="B658" s="665" t="s">
        <v>543</v>
      </c>
      <c r="C658" s="666" t="s">
        <v>555</v>
      </c>
      <c r="D658" s="667" t="s">
        <v>2485</v>
      </c>
      <c r="E658" s="666" t="s">
        <v>1717</v>
      </c>
      <c r="F658" s="667" t="s">
        <v>2490</v>
      </c>
      <c r="G658" s="666" t="s">
        <v>581</v>
      </c>
      <c r="H658" s="666" t="s">
        <v>1746</v>
      </c>
      <c r="I658" s="666" t="s">
        <v>1747</v>
      </c>
      <c r="J658" s="666" t="s">
        <v>1748</v>
      </c>
      <c r="K658" s="666" t="s">
        <v>1749</v>
      </c>
      <c r="L658" s="668">
        <v>138.88499999999996</v>
      </c>
      <c r="M658" s="668">
        <v>43.20000000000001</v>
      </c>
      <c r="N658" s="669">
        <v>5999.8319999999994</v>
      </c>
    </row>
    <row r="659" spans="1:14" ht="14.4" customHeight="1" x14ac:dyDescent="0.3">
      <c r="A659" s="664" t="s">
        <v>542</v>
      </c>
      <c r="B659" s="665" t="s">
        <v>543</v>
      </c>
      <c r="C659" s="666" t="s">
        <v>555</v>
      </c>
      <c r="D659" s="667" t="s">
        <v>2485</v>
      </c>
      <c r="E659" s="666" t="s">
        <v>1717</v>
      </c>
      <c r="F659" s="667" t="s">
        <v>2490</v>
      </c>
      <c r="G659" s="666" t="s">
        <v>581</v>
      </c>
      <c r="H659" s="666" t="s">
        <v>1750</v>
      </c>
      <c r="I659" s="666" t="s">
        <v>1751</v>
      </c>
      <c r="J659" s="666" t="s">
        <v>1752</v>
      </c>
      <c r="K659" s="666" t="s">
        <v>1753</v>
      </c>
      <c r="L659" s="668">
        <v>35.103399999999993</v>
      </c>
      <c r="M659" s="668">
        <v>50</v>
      </c>
      <c r="N659" s="669">
        <v>1755.1699999999998</v>
      </c>
    </row>
    <row r="660" spans="1:14" ht="14.4" customHeight="1" x14ac:dyDescent="0.3">
      <c r="A660" s="664" t="s">
        <v>542</v>
      </c>
      <c r="B660" s="665" t="s">
        <v>543</v>
      </c>
      <c r="C660" s="666" t="s">
        <v>555</v>
      </c>
      <c r="D660" s="667" t="s">
        <v>2485</v>
      </c>
      <c r="E660" s="666" t="s">
        <v>1717</v>
      </c>
      <c r="F660" s="667" t="s">
        <v>2490</v>
      </c>
      <c r="G660" s="666" t="s">
        <v>581</v>
      </c>
      <c r="H660" s="666" t="s">
        <v>2340</v>
      </c>
      <c r="I660" s="666" t="s">
        <v>2341</v>
      </c>
      <c r="J660" s="666" t="s">
        <v>2342</v>
      </c>
      <c r="K660" s="666" t="s">
        <v>2343</v>
      </c>
      <c r="L660" s="668">
        <v>54.21</v>
      </c>
      <c r="M660" s="668">
        <v>1</v>
      </c>
      <c r="N660" s="669">
        <v>54.21</v>
      </c>
    </row>
    <row r="661" spans="1:14" ht="14.4" customHeight="1" x14ac:dyDescent="0.3">
      <c r="A661" s="664" t="s">
        <v>542</v>
      </c>
      <c r="B661" s="665" t="s">
        <v>543</v>
      </c>
      <c r="C661" s="666" t="s">
        <v>555</v>
      </c>
      <c r="D661" s="667" t="s">
        <v>2485</v>
      </c>
      <c r="E661" s="666" t="s">
        <v>1717</v>
      </c>
      <c r="F661" s="667" t="s">
        <v>2490</v>
      </c>
      <c r="G661" s="666" t="s">
        <v>581</v>
      </c>
      <c r="H661" s="666" t="s">
        <v>2344</v>
      </c>
      <c r="I661" s="666" t="s">
        <v>2345</v>
      </c>
      <c r="J661" s="666" t="s">
        <v>2346</v>
      </c>
      <c r="K661" s="666" t="s">
        <v>2347</v>
      </c>
      <c r="L661" s="668">
        <v>624.75719148936162</v>
      </c>
      <c r="M661" s="668">
        <v>2.35</v>
      </c>
      <c r="N661" s="669">
        <v>1468.1794</v>
      </c>
    </row>
    <row r="662" spans="1:14" ht="14.4" customHeight="1" x14ac:dyDescent="0.3">
      <c r="A662" s="664" t="s">
        <v>542</v>
      </c>
      <c r="B662" s="665" t="s">
        <v>543</v>
      </c>
      <c r="C662" s="666" t="s">
        <v>555</v>
      </c>
      <c r="D662" s="667" t="s">
        <v>2485</v>
      </c>
      <c r="E662" s="666" t="s">
        <v>1717</v>
      </c>
      <c r="F662" s="667" t="s">
        <v>2490</v>
      </c>
      <c r="G662" s="666" t="s">
        <v>581</v>
      </c>
      <c r="H662" s="666" t="s">
        <v>2348</v>
      </c>
      <c r="I662" s="666" t="s">
        <v>2349</v>
      </c>
      <c r="J662" s="666" t="s">
        <v>2350</v>
      </c>
      <c r="K662" s="666" t="s">
        <v>2351</v>
      </c>
      <c r="L662" s="668">
        <v>124.51000000000003</v>
      </c>
      <c r="M662" s="668">
        <v>6</v>
      </c>
      <c r="N662" s="669">
        <v>747.06000000000017</v>
      </c>
    </row>
    <row r="663" spans="1:14" ht="14.4" customHeight="1" x14ac:dyDescent="0.3">
      <c r="A663" s="664" t="s">
        <v>542</v>
      </c>
      <c r="B663" s="665" t="s">
        <v>543</v>
      </c>
      <c r="C663" s="666" t="s">
        <v>555</v>
      </c>
      <c r="D663" s="667" t="s">
        <v>2485</v>
      </c>
      <c r="E663" s="666" t="s">
        <v>1717</v>
      </c>
      <c r="F663" s="667" t="s">
        <v>2490</v>
      </c>
      <c r="G663" s="666" t="s">
        <v>581</v>
      </c>
      <c r="H663" s="666" t="s">
        <v>1762</v>
      </c>
      <c r="I663" s="666" t="s">
        <v>1763</v>
      </c>
      <c r="J663" s="666" t="s">
        <v>1360</v>
      </c>
      <c r="K663" s="666" t="s">
        <v>1764</v>
      </c>
      <c r="L663" s="668">
        <v>235.77</v>
      </c>
      <c r="M663" s="668">
        <v>6</v>
      </c>
      <c r="N663" s="669">
        <v>1414.6200000000001</v>
      </c>
    </row>
    <row r="664" spans="1:14" ht="14.4" customHeight="1" x14ac:dyDescent="0.3">
      <c r="A664" s="664" t="s">
        <v>542</v>
      </c>
      <c r="B664" s="665" t="s">
        <v>543</v>
      </c>
      <c r="C664" s="666" t="s">
        <v>555</v>
      </c>
      <c r="D664" s="667" t="s">
        <v>2485</v>
      </c>
      <c r="E664" s="666" t="s">
        <v>1717</v>
      </c>
      <c r="F664" s="667" t="s">
        <v>2490</v>
      </c>
      <c r="G664" s="666" t="s">
        <v>581</v>
      </c>
      <c r="H664" s="666" t="s">
        <v>1765</v>
      </c>
      <c r="I664" s="666" t="s">
        <v>1765</v>
      </c>
      <c r="J664" s="666" t="s">
        <v>1766</v>
      </c>
      <c r="K664" s="666" t="s">
        <v>1767</v>
      </c>
      <c r="L664" s="668">
        <v>111.10999999999997</v>
      </c>
      <c r="M664" s="668">
        <v>3</v>
      </c>
      <c r="N664" s="669">
        <v>333.32999999999993</v>
      </c>
    </row>
    <row r="665" spans="1:14" ht="14.4" customHeight="1" x14ac:dyDescent="0.3">
      <c r="A665" s="664" t="s">
        <v>542</v>
      </c>
      <c r="B665" s="665" t="s">
        <v>543</v>
      </c>
      <c r="C665" s="666" t="s">
        <v>555</v>
      </c>
      <c r="D665" s="667" t="s">
        <v>2485</v>
      </c>
      <c r="E665" s="666" t="s">
        <v>1717</v>
      </c>
      <c r="F665" s="667" t="s">
        <v>2490</v>
      </c>
      <c r="G665" s="666" t="s">
        <v>581</v>
      </c>
      <c r="H665" s="666" t="s">
        <v>1775</v>
      </c>
      <c r="I665" s="666" t="s">
        <v>1776</v>
      </c>
      <c r="J665" s="666" t="s">
        <v>1777</v>
      </c>
      <c r="K665" s="666" t="s">
        <v>1778</v>
      </c>
      <c r="L665" s="668">
        <v>164.11999999999995</v>
      </c>
      <c r="M665" s="668">
        <v>1</v>
      </c>
      <c r="N665" s="669">
        <v>164.11999999999995</v>
      </c>
    </row>
    <row r="666" spans="1:14" ht="14.4" customHeight="1" x14ac:dyDescent="0.3">
      <c r="A666" s="664" t="s">
        <v>542</v>
      </c>
      <c r="B666" s="665" t="s">
        <v>543</v>
      </c>
      <c r="C666" s="666" t="s">
        <v>555</v>
      </c>
      <c r="D666" s="667" t="s">
        <v>2485</v>
      </c>
      <c r="E666" s="666" t="s">
        <v>1717</v>
      </c>
      <c r="F666" s="667" t="s">
        <v>2490</v>
      </c>
      <c r="G666" s="666" t="s">
        <v>581</v>
      </c>
      <c r="H666" s="666" t="s">
        <v>2352</v>
      </c>
      <c r="I666" s="666" t="s">
        <v>2353</v>
      </c>
      <c r="J666" s="666" t="s">
        <v>2354</v>
      </c>
      <c r="K666" s="666" t="s">
        <v>2355</v>
      </c>
      <c r="L666" s="668">
        <v>46.84</v>
      </c>
      <c r="M666" s="668">
        <v>2</v>
      </c>
      <c r="N666" s="669">
        <v>93.68</v>
      </c>
    </row>
    <row r="667" spans="1:14" ht="14.4" customHeight="1" x14ac:dyDescent="0.3">
      <c r="A667" s="664" t="s">
        <v>542</v>
      </c>
      <c r="B667" s="665" t="s">
        <v>543</v>
      </c>
      <c r="C667" s="666" t="s">
        <v>555</v>
      </c>
      <c r="D667" s="667" t="s">
        <v>2485</v>
      </c>
      <c r="E667" s="666" t="s">
        <v>1717</v>
      </c>
      <c r="F667" s="667" t="s">
        <v>2490</v>
      </c>
      <c r="G667" s="666" t="s">
        <v>581</v>
      </c>
      <c r="H667" s="666" t="s">
        <v>1787</v>
      </c>
      <c r="I667" s="666" t="s">
        <v>1787</v>
      </c>
      <c r="J667" s="666" t="s">
        <v>1788</v>
      </c>
      <c r="K667" s="666" t="s">
        <v>1789</v>
      </c>
      <c r="L667" s="668">
        <v>462</v>
      </c>
      <c r="M667" s="668">
        <v>9.6999999999999993</v>
      </c>
      <c r="N667" s="669">
        <v>4481.3999999999996</v>
      </c>
    </row>
    <row r="668" spans="1:14" ht="14.4" customHeight="1" x14ac:dyDescent="0.3">
      <c r="A668" s="664" t="s">
        <v>542</v>
      </c>
      <c r="B668" s="665" t="s">
        <v>543</v>
      </c>
      <c r="C668" s="666" t="s">
        <v>555</v>
      </c>
      <c r="D668" s="667" t="s">
        <v>2485</v>
      </c>
      <c r="E668" s="666" t="s">
        <v>1717</v>
      </c>
      <c r="F668" s="667" t="s">
        <v>2490</v>
      </c>
      <c r="G668" s="666" t="s">
        <v>581</v>
      </c>
      <c r="H668" s="666" t="s">
        <v>1790</v>
      </c>
      <c r="I668" s="666" t="s">
        <v>1790</v>
      </c>
      <c r="J668" s="666" t="s">
        <v>1791</v>
      </c>
      <c r="K668" s="666" t="s">
        <v>1792</v>
      </c>
      <c r="L668" s="668">
        <v>160.99359374999963</v>
      </c>
      <c r="M668" s="668">
        <v>38.400000000000048</v>
      </c>
      <c r="N668" s="669">
        <v>6182.1539999999941</v>
      </c>
    </row>
    <row r="669" spans="1:14" ht="14.4" customHeight="1" x14ac:dyDescent="0.3">
      <c r="A669" s="664" t="s">
        <v>542</v>
      </c>
      <c r="B669" s="665" t="s">
        <v>543</v>
      </c>
      <c r="C669" s="666" t="s">
        <v>555</v>
      </c>
      <c r="D669" s="667" t="s">
        <v>2485</v>
      </c>
      <c r="E669" s="666" t="s">
        <v>1717</v>
      </c>
      <c r="F669" s="667" t="s">
        <v>2490</v>
      </c>
      <c r="G669" s="666" t="s">
        <v>581</v>
      </c>
      <c r="H669" s="666" t="s">
        <v>1793</v>
      </c>
      <c r="I669" s="666" t="s">
        <v>1793</v>
      </c>
      <c r="J669" s="666" t="s">
        <v>1794</v>
      </c>
      <c r="K669" s="666" t="s">
        <v>1795</v>
      </c>
      <c r="L669" s="668">
        <v>2530</v>
      </c>
      <c r="M669" s="668">
        <v>3.4</v>
      </c>
      <c r="N669" s="669">
        <v>8602</v>
      </c>
    </row>
    <row r="670" spans="1:14" ht="14.4" customHeight="1" x14ac:dyDescent="0.3">
      <c r="A670" s="664" t="s">
        <v>542</v>
      </c>
      <c r="B670" s="665" t="s">
        <v>543</v>
      </c>
      <c r="C670" s="666" t="s">
        <v>555</v>
      </c>
      <c r="D670" s="667" t="s">
        <v>2485</v>
      </c>
      <c r="E670" s="666" t="s">
        <v>1717</v>
      </c>
      <c r="F670" s="667" t="s">
        <v>2490</v>
      </c>
      <c r="G670" s="666" t="s">
        <v>581</v>
      </c>
      <c r="H670" s="666" t="s">
        <v>1796</v>
      </c>
      <c r="I670" s="666" t="s">
        <v>1796</v>
      </c>
      <c r="J670" s="666" t="s">
        <v>1797</v>
      </c>
      <c r="K670" s="666" t="s">
        <v>1798</v>
      </c>
      <c r="L670" s="668">
        <v>144.59891304007866</v>
      </c>
      <c r="M670" s="668">
        <v>16</v>
      </c>
      <c r="N670" s="669">
        <v>2313.5826086412585</v>
      </c>
    </row>
    <row r="671" spans="1:14" ht="14.4" customHeight="1" x14ac:dyDescent="0.3">
      <c r="A671" s="664" t="s">
        <v>542</v>
      </c>
      <c r="B671" s="665" t="s">
        <v>543</v>
      </c>
      <c r="C671" s="666" t="s">
        <v>555</v>
      </c>
      <c r="D671" s="667" t="s">
        <v>2485</v>
      </c>
      <c r="E671" s="666" t="s">
        <v>1717</v>
      </c>
      <c r="F671" s="667" t="s">
        <v>2490</v>
      </c>
      <c r="G671" s="666" t="s">
        <v>581</v>
      </c>
      <c r="H671" s="666" t="s">
        <v>1799</v>
      </c>
      <c r="I671" s="666" t="s">
        <v>1799</v>
      </c>
      <c r="J671" s="666" t="s">
        <v>1800</v>
      </c>
      <c r="K671" s="666" t="s">
        <v>1801</v>
      </c>
      <c r="L671" s="668">
        <v>460.21000000000021</v>
      </c>
      <c r="M671" s="668">
        <v>15.799999999999997</v>
      </c>
      <c r="N671" s="669">
        <v>7271.318000000002</v>
      </c>
    </row>
    <row r="672" spans="1:14" ht="14.4" customHeight="1" x14ac:dyDescent="0.3">
      <c r="A672" s="664" t="s">
        <v>542</v>
      </c>
      <c r="B672" s="665" t="s">
        <v>543</v>
      </c>
      <c r="C672" s="666" t="s">
        <v>555</v>
      </c>
      <c r="D672" s="667" t="s">
        <v>2485</v>
      </c>
      <c r="E672" s="666" t="s">
        <v>1717</v>
      </c>
      <c r="F672" s="667" t="s">
        <v>2490</v>
      </c>
      <c r="G672" s="666" t="s">
        <v>581</v>
      </c>
      <c r="H672" s="666" t="s">
        <v>1805</v>
      </c>
      <c r="I672" s="666" t="s">
        <v>1805</v>
      </c>
      <c r="J672" s="666" t="s">
        <v>1806</v>
      </c>
      <c r="K672" s="666" t="s">
        <v>1807</v>
      </c>
      <c r="L672" s="668">
        <v>152.89999999999998</v>
      </c>
      <c r="M672" s="668">
        <v>4.4000000000000004</v>
      </c>
      <c r="N672" s="669">
        <v>672.76</v>
      </c>
    </row>
    <row r="673" spans="1:14" ht="14.4" customHeight="1" x14ac:dyDescent="0.3">
      <c r="A673" s="664" t="s">
        <v>542</v>
      </c>
      <c r="B673" s="665" t="s">
        <v>543</v>
      </c>
      <c r="C673" s="666" t="s">
        <v>555</v>
      </c>
      <c r="D673" s="667" t="s">
        <v>2485</v>
      </c>
      <c r="E673" s="666" t="s">
        <v>1717</v>
      </c>
      <c r="F673" s="667" t="s">
        <v>2490</v>
      </c>
      <c r="G673" s="666" t="s">
        <v>581</v>
      </c>
      <c r="H673" s="666" t="s">
        <v>1808</v>
      </c>
      <c r="I673" s="666" t="s">
        <v>1808</v>
      </c>
      <c r="J673" s="666" t="s">
        <v>1809</v>
      </c>
      <c r="K673" s="666" t="s">
        <v>1810</v>
      </c>
      <c r="L673" s="668">
        <v>286</v>
      </c>
      <c r="M673" s="668">
        <v>6.9</v>
      </c>
      <c r="N673" s="669">
        <v>1973.4</v>
      </c>
    </row>
    <row r="674" spans="1:14" ht="14.4" customHeight="1" x14ac:dyDescent="0.3">
      <c r="A674" s="664" t="s">
        <v>542</v>
      </c>
      <c r="B674" s="665" t="s">
        <v>543</v>
      </c>
      <c r="C674" s="666" t="s">
        <v>555</v>
      </c>
      <c r="D674" s="667" t="s">
        <v>2485</v>
      </c>
      <c r="E674" s="666" t="s">
        <v>1717</v>
      </c>
      <c r="F674" s="667" t="s">
        <v>2490</v>
      </c>
      <c r="G674" s="666" t="s">
        <v>581</v>
      </c>
      <c r="H674" s="666" t="s">
        <v>1811</v>
      </c>
      <c r="I674" s="666" t="s">
        <v>1812</v>
      </c>
      <c r="J674" s="666" t="s">
        <v>1813</v>
      </c>
      <c r="K674" s="666" t="s">
        <v>1814</v>
      </c>
      <c r="L674" s="668">
        <v>264</v>
      </c>
      <c r="M674" s="668">
        <v>1</v>
      </c>
      <c r="N674" s="669">
        <v>264</v>
      </c>
    </row>
    <row r="675" spans="1:14" ht="14.4" customHeight="1" x14ac:dyDescent="0.3">
      <c r="A675" s="664" t="s">
        <v>542</v>
      </c>
      <c r="B675" s="665" t="s">
        <v>543</v>
      </c>
      <c r="C675" s="666" t="s">
        <v>555</v>
      </c>
      <c r="D675" s="667" t="s">
        <v>2485</v>
      </c>
      <c r="E675" s="666" t="s">
        <v>1717</v>
      </c>
      <c r="F675" s="667" t="s">
        <v>2490</v>
      </c>
      <c r="G675" s="666" t="s">
        <v>581</v>
      </c>
      <c r="H675" s="666" t="s">
        <v>2356</v>
      </c>
      <c r="I675" s="666" t="s">
        <v>2356</v>
      </c>
      <c r="J675" s="666" t="s">
        <v>2357</v>
      </c>
      <c r="K675" s="666" t="s">
        <v>2358</v>
      </c>
      <c r="L675" s="668">
        <v>107.35922636323704</v>
      </c>
      <c r="M675" s="668">
        <v>1</v>
      </c>
      <c r="N675" s="669">
        <v>107.35922636323704</v>
      </c>
    </row>
    <row r="676" spans="1:14" ht="14.4" customHeight="1" x14ac:dyDescent="0.3">
      <c r="A676" s="664" t="s">
        <v>542</v>
      </c>
      <c r="B676" s="665" t="s">
        <v>543</v>
      </c>
      <c r="C676" s="666" t="s">
        <v>555</v>
      </c>
      <c r="D676" s="667" t="s">
        <v>2485</v>
      </c>
      <c r="E676" s="666" t="s">
        <v>1717</v>
      </c>
      <c r="F676" s="667" t="s">
        <v>2490</v>
      </c>
      <c r="G676" s="666" t="s">
        <v>581</v>
      </c>
      <c r="H676" s="666" t="s">
        <v>1821</v>
      </c>
      <c r="I676" s="666" t="s">
        <v>1821</v>
      </c>
      <c r="J676" s="666" t="s">
        <v>1822</v>
      </c>
      <c r="K676" s="666" t="s">
        <v>1823</v>
      </c>
      <c r="L676" s="668">
        <v>411.28999999999996</v>
      </c>
      <c r="M676" s="668">
        <v>3</v>
      </c>
      <c r="N676" s="669">
        <v>1233.8699999999999</v>
      </c>
    </row>
    <row r="677" spans="1:14" ht="14.4" customHeight="1" x14ac:dyDescent="0.3">
      <c r="A677" s="664" t="s">
        <v>542</v>
      </c>
      <c r="B677" s="665" t="s">
        <v>543</v>
      </c>
      <c r="C677" s="666" t="s">
        <v>555</v>
      </c>
      <c r="D677" s="667" t="s">
        <v>2485</v>
      </c>
      <c r="E677" s="666" t="s">
        <v>1717</v>
      </c>
      <c r="F677" s="667" t="s">
        <v>2490</v>
      </c>
      <c r="G677" s="666" t="s">
        <v>581</v>
      </c>
      <c r="H677" s="666" t="s">
        <v>1824</v>
      </c>
      <c r="I677" s="666" t="s">
        <v>1824</v>
      </c>
      <c r="J677" s="666" t="s">
        <v>1825</v>
      </c>
      <c r="K677" s="666" t="s">
        <v>1826</v>
      </c>
      <c r="L677" s="668">
        <v>264</v>
      </c>
      <c r="M677" s="668">
        <v>3</v>
      </c>
      <c r="N677" s="669">
        <v>792</v>
      </c>
    </row>
    <row r="678" spans="1:14" ht="14.4" customHeight="1" x14ac:dyDescent="0.3">
      <c r="A678" s="664" t="s">
        <v>542</v>
      </c>
      <c r="B678" s="665" t="s">
        <v>543</v>
      </c>
      <c r="C678" s="666" t="s">
        <v>555</v>
      </c>
      <c r="D678" s="667" t="s">
        <v>2485</v>
      </c>
      <c r="E678" s="666" t="s">
        <v>1717</v>
      </c>
      <c r="F678" s="667" t="s">
        <v>2490</v>
      </c>
      <c r="G678" s="666" t="s">
        <v>581</v>
      </c>
      <c r="H678" s="666" t="s">
        <v>1827</v>
      </c>
      <c r="I678" s="666" t="s">
        <v>1827</v>
      </c>
      <c r="J678" s="666" t="s">
        <v>1828</v>
      </c>
      <c r="K678" s="666" t="s">
        <v>1829</v>
      </c>
      <c r="L678" s="668">
        <v>230.9995224142545</v>
      </c>
      <c r="M678" s="668">
        <v>10</v>
      </c>
      <c r="N678" s="669">
        <v>2309.9952241425449</v>
      </c>
    </row>
    <row r="679" spans="1:14" ht="14.4" customHeight="1" x14ac:dyDescent="0.3">
      <c r="A679" s="664" t="s">
        <v>542</v>
      </c>
      <c r="B679" s="665" t="s">
        <v>543</v>
      </c>
      <c r="C679" s="666" t="s">
        <v>555</v>
      </c>
      <c r="D679" s="667" t="s">
        <v>2485</v>
      </c>
      <c r="E679" s="666" t="s">
        <v>1717</v>
      </c>
      <c r="F679" s="667" t="s">
        <v>2490</v>
      </c>
      <c r="G679" s="666" t="s">
        <v>581</v>
      </c>
      <c r="H679" s="666" t="s">
        <v>2359</v>
      </c>
      <c r="I679" s="666" t="s">
        <v>2359</v>
      </c>
      <c r="J679" s="666" t="s">
        <v>1797</v>
      </c>
      <c r="K679" s="666" t="s">
        <v>1798</v>
      </c>
      <c r="L679" s="668">
        <v>251.66</v>
      </c>
      <c r="M679" s="668">
        <v>10</v>
      </c>
      <c r="N679" s="669">
        <v>2516.6</v>
      </c>
    </row>
    <row r="680" spans="1:14" ht="14.4" customHeight="1" x14ac:dyDescent="0.3">
      <c r="A680" s="664" t="s">
        <v>542</v>
      </c>
      <c r="B680" s="665" t="s">
        <v>543</v>
      </c>
      <c r="C680" s="666" t="s">
        <v>555</v>
      </c>
      <c r="D680" s="667" t="s">
        <v>2485</v>
      </c>
      <c r="E680" s="666" t="s">
        <v>1717</v>
      </c>
      <c r="F680" s="667" t="s">
        <v>2490</v>
      </c>
      <c r="G680" s="666" t="s">
        <v>1411</v>
      </c>
      <c r="H680" s="666" t="s">
        <v>1844</v>
      </c>
      <c r="I680" s="666" t="s">
        <v>1845</v>
      </c>
      <c r="J680" s="666" t="s">
        <v>1846</v>
      </c>
      <c r="K680" s="666" t="s">
        <v>1847</v>
      </c>
      <c r="L680" s="668">
        <v>326.95999999999992</v>
      </c>
      <c r="M680" s="668">
        <v>2</v>
      </c>
      <c r="N680" s="669">
        <v>653.91999999999985</v>
      </c>
    </row>
    <row r="681" spans="1:14" ht="14.4" customHeight="1" x14ac:dyDescent="0.3">
      <c r="A681" s="664" t="s">
        <v>542</v>
      </c>
      <c r="B681" s="665" t="s">
        <v>543</v>
      </c>
      <c r="C681" s="666" t="s">
        <v>555</v>
      </c>
      <c r="D681" s="667" t="s">
        <v>2485</v>
      </c>
      <c r="E681" s="666" t="s">
        <v>1717</v>
      </c>
      <c r="F681" s="667" t="s">
        <v>2490</v>
      </c>
      <c r="G681" s="666" t="s">
        <v>1411</v>
      </c>
      <c r="H681" s="666" t="s">
        <v>2360</v>
      </c>
      <c r="I681" s="666" t="s">
        <v>2361</v>
      </c>
      <c r="J681" s="666" t="s">
        <v>2362</v>
      </c>
      <c r="K681" s="666" t="s">
        <v>2363</v>
      </c>
      <c r="L681" s="668">
        <v>52.880000904730728</v>
      </c>
      <c r="M681" s="668">
        <v>2</v>
      </c>
      <c r="N681" s="669">
        <v>105.76000180946146</v>
      </c>
    </row>
    <row r="682" spans="1:14" ht="14.4" customHeight="1" x14ac:dyDescent="0.3">
      <c r="A682" s="664" t="s">
        <v>542</v>
      </c>
      <c r="B682" s="665" t="s">
        <v>543</v>
      </c>
      <c r="C682" s="666" t="s">
        <v>555</v>
      </c>
      <c r="D682" s="667" t="s">
        <v>2485</v>
      </c>
      <c r="E682" s="666" t="s">
        <v>1717</v>
      </c>
      <c r="F682" s="667" t="s">
        <v>2490</v>
      </c>
      <c r="G682" s="666" t="s">
        <v>1411</v>
      </c>
      <c r="H682" s="666" t="s">
        <v>2364</v>
      </c>
      <c r="I682" s="666" t="s">
        <v>2365</v>
      </c>
      <c r="J682" s="666" t="s">
        <v>2366</v>
      </c>
      <c r="K682" s="666" t="s">
        <v>2367</v>
      </c>
      <c r="L682" s="668">
        <v>12209.669999999998</v>
      </c>
      <c r="M682" s="668">
        <v>0.99999999999999967</v>
      </c>
      <c r="N682" s="669">
        <v>12209.669999999995</v>
      </c>
    </row>
    <row r="683" spans="1:14" ht="14.4" customHeight="1" x14ac:dyDescent="0.3">
      <c r="A683" s="664" t="s">
        <v>542</v>
      </c>
      <c r="B683" s="665" t="s">
        <v>543</v>
      </c>
      <c r="C683" s="666" t="s">
        <v>555</v>
      </c>
      <c r="D683" s="667" t="s">
        <v>2485</v>
      </c>
      <c r="E683" s="666" t="s">
        <v>1717</v>
      </c>
      <c r="F683" s="667" t="s">
        <v>2490</v>
      </c>
      <c r="G683" s="666" t="s">
        <v>1411</v>
      </c>
      <c r="H683" s="666" t="s">
        <v>1848</v>
      </c>
      <c r="I683" s="666" t="s">
        <v>1848</v>
      </c>
      <c r="J683" s="666" t="s">
        <v>1849</v>
      </c>
      <c r="K683" s="666" t="s">
        <v>1798</v>
      </c>
      <c r="L683" s="668">
        <v>34.659999999999989</v>
      </c>
      <c r="M683" s="668">
        <v>10</v>
      </c>
      <c r="N683" s="669">
        <v>346.59999999999991</v>
      </c>
    </row>
    <row r="684" spans="1:14" ht="14.4" customHeight="1" x14ac:dyDescent="0.3">
      <c r="A684" s="664" t="s">
        <v>542</v>
      </c>
      <c r="B684" s="665" t="s">
        <v>543</v>
      </c>
      <c r="C684" s="666" t="s">
        <v>555</v>
      </c>
      <c r="D684" s="667" t="s">
        <v>2485</v>
      </c>
      <c r="E684" s="666" t="s">
        <v>1717</v>
      </c>
      <c r="F684" s="667" t="s">
        <v>2490</v>
      </c>
      <c r="G684" s="666" t="s">
        <v>1411</v>
      </c>
      <c r="H684" s="666" t="s">
        <v>1850</v>
      </c>
      <c r="I684" s="666" t="s">
        <v>1850</v>
      </c>
      <c r="J684" s="666" t="s">
        <v>1851</v>
      </c>
      <c r="K684" s="666" t="s">
        <v>1852</v>
      </c>
      <c r="L684" s="668">
        <v>55.205555555555549</v>
      </c>
      <c r="M684" s="668">
        <v>72</v>
      </c>
      <c r="N684" s="669">
        <v>3974.7999999999997</v>
      </c>
    </row>
    <row r="685" spans="1:14" ht="14.4" customHeight="1" x14ac:dyDescent="0.3">
      <c r="A685" s="664" t="s">
        <v>542</v>
      </c>
      <c r="B685" s="665" t="s">
        <v>543</v>
      </c>
      <c r="C685" s="666" t="s">
        <v>555</v>
      </c>
      <c r="D685" s="667" t="s">
        <v>2485</v>
      </c>
      <c r="E685" s="666" t="s">
        <v>1717</v>
      </c>
      <c r="F685" s="667" t="s">
        <v>2490</v>
      </c>
      <c r="G685" s="666" t="s">
        <v>1411</v>
      </c>
      <c r="H685" s="666" t="s">
        <v>1853</v>
      </c>
      <c r="I685" s="666" t="s">
        <v>1853</v>
      </c>
      <c r="J685" s="666" t="s">
        <v>1854</v>
      </c>
      <c r="K685" s="666" t="s">
        <v>1792</v>
      </c>
      <c r="L685" s="668">
        <v>938.30000000000007</v>
      </c>
      <c r="M685" s="668">
        <v>8</v>
      </c>
      <c r="N685" s="669">
        <v>7506.4000000000005</v>
      </c>
    </row>
    <row r="686" spans="1:14" ht="14.4" customHeight="1" x14ac:dyDescent="0.3">
      <c r="A686" s="664" t="s">
        <v>542</v>
      </c>
      <c r="B686" s="665" t="s">
        <v>543</v>
      </c>
      <c r="C686" s="666" t="s">
        <v>555</v>
      </c>
      <c r="D686" s="667" t="s">
        <v>2485</v>
      </c>
      <c r="E686" s="666" t="s">
        <v>1855</v>
      </c>
      <c r="F686" s="667" t="s">
        <v>2491</v>
      </c>
      <c r="G686" s="666" t="s">
        <v>581</v>
      </c>
      <c r="H686" s="666" t="s">
        <v>2368</v>
      </c>
      <c r="I686" s="666" t="s">
        <v>2369</v>
      </c>
      <c r="J686" s="666" t="s">
        <v>2370</v>
      </c>
      <c r="K686" s="666" t="s">
        <v>2371</v>
      </c>
      <c r="L686" s="668">
        <v>4950</v>
      </c>
      <c r="M686" s="668">
        <v>4</v>
      </c>
      <c r="N686" s="669">
        <v>19800</v>
      </c>
    </row>
    <row r="687" spans="1:14" ht="14.4" customHeight="1" x14ac:dyDescent="0.3">
      <c r="A687" s="664" t="s">
        <v>542</v>
      </c>
      <c r="B687" s="665" t="s">
        <v>543</v>
      </c>
      <c r="C687" s="666" t="s">
        <v>555</v>
      </c>
      <c r="D687" s="667" t="s">
        <v>2485</v>
      </c>
      <c r="E687" s="666" t="s">
        <v>1855</v>
      </c>
      <c r="F687" s="667" t="s">
        <v>2491</v>
      </c>
      <c r="G687" s="666" t="s">
        <v>1411</v>
      </c>
      <c r="H687" s="666" t="s">
        <v>2372</v>
      </c>
      <c r="I687" s="666" t="s">
        <v>2373</v>
      </c>
      <c r="J687" s="666" t="s">
        <v>2374</v>
      </c>
      <c r="K687" s="666" t="s">
        <v>2375</v>
      </c>
      <c r="L687" s="668">
        <v>2825.2602812706423</v>
      </c>
      <c r="M687" s="668">
        <v>11</v>
      </c>
      <c r="N687" s="669">
        <v>31077.863093977063</v>
      </c>
    </row>
    <row r="688" spans="1:14" ht="14.4" customHeight="1" x14ac:dyDescent="0.3">
      <c r="A688" s="664" t="s">
        <v>542</v>
      </c>
      <c r="B688" s="665" t="s">
        <v>543</v>
      </c>
      <c r="C688" s="666" t="s">
        <v>555</v>
      </c>
      <c r="D688" s="667" t="s">
        <v>2485</v>
      </c>
      <c r="E688" s="666" t="s">
        <v>1855</v>
      </c>
      <c r="F688" s="667" t="s">
        <v>2491</v>
      </c>
      <c r="G688" s="666" t="s">
        <v>1411</v>
      </c>
      <c r="H688" s="666" t="s">
        <v>1876</v>
      </c>
      <c r="I688" s="666" t="s">
        <v>1876</v>
      </c>
      <c r="J688" s="666" t="s">
        <v>1877</v>
      </c>
      <c r="K688" s="666" t="s">
        <v>1878</v>
      </c>
      <c r="L688" s="668">
        <v>159.49999999999997</v>
      </c>
      <c r="M688" s="668">
        <v>11.3</v>
      </c>
      <c r="N688" s="669">
        <v>1802.35</v>
      </c>
    </row>
    <row r="689" spans="1:14" ht="14.4" customHeight="1" x14ac:dyDescent="0.3">
      <c r="A689" s="664" t="s">
        <v>542</v>
      </c>
      <c r="B689" s="665" t="s">
        <v>543</v>
      </c>
      <c r="C689" s="666" t="s">
        <v>555</v>
      </c>
      <c r="D689" s="667" t="s">
        <v>2485</v>
      </c>
      <c r="E689" s="666" t="s">
        <v>2376</v>
      </c>
      <c r="F689" s="667" t="s">
        <v>2493</v>
      </c>
      <c r="G689" s="666"/>
      <c r="H689" s="666"/>
      <c r="I689" s="666" t="s">
        <v>2377</v>
      </c>
      <c r="J689" s="666" t="s">
        <v>2378</v>
      </c>
      <c r="K689" s="666"/>
      <c r="L689" s="668">
        <v>8716.014000000001</v>
      </c>
      <c r="M689" s="668">
        <v>15</v>
      </c>
      <c r="N689" s="669">
        <v>130740.21000000002</v>
      </c>
    </row>
    <row r="690" spans="1:14" ht="14.4" customHeight="1" x14ac:dyDescent="0.3">
      <c r="A690" s="664" t="s">
        <v>542</v>
      </c>
      <c r="B690" s="665" t="s">
        <v>543</v>
      </c>
      <c r="C690" s="666" t="s">
        <v>555</v>
      </c>
      <c r="D690" s="667" t="s">
        <v>2485</v>
      </c>
      <c r="E690" s="666" t="s">
        <v>2376</v>
      </c>
      <c r="F690" s="667" t="s">
        <v>2493</v>
      </c>
      <c r="G690" s="666"/>
      <c r="H690" s="666"/>
      <c r="I690" s="666" t="s">
        <v>2379</v>
      </c>
      <c r="J690" s="666" t="s">
        <v>2380</v>
      </c>
      <c r="K690" s="666" t="s">
        <v>2381</v>
      </c>
      <c r="L690" s="668">
        <v>1287</v>
      </c>
      <c r="M690" s="668">
        <v>210</v>
      </c>
      <c r="N690" s="669">
        <v>270270</v>
      </c>
    </row>
    <row r="691" spans="1:14" ht="14.4" customHeight="1" x14ac:dyDescent="0.3">
      <c r="A691" s="664" t="s">
        <v>542</v>
      </c>
      <c r="B691" s="665" t="s">
        <v>543</v>
      </c>
      <c r="C691" s="666" t="s">
        <v>555</v>
      </c>
      <c r="D691" s="667" t="s">
        <v>2485</v>
      </c>
      <c r="E691" s="666" t="s">
        <v>2376</v>
      </c>
      <c r="F691" s="667" t="s">
        <v>2493</v>
      </c>
      <c r="G691" s="666"/>
      <c r="H691" s="666"/>
      <c r="I691" s="666" t="s">
        <v>2382</v>
      </c>
      <c r="J691" s="666" t="s">
        <v>2383</v>
      </c>
      <c r="K691" s="666"/>
      <c r="L691" s="668">
        <v>4305.4000000000005</v>
      </c>
      <c r="M691" s="668">
        <v>13</v>
      </c>
      <c r="N691" s="669">
        <v>55970.200000000012</v>
      </c>
    </row>
    <row r="692" spans="1:14" ht="14.4" customHeight="1" x14ac:dyDescent="0.3">
      <c r="A692" s="664" t="s">
        <v>542</v>
      </c>
      <c r="B692" s="665" t="s">
        <v>543</v>
      </c>
      <c r="C692" s="666" t="s">
        <v>555</v>
      </c>
      <c r="D692" s="667" t="s">
        <v>2485</v>
      </c>
      <c r="E692" s="666" t="s">
        <v>2376</v>
      </c>
      <c r="F692" s="667" t="s">
        <v>2493</v>
      </c>
      <c r="G692" s="666"/>
      <c r="H692" s="666"/>
      <c r="I692" s="666" t="s">
        <v>2384</v>
      </c>
      <c r="J692" s="666" t="s">
        <v>2385</v>
      </c>
      <c r="K692" s="666"/>
      <c r="L692" s="668">
        <v>2945.7999999999997</v>
      </c>
      <c r="M692" s="668">
        <v>12</v>
      </c>
      <c r="N692" s="669">
        <v>35349.599999999999</v>
      </c>
    </row>
    <row r="693" spans="1:14" ht="14.4" customHeight="1" x14ac:dyDescent="0.3">
      <c r="A693" s="664" t="s">
        <v>542</v>
      </c>
      <c r="B693" s="665" t="s">
        <v>543</v>
      </c>
      <c r="C693" s="666" t="s">
        <v>555</v>
      </c>
      <c r="D693" s="667" t="s">
        <v>2485</v>
      </c>
      <c r="E693" s="666" t="s">
        <v>1882</v>
      </c>
      <c r="F693" s="667" t="s">
        <v>2492</v>
      </c>
      <c r="G693" s="666" t="s">
        <v>581</v>
      </c>
      <c r="H693" s="666" t="s">
        <v>2386</v>
      </c>
      <c r="I693" s="666" t="s">
        <v>2387</v>
      </c>
      <c r="J693" s="666" t="s">
        <v>2388</v>
      </c>
      <c r="K693" s="666" t="s">
        <v>2041</v>
      </c>
      <c r="L693" s="668">
        <v>309.89</v>
      </c>
      <c r="M693" s="668">
        <v>10</v>
      </c>
      <c r="N693" s="669">
        <v>3098.8999999999996</v>
      </c>
    </row>
    <row r="694" spans="1:14" ht="14.4" customHeight="1" x14ac:dyDescent="0.3">
      <c r="A694" s="664" t="s">
        <v>542</v>
      </c>
      <c r="B694" s="665" t="s">
        <v>543</v>
      </c>
      <c r="C694" s="666" t="s">
        <v>555</v>
      </c>
      <c r="D694" s="667" t="s">
        <v>2485</v>
      </c>
      <c r="E694" s="666" t="s">
        <v>1882</v>
      </c>
      <c r="F694" s="667" t="s">
        <v>2492</v>
      </c>
      <c r="G694" s="666" t="s">
        <v>581</v>
      </c>
      <c r="H694" s="666" t="s">
        <v>1887</v>
      </c>
      <c r="I694" s="666" t="s">
        <v>1888</v>
      </c>
      <c r="J694" s="666" t="s">
        <v>1889</v>
      </c>
      <c r="K694" s="666" t="s">
        <v>1890</v>
      </c>
      <c r="L694" s="668">
        <v>2719.1999999999994</v>
      </c>
      <c r="M694" s="668">
        <v>28</v>
      </c>
      <c r="N694" s="669">
        <v>76137.599999999977</v>
      </c>
    </row>
    <row r="695" spans="1:14" ht="14.4" customHeight="1" x14ac:dyDescent="0.3">
      <c r="A695" s="664" t="s">
        <v>542</v>
      </c>
      <c r="B695" s="665" t="s">
        <v>543</v>
      </c>
      <c r="C695" s="666" t="s">
        <v>555</v>
      </c>
      <c r="D695" s="667" t="s">
        <v>2485</v>
      </c>
      <c r="E695" s="666" t="s">
        <v>1882</v>
      </c>
      <c r="F695" s="667" t="s">
        <v>2492</v>
      </c>
      <c r="G695" s="666" t="s">
        <v>581</v>
      </c>
      <c r="H695" s="666" t="s">
        <v>2389</v>
      </c>
      <c r="I695" s="666" t="s">
        <v>2389</v>
      </c>
      <c r="J695" s="666" t="s">
        <v>2390</v>
      </c>
      <c r="K695" s="666" t="s">
        <v>2391</v>
      </c>
      <c r="L695" s="668">
        <v>3447</v>
      </c>
      <c r="M695" s="668">
        <v>3</v>
      </c>
      <c r="N695" s="669">
        <v>10341</v>
      </c>
    </row>
    <row r="696" spans="1:14" ht="14.4" customHeight="1" x14ac:dyDescent="0.3">
      <c r="A696" s="664" t="s">
        <v>542</v>
      </c>
      <c r="B696" s="665" t="s">
        <v>543</v>
      </c>
      <c r="C696" s="666" t="s">
        <v>555</v>
      </c>
      <c r="D696" s="667" t="s">
        <v>2485</v>
      </c>
      <c r="E696" s="666" t="s">
        <v>1882</v>
      </c>
      <c r="F696" s="667" t="s">
        <v>2492</v>
      </c>
      <c r="G696" s="666" t="s">
        <v>581</v>
      </c>
      <c r="H696" s="666" t="s">
        <v>2392</v>
      </c>
      <c r="I696" s="666" t="s">
        <v>2393</v>
      </c>
      <c r="J696" s="666" t="s">
        <v>2394</v>
      </c>
      <c r="K696" s="666" t="s">
        <v>2391</v>
      </c>
      <c r="L696" s="668">
        <v>1680.5800000000002</v>
      </c>
      <c r="M696" s="668">
        <v>3</v>
      </c>
      <c r="N696" s="669">
        <v>5041.7400000000007</v>
      </c>
    </row>
    <row r="697" spans="1:14" ht="14.4" customHeight="1" x14ac:dyDescent="0.3">
      <c r="A697" s="664" t="s">
        <v>542</v>
      </c>
      <c r="B697" s="665" t="s">
        <v>543</v>
      </c>
      <c r="C697" s="666" t="s">
        <v>555</v>
      </c>
      <c r="D697" s="667" t="s">
        <v>2485</v>
      </c>
      <c r="E697" s="666" t="s">
        <v>1882</v>
      </c>
      <c r="F697" s="667" t="s">
        <v>2492</v>
      </c>
      <c r="G697" s="666" t="s">
        <v>581</v>
      </c>
      <c r="H697" s="666" t="s">
        <v>2395</v>
      </c>
      <c r="I697" s="666" t="s">
        <v>2396</v>
      </c>
      <c r="J697" s="666" t="s">
        <v>2397</v>
      </c>
      <c r="K697" s="666" t="s">
        <v>2391</v>
      </c>
      <c r="L697" s="668">
        <v>1329.4604698306221</v>
      </c>
      <c r="M697" s="668">
        <v>40</v>
      </c>
      <c r="N697" s="669">
        <v>53178.418793224882</v>
      </c>
    </row>
    <row r="698" spans="1:14" ht="14.4" customHeight="1" x14ac:dyDescent="0.3">
      <c r="A698" s="664" t="s">
        <v>542</v>
      </c>
      <c r="B698" s="665" t="s">
        <v>543</v>
      </c>
      <c r="C698" s="666" t="s">
        <v>555</v>
      </c>
      <c r="D698" s="667" t="s">
        <v>2485</v>
      </c>
      <c r="E698" s="666" t="s">
        <v>1882</v>
      </c>
      <c r="F698" s="667" t="s">
        <v>2492</v>
      </c>
      <c r="G698" s="666" t="s">
        <v>581</v>
      </c>
      <c r="H698" s="666" t="s">
        <v>2398</v>
      </c>
      <c r="I698" s="666" t="s">
        <v>2399</v>
      </c>
      <c r="J698" s="666" t="s">
        <v>2400</v>
      </c>
      <c r="K698" s="666" t="s">
        <v>2401</v>
      </c>
      <c r="L698" s="668">
        <v>2062.5</v>
      </c>
      <c r="M698" s="668">
        <v>1</v>
      </c>
      <c r="N698" s="669">
        <v>2062.5</v>
      </c>
    </row>
    <row r="699" spans="1:14" ht="14.4" customHeight="1" x14ac:dyDescent="0.3">
      <c r="A699" s="664" t="s">
        <v>542</v>
      </c>
      <c r="B699" s="665" t="s">
        <v>543</v>
      </c>
      <c r="C699" s="666" t="s">
        <v>555</v>
      </c>
      <c r="D699" s="667" t="s">
        <v>2485</v>
      </c>
      <c r="E699" s="666" t="s">
        <v>1882</v>
      </c>
      <c r="F699" s="667" t="s">
        <v>2492</v>
      </c>
      <c r="G699" s="666" t="s">
        <v>581</v>
      </c>
      <c r="H699" s="666" t="s">
        <v>1895</v>
      </c>
      <c r="I699" s="666" t="s">
        <v>1895</v>
      </c>
      <c r="J699" s="666" t="s">
        <v>1896</v>
      </c>
      <c r="K699" s="666" t="s">
        <v>1897</v>
      </c>
      <c r="L699" s="668">
        <v>3524.8399999999997</v>
      </c>
      <c r="M699" s="668">
        <v>29</v>
      </c>
      <c r="N699" s="669">
        <v>102220.35999999999</v>
      </c>
    </row>
    <row r="700" spans="1:14" ht="14.4" customHeight="1" x14ac:dyDescent="0.3">
      <c r="A700" s="664" t="s">
        <v>542</v>
      </c>
      <c r="B700" s="665" t="s">
        <v>543</v>
      </c>
      <c r="C700" s="666" t="s">
        <v>555</v>
      </c>
      <c r="D700" s="667" t="s">
        <v>2485</v>
      </c>
      <c r="E700" s="666" t="s">
        <v>1882</v>
      </c>
      <c r="F700" s="667" t="s">
        <v>2492</v>
      </c>
      <c r="G700" s="666" t="s">
        <v>581</v>
      </c>
      <c r="H700" s="666" t="s">
        <v>2402</v>
      </c>
      <c r="I700" s="666" t="s">
        <v>2403</v>
      </c>
      <c r="J700" s="666" t="s">
        <v>2404</v>
      </c>
      <c r="K700" s="666" t="s">
        <v>2405</v>
      </c>
      <c r="L700" s="668">
        <v>2221.3398585555256</v>
      </c>
      <c r="M700" s="668">
        <v>1</v>
      </c>
      <c r="N700" s="669">
        <v>2221.3398585555256</v>
      </c>
    </row>
    <row r="701" spans="1:14" ht="14.4" customHeight="1" x14ac:dyDescent="0.3">
      <c r="A701" s="664" t="s">
        <v>542</v>
      </c>
      <c r="B701" s="665" t="s">
        <v>543</v>
      </c>
      <c r="C701" s="666" t="s">
        <v>558</v>
      </c>
      <c r="D701" s="667" t="s">
        <v>2486</v>
      </c>
      <c r="E701" s="666" t="s">
        <v>561</v>
      </c>
      <c r="F701" s="667" t="s">
        <v>2487</v>
      </c>
      <c r="G701" s="666"/>
      <c r="H701" s="666" t="s">
        <v>570</v>
      </c>
      <c r="I701" s="666" t="s">
        <v>571</v>
      </c>
      <c r="J701" s="666" t="s">
        <v>572</v>
      </c>
      <c r="K701" s="666" t="s">
        <v>573</v>
      </c>
      <c r="L701" s="668">
        <v>129.0474975868004</v>
      </c>
      <c r="M701" s="668">
        <v>31</v>
      </c>
      <c r="N701" s="669">
        <v>4000.4724251908128</v>
      </c>
    </row>
    <row r="702" spans="1:14" ht="14.4" customHeight="1" x14ac:dyDescent="0.3">
      <c r="A702" s="664" t="s">
        <v>542</v>
      </c>
      <c r="B702" s="665" t="s">
        <v>543</v>
      </c>
      <c r="C702" s="666" t="s">
        <v>558</v>
      </c>
      <c r="D702" s="667" t="s">
        <v>2486</v>
      </c>
      <c r="E702" s="666" t="s">
        <v>561</v>
      </c>
      <c r="F702" s="667" t="s">
        <v>2487</v>
      </c>
      <c r="G702" s="666" t="s">
        <v>581</v>
      </c>
      <c r="H702" s="666" t="s">
        <v>582</v>
      </c>
      <c r="I702" s="666" t="s">
        <v>582</v>
      </c>
      <c r="J702" s="666" t="s">
        <v>583</v>
      </c>
      <c r="K702" s="666" t="s">
        <v>584</v>
      </c>
      <c r="L702" s="668">
        <v>171.59970559412341</v>
      </c>
      <c r="M702" s="668">
        <v>36</v>
      </c>
      <c r="N702" s="669">
        <v>6177.5894013884426</v>
      </c>
    </row>
    <row r="703" spans="1:14" ht="14.4" customHeight="1" x14ac:dyDescent="0.3">
      <c r="A703" s="664" t="s">
        <v>542</v>
      </c>
      <c r="B703" s="665" t="s">
        <v>543</v>
      </c>
      <c r="C703" s="666" t="s">
        <v>558</v>
      </c>
      <c r="D703" s="667" t="s">
        <v>2486</v>
      </c>
      <c r="E703" s="666" t="s">
        <v>561</v>
      </c>
      <c r="F703" s="667" t="s">
        <v>2487</v>
      </c>
      <c r="G703" s="666" t="s">
        <v>581</v>
      </c>
      <c r="H703" s="666" t="s">
        <v>590</v>
      </c>
      <c r="I703" s="666" t="s">
        <v>590</v>
      </c>
      <c r="J703" s="666" t="s">
        <v>589</v>
      </c>
      <c r="K703" s="666" t="s">
        <v>591</v>
      </c>
      <c r="L703" s="668">
        <v>126.5</v>
      </c>
      <c r="M703" s="668">
        <v>27</v>
      </c>
      <c r="N703" s="669">
        <v>3415.5</v>
      </c>
    </row>
    <row r="704" spans="1:14" ht="14.4" customHeight="1" x14ac:dyDescent="0.3">
      <c r="A704" s="664" t="s">
        <v>542</v>
      </c>
      <c r="B704" s="665" t="s">
        <v>543</v>
      </c>
      <c r="C704" s="666" t="s">
        <v>558</v>
      </c>
      <c r="D704" s="667" t="s">
        <v>2486</v>
      </c>
      <c r="E704" s="666" t="s">
        <v>561</v>
      </c>
      <c r="F704" s="667" t="s">
        <v>2487</v>
      </c>
      <c r="G704" s="666" t="s">
        <v>581</v>
      </c>
      <c r="H704" s="666" t="s">
        <v>1907</v>
      </c>
      <c r="I704" s="666" t="s">
        <v>1907</v>
      </c>
      <c r="J704" s="666" t="s">
        <v>583</v>
      </c>
      <c r="K704" s="666" t="s">
        <v>1908</v>
      </c>
      <c r="L704" s="668">
        <v>93.5</v>
      </c>
      <c r="M704" s="668">
        <v>42</v>
      </c>
      <c r="N704" s="669">
        <v>3927</v>
      </c>
    </row>
    <row r="705" spans="1:14" ht="14.4" customHeight="1" x14ac:dyDescent="0.3">
      <c r="A705" s="664" t="s">
        <v>542</v>
      </c>
      <c r="B705" s="665" t="s">
        <v>543</v>
      </c>
      <c r="C705" s="666" t="s">
        <v>558</v>
      </c>
      <c r="D705" s="667" t="s">
        <v>2486</v>
      </c>
      <c r="E705" s="666" t="s">
        <v>561</v>
      </c>
      <c r="F705" s="667" t="s">
        <v>2487</v>
      </c>
      <c r="G705" s="666" t="s">
        <v>581</v>
      </c>
      <c r="H705" s="666" t="s">
        <v>607</v>
      </c>
      <c r="I705" s="666" t="s">
        <v>608</v>
      </c>
      <c r="J705" s="666" t="s">
        <v>609</v>
      </c>
      <c r="K705" s="666" t="s">
        <v>610</v>
      </c>
      <c r="L705" s="668">
        <v>87.03</v>
      </c>
      <c r="M705" s="668">
        <v>20</v>
      </c>
      <c r="N705" s="669">
        <v>1740.6</v>
      </c>
    </row>
    <row r="706" spans="1:14" ht="14.4" customHeight="1" x14ac:dyDescent="0.3">
      <c r="A706" s="664" t="s">
        <v>542</v>
      </c>
      <c r="B706" s="665" t="s">
        <v>543</v>
      </c>
      <c r="C706" s="666" t="s">
        <v>558</v>
      </c>
      <c r="D706" s="667" t="s">
        <v>2486</v>
      </c>
      <c r="E706" s="666" t="s">
        <v>561</v>
      </c>
      <c r="F706" s="667" t="s">
        <v>2487</v>
      </c>
      <c r="G706" s="666" t="s">
        <v>581</v>
      </c>
      <c r="H706" s="666" t="s">
        <v>611</v>
      </c>
      <c r="I706" s="666" t="s">
        <v>612</v>
      </c>
      <c r="J706" s="666" t="s">
        <v>613</v>
      </c>
      <c r="K706" s="666" t="s">
        <v>614</v>
      </c>
      <c r="L706" s="668">
        <v>100.76000000000002</v>
      </c>
      <c r="M706" s="668">
        <v>27</v>
      </c>
      <c r="N706" s="669">
        <v>2720.5200000000004</v>
      </c>
    </row>
    <row r="707" spans="1:14" ht="14.4" customHeight="1" x14ac:dyDescent="0.3">
      <c r="A707" s="664" t="s">
        <v>542</v>
      </c>
      <c r="B707" s="665" t="s">
        <v>543</v>
      </c>
      <c r="C707" s="666" t="s">
        <v>558</v>
      </c>
      <c r="D707" s="667" t="s">
        <v>2486</v>
      </c>
      <c r="E707" s="666" t="s">
        <v>561</v>
      </c>
      <c r="F707" s="667" t="s">
        <v>2487</v>
      </c>
      <c r="G707" s="666" t="s">
        <v>581</v>
      </c>
      <c r="H707" s="666" t="s">
        <v>615</v>
      </c>
      <c r="I707" s="666" t="s">
        <v>616</v>
      </c>
      <c r="J707" s="666" t="s">
        <v>617</v>
      </c>
      <c r="K707" s="666" t="s">
        <v>618</v>
      </c>
      <c r="L707" s="668">
        <v>167.60999999999996</v>
      </c>
      <c r="M707" s="668">
        <v>2</v>
      </c>
      <c r="N707" s="669">
        <v>335.21999999999991</v>
      </c>
    </row>
    <row r="708" spans="1:14" ht="14.4" customHeight="1" x14ac:dyDescent="0.3">
      <c r="A708" s="664" t="s">
        <v>542</v>
      </c>
      <c r="B708" s="665" t="s">
        <v>543</v>
      </c>
      <c r="C708" s="666" t="s">
        <v>558</v>
      </c>
      <c r="D708" s="667" t="s">
        <v>2486</v>
      </c>
      <c r="E708" s="666" t="s">
        <v>561</v>
      </c>
      <c r="F708" s="667" t="s">
        <v>2487</v>
      </c>
      <c r="G708" s="666" t="s">
        <v>581</v>
      </c>
      <c r="H708" s="666" t="s">
        <v>619</v>
      </c>
      <c r="I708" s="666" t="s">
        <v>620</v>
      </c>
      <c r="J708" s="666" t="s">
        <v>621</v>
      </c>
      <c r="K708" s="666" t="s">
        <v>622</v>
      </c>
      <c r="L708" s="668">
        <v>64.539999999999992</v>
      </c>
      <c r="M708" s="668">
        <v>1</v>
      </c>
      <c r="N708" s="669">
        <v>64.539999999999992</v>
      </c>
    </row>
    <row r="709" spans="1:14" ht="14.4" customHeight="1" x14ac:dyDescent="0.3">
      <c r="A709" s="664" t="s">
        <v>542</v>
      </c>
      <c r="B709" s="665" t="s">
        <v>543</v>
      </c>
      <c r="C709" s="666" t="s">
        <v>558</v>
      </c>
      <c r="D709" s="667" t="s">
        <v>2486</v>
      </c>
      <c r="E709" s="666" t="s">
        <v>561</v>
      </c>
      <c r="F709" s="667" t="s">
        <v>2487</v>
      </c>
      <c r="G709" s="666" t="s">
        <v>581</v>
      </c>
      <c r="H709" s="666" t="s">
        <v>627</v>
      </c>
      <c r="I709" s="666" t="s">
        <v>628</v>
      </c>
      <c r="J709" s="666" t="s">
        <v>629</v>
      </c>
      <c r="K709" s="666" t="s">
        <v>630</v>
      </c>
      <c r="L709" s="668">
        <v>72.571613052064791</v>
      </c>
      <c r="M709" s="668">
        <v>9</v>
      </c>
      <c r="N709" s="669">
        <v>653.1445174685831</v>
      </c>
    </row>
    <row r="710" spans="1:14" ht="14.4" customHeight="1" x14ac:dyDescent="0.3">
      <c r="A710" s="664" t="s">
        <v>542</v>
      </c>
      <c r="B710" s="665" t="s">
        <v>543</v>
      </c>
      <c r="C710" s="666" t="s">
        <v>558</v>
      </c>
      <c r="D710" s="667" t="s">
        <v>2486</v>
      </c>
      <c r="E710" s="666" t="s">
        <v>561</v>
      </c>
      <c r="F710" s="667" t="s">
        <v>2487</v>
      </c>
      <c r="G710" s="666" t="s">
        <v>581</v>
      </c>
      <c r="H710" s="666" t="s">
        <v>647</v>
      </c>
      <c r="I710" s="666" t="s">
        <v>648</v>
      </c>
      <c r="J710" s="666" t="s">
        <v>649</v>
      </c>
      <c r="K710" s="666" t="s">
        <v>650</v>
      </c>
      <c r="L710" s="668">
        <v>27.750000000000007</v>
      </c>
      <c r="M710" s="668">
        <v>9</v>
      </c>
      <c r="N710" s="669">
        <v>249.75000000000006</v>
      </c>
    </row>
    <row r="711" spans="1:14" ht="14.4" customHeight="1" x14ac:dyDescent="0.3">
      <c r="A711" s="664" t="s">
        <v>542</v>
      </c>
      <c r="B711" s="665" t="s">
        <v>543</v>
      </c>
      <c r="C711" s="666" t="s">
        <v>558</v>
      </c>
      <c r="D711" s="667" t="s">
        <v>2486</v>
      </c>
      <c r="E711" s="666" t="s">
        <v>561</v>
      </c>
      <c r="F711" s="667" t="s">
        <v>2487</v>
      </c>
      <c r="G711" s="666" t="s">
        <v>581</v>
      </c>
      <c r="H711" s="666" t="s">
        <v>2406</v>
      </c>
      <c r="I711" s="666" t="s">
        <v>2407</v>
      </c>
      <c r="J711" s="666" t="s">
        <v>2408</v>
      </c>
      <c r="K711" s="666" t="s">
        <v>2409</v>
      </c>
      <c r="L711" s="668">
        <v>115.94000000000005</v>
      </c>
      <c r="M711" s="668">
        <v>13</v>
      </c>
      <c r="N711" s="669">
        <v>1507.2200000000007</v>
      </c>
    </row>
    <row r="712" spans="1:14" ht="14.4" customHeight="1" x14ac:dyDescent="0.3">
      <c r="A712" s="664" t="s">
        <v>542</v>
      </c>
      <c r="B712" s="665" t="s">
        <v>543</v>
      </c>
      <c r="C712" s="666" t="s">
        <v>558</v>
      </c>
      <c r="D712" s="667" t="s">
        <v>2486</v>
      </c>
      <c r="E712" s="666" t="s">
        <v>561</v>
      </c>
      <c r="F712" s="667" t="s">
        <v>2487</v>
      </c>
      <c r="G712" s="666" t="s">
        <v>581</v>
      </c>
      <c r="H712" s="666" t="s">
        <v>692</v>
      </c>
      <c r="I712" s="666" t="s">
        <v>693</v>
      </c>
      <c r="J712" s="666" t="s">
        <v>694</v>
      </c>
      <c r="K712" s="666" t="s">
        <v>695</v>
      </c>
      <c r="L712" s="668">
        <v>353.62999999999994</v>
      </c>
      <c r="M712" s="668">
        <v>2</v>
      </c>
      <c r="N712" s="669">
        <v>707.25999999999988</v>
      </c>
    </row>
    <row r="713" spans="1:14" ht="14.4" customHeight="1" x14ac:dyDescent="0.3">
      <c r="A713" s="664" t="s">
        <v>542</v>
      </c>
      <c r="B713" s="665" t="s">
        <v>543</v>
      </c>
      <c r="C713" s="666" t="s">
        <v>558</v>
      </c>
      <c r="D713" s="667" t="s">
        <v>2486</v>
      </c>
      <c r="E713" s="666" t="s">
        <v>561</v>
      </c>
      <c r="F713" s="667" t="s">
        <v>2487</v>
      </c>
      <c r="G713" s="666" t="s">
        <v>581</v>
      </c>
      <c r="H713" s="666" t="s">
        <v>2410</v>
      </c>
      <c r="I713" s="666" t="s">
        <v>2411</v>
      </c>
      <c r="J713" s="666" t="s">
        <v>2412</v>
      </c>
      <c r="K713" s="666" t="s">
        <v>2413</v>
      </c>
      <c r="L713" s="668">
        <v>239.79999999999998</v>
      </c>
      <c r="M713" s="668">
        <v>1</v>
      </c>
      <c r="N713" s="669">
        <v>239.79999999999998</v>
      </c>
    </row>
    <row r="714" spans="1:14" ht="14.4" customHeight="1" x14ac:dyDescent="0.3">
      <c r="A714" s="664" t="s">
        <v>542</v>
      </c>
      <c r="B714" s="665" t="s">
        <v>543</v>
      </c>
      <c r="C714" s="666" t="s">
        <v>558</v>
      </c>
      <c r="D714" s="667" t="s">
        <v>2486</v>
      </c>
      <c r="E714" s="666" t="s">
        <v>561</v>
      </c>
      <c r="F714" s="667" t="s">
        <v>2487</v>
      </c>
      <c r="G714" s="666" t="s">
        <v>581</v>
      </c>
      <c r="H714" s="666" t="s">
        <v>1923</v>
      </c>
      <c r="I714" s="666" t="s">
        <v>1924</v>
      </c>
      <c r="J714" s="666" t="s">
        <v>1037</v>
      </c>
      <c r="K714" s="666" t="s">
        <v>1925</v>
      </c>
      <c r="L714" s="668">
        <v>185.61030450467561</v>
      </c>
      <c r="M714" s="668">
        <v>82</v>
      </c>
      <c r="N714" s="669">
        <v>15220.0449693834</v>
      </c>
    </row>
    <row r="715" spans="1:14" ht="14.4" customHeight="1" x14ac:dyDescent="0.3">
      <c r="A715" s="664" t="s">
        <v>542</v>
      </c>
      <c r="B715" s="665" t="s">
        <v>543</v>
      </c>
      <c r="C715" s="666" t="s">
        <v>558</v>
      </c>
      <c r="D715" s="667" t="s">
        <v>2486</v>
      </c>
      <c r="E715" s="666" t="s">
        <v>561</v>
      </c>
      <c r="F715" s="667" t="s">
        <v>2487</v>
      </c>
      <c r="G715" s="666" t="s">
        <v>581</v>
      </c>
      <c r="H715" s="666" t="s">
        <v>732</v>
      </c>
      <c r="I715" s="666" t="s">
        <v>732</v>
      </c>
      <c r="J715" s="666" t="s">
        <v>733</v>
      </c>
      <c r="K715" s="666" t="s">
        <v>734</v>
      </c>
      <c r="L715" s="668">
        <v>36.530009529073226</v>
      </c>
      <c r="M715" s="668">
        <v>42</v>
      </c>
      <c r="N715" s="669">
        <v>1534.2604002210755</v>
      </c>
    </row>
    <row r="716" spans="1:14" ht="14.4" customHeight="1" x14ac:dyDescent="0.3">
      <c r="A716" s="664" t="s">
        <v>542</v>
      </c>
      <c r="B716" s="665" t="s">
        <v>543</v>
      </c>
      <c r="C716" s="666" t="s">
        <v>558</v>
      </c>
      <c r="D716" s="667" t="s">
        <v>2486</v>
      </c>
      <c r="E716" s="666" t="s">
        <v>561</v>
      </c>
      <c r="F716" s="667" t="s">
        <v>2487</v>
      </c>
      <c r="G716" s="666" t="s">
        <v>581</v>
      </c>
      <c r="H716" s="666" t="s">
        <v>768</v>
      </c>
      <c r="I716" s="666" t="s">
        <v>769</v>
      </c>
      <c r="J716" s="666" t="s">
        <v>770</v>
      </c>
      <c r="K716" s="666" t="s">
        <v>771</v>
      </c>
      <c r="L716" s="668">
        <v>270.61006262449365</v>
      </c>
      <c r="M716" s="668">
        <v>5</v>
      </c>
      <c r="N716" s="669">
        <v>1353.0503131224682</v>
      </c>
    </row>
    <row r="717" spans="1:14" ht="14.4" customHeight="1" x14ac:dyDescent="0.3">
      <c r="A717" s="664" t="s">
        <v>542</v>
      </c>
      <c r="B717" s="665" t="s">
        <v>543</v>
      </c>
      <c r="C717" s="666" t="s">
        <v>558</v>
      </c>
      <c r="D717" s="667" t="s">
        <v>2486</v>
      </c>
      <c r="E717" s="666" t="s">
        <v>561</v>
      </c>
      <c r="F717" s="667" t="s">
        <v>2487</v>
      </c>
      <c r="G717" s="666" t="s">
        <v>581</v>
      </c>
      <c r="H717" s="666" t="s">
        <v>2414</v>
      </c>
      <c r="I717" s="666" t="s">
        <v>2415</v>
      </c>
      <c r="J717" s="666" t="s">
        <v>2416</v>
      </c>
      <c r="K717" s="666" t="s">
        <v>2417</v>
      </c>
      <c r="L717" s="668">
        <v>74.87</v>
      </c>
      <c r="M717" s="668">
        <v>2</v>
      </c>
      <c r="N717" s="669">
        <v>149.74</v>
      </c>
    </row>
    <row r="718" spans="1:14" ht="14.4" customHeight="1" x14ac:dyDescent="0.3">
      <c r="A718" s="664" t="s">
        <v>542</v>
      </c>
      <c r="B718" s="665" t="s">
        <v>543</v>
      </c>
      <c r="C718" s="666" t="s">
        <v>558</v>
      </c>
      <c r="D718" s="667" t="s">
        <v>2486</v>
      </c>
      <c r="E718" s="666" t="s">
        <v>561</v>
      </c>
      <c r="F718" s="667" t="s">
        <v>2487</v>
      </c>
      <c r="G718" s="666" t="s">
        <v>581</v>
      </c>
      <c r="H718" s="666" t="s">
        <v>836</v>
      </c>
      <c r="I718" s="666" t="s">
        <v>837</v>
      </c>
      <c r="J718" s="666" t="s">
        <v>838</v>
      </c>
      <c r="K718" s="666" t="s">
        <v>839</v>
      </c>
      <c r="L718" s="668">
        <v>359.67744763607777</v>
      </c>
      <c r="M718" s="668">
        <v>1</v>
      </c>
      <c r="N718" s="669">
        <v>359.67744763607777</v>
      </c>
    </row>
    <row r="719" spans="1:14" ht="14.4" customHeight="1" x14ac:dyDescent="0.3">
      <c r="A719" s="664" t="s">
        <v>542</v>
      </c>
      <c r="B719" s="665" t="s">
        <v>543</v>
      </c>
      <c r="C719" s="666" t="s">
        <v>558</v>
      </c>
      <c r="D719" s="667" t="s">
        <v>2486</v>
      </c>
      <c r="E719" s="666" t="s">
        <v>561</v>
      </c>
      <c r="F719" s="667" t="s">
        <v>2487</v>
      </c>
      <c r="G719" s="666" t="s">
        <v>581</v>
      </c>
      <c r="H719" s="666" t="s">
        <v>1941</v>
      </c>
      <c r="I719" s="666" t="s">
        <v>1942</v>
      </c>
      <c r="J719" s="666" t="s">
        <v>1943</v>
      </c>
      <c r="K719" s="666" t="s">
        <v>1944</v>
      </c>
      <c r="L719" s="668">
        <v>60.67</v>
      </c>
      <c r="M719" s="668">
        <v>1</v>
      </c>
      <c r="N719" s="669">
        <v>60.67</v>
      </c>
    </row>
    <row r="720" spans="1:14" ht="14.4" customHeight="1" x14ac:dyDescent="0.3">
      <c r="A720" s="664" t="s">
        <v>542</v>
      </c>
      <c r="B720" s="665" t="s">
        <v>543</v>
      </c>
      <c r="C720" s="666" t="s">
        <v>558</v>
      </c>
      <c r="D720" s="667" t="s">
        <v>2486</v>
      </c>
      <c r="E720" s="666" t="s">
        <v>561</v>
      </c>
      <c r="F720" s="667" t="s">
        <v>2487</v>
      </c>
      <c r="G720" s="666" t="s">
        <v>581</v>
      </c>
      <c r="H720" s="666" t="s">
        <v>865</v>
      </c>
      <c r="I720" s="666" t="s">
        <v>866</v>
      </c>
      <c r="J720" s="666" t="s">
        <v>867</v>
      </c>
      <c r="K720" s="666" t="s">
        <v>868</v>
      </c>
      <c r="L720" s="668">
        <v>375.79983012041509</v>
      </c>
      <c r="M720" s="668">
        <v>362</v>
      </c>
      <c r="N720" s="669">
        <v>136039.53850359027</v>
      </c>
    </row>
    <row r="721" spans="1:14" ht="14.4" customHeight="1" x14ac:dyDescent="0.3">
      <c r="A721" s="664" t="s">
        <v>542</v>
      </c>
      <c r="B721" s="665" t="s">
        <v>543</v>
      </c>
      <c r="C721" s="666" t="s">
        <v>558</v>
      </c>
      <c r="D721" s="667" t="s">
        <v>2486</v>
      </c>
      <c r="E721" s="666" t="s">
        <v>561</v>
      </c>
      <c r="F721" s="667" t="s">
        <v>2487</v>
      </c>
      <c r="G721" s="666" t="s">
        <v>581</v>
      </c>
      <c r="H721" s="666" t="s">
        <v>1972</v>
      </c>
      <c r="I721" s="666" t="s">
        <v>1973</v>
      </c>
      <c r="J721" s="666" t="s">
        <v>1974</v>
      </c>
      <c r="K721" s="666"/>
      <c r="L721" s="668">
        <v>132.36278315032524</v>
      </c>
      <c r="M721" s="668">
        <v>63</v>
      </c>
      <c r="N721" s="669">
        <v>8338.8553384704901</v>
      </c>
    </row>
    <row r="722" spans="1:14" ht="14.4" customHeight="1" x14ac:dyDescent="0.3">
      <c r="A722" s="664" t="s">
        <v>542</v>
      </c>
      <c r="B722" s="665" t="s">
        <v>543</v>
      </c>
      <c r="C722" s="666" t="s">
        <v>558</v>
      </c>
      <c r="D722" s="667" t="s">
        <v>2486</v>
      </c>
      <c r="E722" s="666" t="s">
        <v>561</v>
      </c>
      <c r="F722" s="667" t="s">
        <v>2487</v>
      </c>
      <c r="G722" s="666" t="s">
        <v>581</v>
      </c>
      <c r="H722" s="666" t="s">
        <v>2418</v>
      </c>
      <c r="I722" s="666" t="s">
        <v>2419</v>
      </c>
      <c r="J722" s="666" t="s">
        <v>953</v>
      </c>
      <c r="K722" s="666" t="s">
        <v>2420</v>
      </c>
      <c r="L722" s="668">
        <v>108.67461719508512</v>
      </c>
      <c r="M722" s="668">
        <v>2</v>
      </c>
      <c r="N722" s="669">
        <v>217.34923439017024</v>
      </c>
    </row>
    <row r="723" spans="1:14" ht="14.4" customHeight="1" x14ac:dyDescent="0.3">
      <c r="A723" s="664" t="s">
        <v>542</v>
      </c>
      <c r="B723" s="665" t="s">
        <v>543</v>
      </c>
      <c r="C723" s="666" t="s">
        <v>558</v>
      </c>
      <c r="D723" s="667" t="s">
        <v>2486</v>
      </c>
      <c r="E723" s="666" t="s">
        <v>561</v>
      </c>
      <c r="F723" s="667" t="s">
        <v>2487</v>
      </c>
      <c r="G723" s="666" t="s">
        <v>581</v>
      </c>
      <c r="H723" s="666" t="s">
        <v>1983</v>
      </c>
      <c r="I723" s="666" t="s">
        <v>900</v>
      </c>
      <c r="J723" s="666" t="s">
        <v>1984</v>
      </c>
      <c r="K723" s="666" t="s">
        <v>1985</v>
      </c>
      <c r="L723" s="668">
        <v>191.23336741148643</v>
      </c>
      <c r="M723" s="668">
        <v>4</v>
      </c>
      <c r="N723" s="669">
        <v>764.93346964594571</v>
      </c>
    </row>
    <row r="724" spans="1:14" ht="14.4" customHeight="1" x14ac:dyDescent="0.3">
      <c r="A724" s="664" t="s">
        <v>542</v>
      </c>
      <c r="B724" s="665" t="s">
        <v>543</v>
      </c>
      <c r="C724" s="666" t="s">
        <v>558</v>
      </c>
      <c r="D724" s="667" t="s">
        <v>2486</v>
      </c>
      <c r="E724" s="666" t="s">
        <v>561</v>
      </c>
      <c r="F724" s="667" t="s">
        <v>2487</v>
      </c>
      <c r="G724" s="666" t="s">
        <v>581</v>
      </c>
      <c r="H724" s="666" t="s">
        <v>2421</v>
      </c>
      <c r="I724" s="666" t="s">
        <v>2422</v>
      </c>
      <c r="J724" s="666" t="s">
        <v>2423</v>
      </c>
      <c r="K724" s="666"/>
      <c r="L724" s="668">
        <v>420.70783234764281</v>
      </c>
      <c r="M724" s="668">
        <v>15</v>
      </c>
      <c r="N724" s="669">
        <v>6310.6174852146423</v>
      </c>
    </row>
    <row r="725" spans="1:14" ht="14.4" customHeight="1" x14ac:dyDescent="0.3">
      <c r="A725" s="664" t="s">
        <v>542</v>
      </c>
      <c r="B725" s="665" t="s">
        <v>543</v>
      </c>
      <c r="C725" s="666" t="s">
        <v>558</v>
      </c>
      <c r="D725" s="667" t="s">
        <v>2486</v>
      </c>
      <c r="E725" s="666" t="s">
        <v>561</v>
      </c>
      <c r="F725" s="667" t="s">
        <v>2487</v>
      </c>
      <c r="G725" s="666" t="s">
        <v>581</v>
      </c>
      <c r="H725" s="666" t="s">
        <v>1000</v>
      </c>
      <c r="I725" s="666" t="s">
        <v>1000</v>
      </c>
      <c r="J725" s="666" t="s">
        <v>583</v>
      </c>
      <c r="K725" s="666" t="s">
        <v>1001</v>
      </c>
      <c r="L725" s="668">
        <v>192.50015882987725</v>
      </c>
      <c r="M725" s="668">
        <v>42</v>
      </c>
      <c r="N725" s="669">
        <v>8085.0066708548447</v>
      </c>
    </row>
    <row r="726" spans="1:14" ht="14.4" customHeight="1" x14ac:dyDescent="0.3">
      <c r="A726" s="664" t="s">
        <v>542</v>
      </c>
      <c r="B726" s="665" t="s">
        <v>543</v>
      </c>
      <c r="C726" s="666" t="s">
        <v>558</v>
      </c>
      <c r="D726" s="667" t="s">
        <v>2486</v>
      </c>
      <c r="E726" s="666" t="s">
        <v>561</v>
      </c>
      <c r="F726" s="667" t="s">
        <v>2487</v>
      </c>
      <c r="G726" s="666" t="s">
        <v>581</v>
      </c>
      <c r="H726" s="666" t="s">
        <v>1008</v>
      </c>
      <c r="I726" s="666" t="s">
        <v>1009</v>
      </c>
      <c r="J726" s="666" t="s">
        <v>1010</v>
      </c>
      <c r="K726" s="666" t="s">
        <v>610</v>
      </c>
      <c r="L726" s="668">
        <v>124.973336086031</v>
      </c>
      <c r="M726" s="668">
        <v>182</v>
      </c>
      <c r="N726" s="669">
        <v>22745.14716765764</v>
      </c>
    </row>
    <row r="727" spans="1:14" ht="14.4" customHeight="1" x14ac:dyDescent="0.3">
      <c r="A727" s="664" t="s">
        <v>542</v>
      </c>
      <c r="B727" s="665" t="s">
        <v>543</v>
      </c>
      <c r="C727" s="666" t="s">
        <v>558</v>
      </c>
      <c r="D727" s="667" t="s">
        <v>2486</v>
      </c>
      <c r="E727" s="666" t="s">
        <v>561</v>
      </c>
      <c r="F727" s="667" t="s">
        <v>2487</v>
      </c>
      <c r="G727" s="666" t="s">
        <v>581</v>
      </c>
      <c r="H727" s="666" t="s">
        <v>1035</v>
      </c>
      <c r="I727" s="666" t="s">
        <v>1036</v>
      </c>
      <c r="J727" s="666" t="s">
        <v>1037</v>
      </c>
      <c r="K727" s="666" t="s">
        <v>1038</v>
      </c>
      <c r="L727" s="668">
        <v>241.99981886149172</v>
      </c>
      <c r="M727" s="668">
        <v>62</v>
      </c>
      <c r="N727" s="669">
        <v>15003.988769412486</v>
      </c>
    </row>
    <row r="728" spans="1:14" ht="14.4" customHeight="1" x14ac:dyDescent="0.3">
      <c r="A728" s="664" t="s">
        <v>542</v>
      </c>
      <c r="B728" s="665" t="s">
        <v>543</v>
      </c>
      <c r="C728" s="666" t="s">
        <v>558</v>
      </c>
      <c r="D728" s="667" t="s">
        <v>2486</v>
      </c>
      <c r="E728" s="666" t="s">
        <v>561</v>
      </c>
      <c r="F728" s="667" t="s">
        <v>2487</v>
      </c>
      <c r="G728" s="666" t="s">
        <v>581</v>
      </c>
      <c r="H728" s="666" t="s">
        <v>1065</v>
      </c>
      <c r="I728" s="666" t="s">
        <v>1066</v>
      </c>
      <c r="J728" s="666" t="s">
        <v>1067</v>
      </c>
      <c r="K728" s="666" t="s">
        <v>1068</v>
      </c>
      <c r="L728" s="668">
        <v>188.8798162228251</v>
      </c>
      <c r="M728" s="668">
        <v>56</v>
      </c>
      <c r="N728" s="669">
        <v>10577.269708478205</v>
      </c>
    </row>
    <row r="729" spans="1:14" ht="14.4" customHeight="1" x14ac:dyDescent="0.3">
      <c r="A729" s="664" t="s">
        <v>542</v>
      </c>
      <c r="B729" s="665" t="s">
        <v>543</v>
      </c>
      <c r="C729" s="666" t="s">
        <v>558</v>
      </c>
      <c r="D729" s="667" t="s">
        <v>2486</v>
      </c>
      <c r="E729" s="666" t="s">
        <v>561</v>
      </c>
      <c r="F729" s="667" t="s">
        <v>2487</v>
      </c>
      <c r="G729" s="666" t="s">
        <v>581</v>
      </c>
      <c r="H729" s="666" t="s">
        <v>1077</v>
      </c>
      <c r="I729" s="666" t="s">
        <v>1078</v>
      </c>
      <c r="J729" s="666" t="s">
        <v>1079</v>
      </c>
      <c r="K729" s="666" t="s">
        <v>1080</v>
      </c>
      <c r="L729" s="668">
        <v>20.759511266270671</v>
      </c>
      <c r="M729" s="668">
        <v>302</v>
      </c>
      <c r="N729" s="669">
        <v>6269.3724024137427</v>
      </c>
    </row>
    <row r="730" spans="1:14" ht="14.4" customHeight="1" x14ac:dyDescent="0.3">
      <c r="A730" s="664" t="s">
        <v>542</v>
      </c>
      <c r="B730" s="665" t="s">
        <v>543</v>
      </c>
      <c r="C730" s="666" t="s">
        <v>558</v>
      </c>
      <c r="D730" s="667" t="s">
        <v>2486</v>
      </c>
      <c r="E730" s="666" t="s">
        <v>561</v>
      </c>
      <c r="F730" s="667" t="s">
        <v>2487</v>
      </c>
      <c r="G730" s="666" t="s">
        <v>581</v>
      </c>
      <c r="H730" s="666" t="s">
        <v>1092</v>
      </c>
      <c r="I730" s="666" t="s">
        <v>1093</v>
      </c>
      <c r="J730" s="666" t="s">
        <v>1094</v>
      </c>
      <c r="K730" s="666" t="s">
        <v>1095</v>
      </c>
      <c r="L730" s="668">
        <v>46.709999999999965</v>
      </c>
      <c r="M730" s="668">
        <v>1</v>
      </c>
      <c r="N730" s="669">
        <v>46.709999999999965</v>
      </c>
    </row>
    <row r="731" spans="1:14" ht="14.4" customHeight="1" x14ac:dyDescent="0.3">
      <c r="A731" s="664" t="s">
        <v>542</v>
      </c>
      <c r="B731" s="665" t="s">
        <v>543</v>
      </c>
      <c r="C731" s="666" t="s">
        <v>558</v>
      </c>
      <c r="D731" s="667" t="s">
        <v>2486</v>
      </c>
      <c r="E731" s="666" t="s">
        <v>561</v>
      </c>
      <c r="F731" s="667" t="s">
        <v>2487</v>
      </c>
      <c r="G731" s="666" t="s">
        <v>581</v>
      </c>
      <c r="H731" s="666" t="s">
        <v>2424</v>
      </c>
      <c r="I731" s="666" t="s">
        <v>900</v>
      </c>
      <c r="J731" s="666" t="s">
        <v>2425</v>
      </c>
      <c r="K731" s="666"/>
      <c r="L731" s="668">
        <v>67.759996191274141</v>
      </c>
      <c r="M731" s="668">
        <v>3</v>
      </c>
      <c r="N731" s="669">
        <v>203.27998857382244</v>
      </c>
    </row>
    <row r="732" spans="1:14" ht="14.4" customHeight="1" x14ac:dyDescent="0.3">
      <c r="A732" s="664" t="s">
        <v>542</v>
      </c>
      <c r="B732" s="665" t="s">
        <v>543</v>
      </c>
      <c r="C732" s="666" t="s">
        <v>558</v>
      </c>
      <c r="D732" s="667" t="s">
        <v>2486</v>
      </c>
      <c r="E732" s="666" t="s">
        <v>561</v>
      </c>
      <c r="F732" s="667" t="s">
        <v>2487</v>
      </c>
      <c r="G732" s="666" t="s">
        <v>581</v>
      </c>
      <c r="H732" s="666" t="s">
        <v>1106</v>
      </c>
      <c r="I732" s="666" t="s">
        <v>1107</v>
      </c>
      <c r="J732" s="666" t="s">
        <v>617</v>
      </c>
      <c r="K732" s="666" t="s">
        <v>1108</v>
      </c>
      <c r="L732" s="668">
        <v>69.525465186856408</v>
      </c>
      <c r="M732" s="668">
        <v>38</v>
      </c>
      <c r="N732" s="669">
        <v>2641.9676771005434</v>
      </c>
    </row>
    <row r="733" spans="1:14" ht="14.4" customHeight="1" x14ac:dyDescent="0.3">
      <c r="A733" s="664" t="s">
        <v>542</v>
      </c>
      <c r="B733" s="665" t="s">
        <v>543</v>
      </c>
      <c r="C733" s="666" t="s">
        <v>558</v>
      </c>
      <c r="D733" s="667" t="s">
        <v>2486</v>
      </c>
      <c r="E733" s="666" t="s">
        <v>561</v>
      </c>
      <c r="F733" s="667" t="s">
        <v>2487</v>
      </c>
      <c r="G733" s="666" t="s">
        <v>581</v>
      </c>
      <c r="H733" s="666" t="s">
        <v>2426</v>
      </c>
      <c r="I733" s="666" t="s">
        <v>2427</v>
      </c>
      <c r="J733" s="666" t="s">
        <v>2428</v>
      </c>
      <c r="K733" s="666" t="s">
        <v>2429</v>
      </c>
      <c r="L733" s="668">
        <v>294.32499999999999</v>
      </c>
      <c r="M733" s="668">
        <v>4</v>
      </c>
      <c r="N733" s="669">
        <v>1177.3</v>
      </c>
    </row>
    <row r="734" spans="1:14" ht="14.4" customHeight="1" x14ac:dyDescent="0.3">
      <c r="A734" s="664" t="s">
        <v>542</v>
      </c>
      <c r="B734" s="665" t="s">
        <v>543</v>
      </c>
      <c r="C734" s="666" t="s">
        <v>558</v>
      </c>
      <c r="D734" s="667" t="s">
        <v>2486</v>
      </c>
      <c r="E734" s="666" t="s">
        <v>561</v>
      </c>
      <c r="F734" s="667" t="s">
        <v>2487</v>
      </c>
      <c r="G734" s="666" t="s">
        <v>581</v>
      </c>
      <c r="H734" s="666" t="s">
        <v>2015</v>
      </c>
      <c r="I734" s="666" t="s">
        <v>2016</v>
      </c>
      <c r="J734" s="666" t="s">
        <v>2017</v>
      </c>
      <c r="K734" s="666" t="s">
        <v>2018</v>
      </c>
      <c r="L734" s="668">
        <v>2866.38</v>
      </c>
      <c r="M734" s="668">
        <v>1</v>
      </c>
      <c r="N734" s="669">
        <v>2866.38</v>
      </c>
    </row>
    <row r="735" spans="1:14" ht="14.4" customHeight="1" x14ac:dyDescent="0.3">
      <c r="A735" s="664" t="s">
        <v>542</v>
      </c>
      <c r="B735" s="665" t="s">
        <v>543</v>
      </c>
      <c r="C735" s="666" t="s">
        <v>558</v>
      </c>
      <c r="D735" s="667" t="s">
        <v>2486</v>
      </c>
      <c r="E735" s="666" t="s">
        <v>561</v>
      </c>
      <c r="F735" s="667" t="s">
        <v>2487</v>
      </c>
      <c r="G735" s="666" t="s">
        <v>581</v>
      </c>
      <c r="H735" s="666" t="s">
        <v>2021</v>
      </c>
      <c r="I735" s="666" t="s">
        <v>2022</v>
      </c>
      <c r="J735" s="666" t="s">
        <v>2023</v>
      </c>
      <c r="K735" s="666" t="s">
        <v>1911</v>
      </c>
      <c r="L735" s="668">
        <v>71.009974033683804</v>
      </c>
      <c r="M735" s="668">
        <v>15</v>
      </c>
      <c r="N735" s="669">
        <v>1065.149610505257</v>
      </c>
    </row>
    <row r="736" spans="1:14" ht="14.4" customHeight="1" x14ac:dyDescent="0.3">
      <c r="A736" s="664" t="s">
        <v>542</v>
      </c>
      <c r="B736" s="665" t="s">
        <v>543</v>
      </c>
      <c r="C736" s="666" t="s">
        <v>558</v>
      </c>
      <c r="D736" s="667" t="s">
        <v>2486</v>
      </c>
      <c r="E736" s="666" t="s">
        <v>561</v>
      </c>
      <c r="F736" s="667" t="s">
        <v>2487</v>
      </c>
      <c r="G736" s="666" t="s">
        <v>581</v>
      </c>
      <c r="H736" s="666" t="s">
        <v>1109</v>
      </c>
      <c r="I736" s="666" t="s">
        <v>1110</v>
      </c>
      <c r="J736" s="666" t="s">
        <v>1111</v>
      </c>
      <c r="K736" s="666" t="s">
        <v>634</v>
      </c>
      <c r="L736" s="668">
        <v>41.093591036590276</v>
      </c>
      <c r="M736" s="668">
        <v>22</v>
      </c>
      <c r="N736" s="669">
        <v>904.05900280498599</v>
      </c>
    </row>
    <row r="737" spans="1:14" ht="14.4" customHeight="1" x14ac:dyDescent="0.3">
      <c r="A737" s="664" t="s">
        <v>542</v>
      </c>
      <c r="B737" s="665" t="s">
        <v>543</v>
      </c>
      <c r="C737" s="666" t="s">
        <v>558</v>
      </c>
      <c r="D737" s="667" t="s">
        <v>2486</v>
      </c>
      <c r="E737" s="666" t="s">
        <v>561</v>
      </c>
      <c r="F737" s="667" t="s">
        <v>2487</v>
      </c>
      <c r="G737" s="666" t="s">
        <v>581</v>
      </c>
      <c r="H737" s="666" t="s">
        <v>2430</v>
      </c>
      <c r="I737" s="666" t="s">
        <v>2431</v>
      </c>
      <c r="J737" s="666" t="s">
        <v>2432</v>
      </c>
      <c r="K737" s="666" t="s">
        <v>2433</v>
      </c>
      <c r="L737" s="668">
        <v>94.710000000000008</v>
      </c>
      <c r="M737" s="668">
        <v>1</v>
      </c>
      <c r="N737" s="669">
        <v>94.710000000000008</v>
      </c>
    </row>
    <row r="738" spans="1:14" ht="14.4" customHeight="1" x14ac:dyDescent="0.3">
      <c r="A738" s="664" t="s">
        <v>542</v>
      </c>
      <c r="B738" s="665" t="s">
        <v>543</v>
      </c>
      <c r="C738" s="666" t="s">
        <v>558</v>
      </c>
      <c r="D738" s="667" t="s">
        <v>2486</v>
      </c>
      <c r="E738" s="666" t="s">
        <v>561</v>
      </c>
      <c r="F738" s="667" t="s">
        <v>2487</v>
      </c>
      <c r="G738" s="666" t="s">
        <v>581</v>
      </c>
      <c r="H738" s="666" t="s">
        <v>2036</v>
      </c>
      <c r="I738" s="666" t="s">
        <v>2037</v>
      </c>
      <c r="J738" s="666" t="s">
        <v>2038</v>
      </c>
      <c r="K738" s="666" t="s">
        <v>1181</v>
      </c>
      <c r="L738" s="668">
        <v>30.294215246636778</v>
      </c>
      <c r="M738" s="668">
        <v>223</v>
      </c>
      <c r="N738" s="669">
        <v>6755.6100000000015</v>
      </c>
    </row>
    <row r="739" spans="1:14" ht="14.4" customHeight="1" x14ac:dyDescent="0.3">
      <c r="A739" s="664" t="s">
        <v>542</v>
      </c>
      <c r="B739" s="665" t="s">
        <v>543</v>
      </c>
      <c r="C739" s="666" t="s">
        <v>558</v>
      </c>
      <c r="D739" s="667" t="s">
        <v>2486</v>
      </c>
      <c r="E739" s="666" t="s">
        <v>561</v>
      </c>
      <c r="F739" s="667" t="s">
        <v>2487</v>
      </c>
      <c r="G739" s="666" t="s">
        <v>581</v>
      </c>
      <c r="H739" s="666" t="s">
        <v>2042</v>
      </c>
      <c r="I739" s="666" t="s">
        <v>2043</v>
      </c>
      <c r="J739" s="666" t="s">
        <v>2044</v>
      </c>
      <c r="K739" s="666" t="s">
        <v>2045</v>
      </c>
      <c r="L739" s="668">
        <v>1333.3144455119582</v>
      </c>
      <c r="M739" s="668">
        <v>9</v>
      </c>
      <c r="N739" s="669">
        <v>11999.830009607624</v>
      </c>
    </row>
    <row r="740" spans="1:14" ht="14.4" customHeight="1" x14ac:dyDescent="0.3">
      <c r="A740" s="664" t="s">
        <v>542</v>
      </c>
      <c r="B740" s="665" t="s">
        <v>543</v>
      </c>
      <c r="C740" s="666" t="s">
        <v>558</v>
      </c>
      <c r="D740" s="667" t="s">
        <v>2486</v>
      </c>
      <c r="E740" s="666" t="s">
        <v>561</v>
      </c>
      <c r="F740" s="667" t="s">
        <v>2487</v>
      </c>
      <c r="G740" s="666" t="s">
        <v>581</v>
      </c>
      <c r="H740" s="666" t="s">
        <v>2434</v>
      </c>
      <c r="I740" s="666" t="s">
        <v>900</v>
      </c>
      <c r="J740" s="666" t="s">
        <v>2435</v>
      </c>
      <c r="K740" s="666" t="s">
        <v>2436</v>
      </c>
      <c r="L740" s="668">
        <v>451.32</v>
      </c>
      <c r="M740" s="668">
        <v>5</v>
      </c>
      <c r="N740" s="669">
        <v>2256.6</v>
      </c>
    </row>
    <row r="741" spans="1:14" ht="14.4" customHeight="1" x14ac:dyDescent="0.3">
      <c r="A741" s="664" t="s">
        <v>542</v>
      </c>
      <c r="B741" s="665" t="s">
        <v>543</v>
      </c>
      <c r="C741" s="666" t="s">
        <v>558</v>
      </c>
      <c r="D741" s="667" t="s">
        <v>2486</v>
      </c>
      <c r="E741" s="666" t="s">
        <v>561</v>
      </c>
      <c r="F741" s="667" t="s">
        <v>2487</v>
      </c>
      <c r="G741" s="666" t="s">
        <v>581</v>
      </c>
      <c r="H741" s="666" t="s">
        <v>2055</v>
      </c>
      <c r="I741" s="666" t="s">
        <v>2056</v>
      </c>
      <c r="J741" s="666" t="s">
        <v>2057</v>
      </c>
      <c r="K741" s="666" t="s">
        <v>1995</v>
      </c>
      <c r="L741" s="668">
        <v>57.939957686103178</v>
      </c>
      <c r="M741" s="668">
        <v>4</v>
      </c>
      <c r="N741" s="669">
        <v>231.75983074441271</v>
      </c>
    </row>
    <row r="742" spans="1:14" ht="14.4" customHeight="1" x14ac:dyDescent="0.3">
      <c r="A742" s="664" t="s">
        <v>542</v>
      </c>
      <c r="B742" s="665" t="s">
        <v>543</v>
      </c>
      <c r="C742" s="666" t="s">
        <v>558</v>
      </c>
      <c r="D742" s="667" t="s">
        <v>2486</v>
      </c>
      <c r="E742" s="666" t="s">
        <v>561</v>
      </c>
      <c r="F742" s="667" t="s">
        <v>2487</v>
      </c>
      <c r="G742" s="666" t="s">
        <v>581</v>
      </c>
      <c r="H742" s="666" t="s">
        <v>2058</v>
      </c>
      <c r="I742" s="666" t="s">
        <v>2059</v>
      </c>
      <c r="J742" s="666" t="s">
        <v>2060</v>
      </c>
      <c r="K742" s="666" t="s">
        <v>2061</v>
      </c>
      <c r="L742" s="668">
        <v>257.89917274939171</v>
      </c>
      <c r="M742" s="668">
        <v>411</v>
      </c>
      <c r="N742" s="669">
        <v>105996.56</v>
      </c>
    </row>
    <row r="743" spans="1:14" ht="14.4" customHeight="1" x14ac:dyDescent="0.3">
      <c r="A743" s="664" t="s">
        <v>542</v>
      </c>
      <c r="B743" s="665" t="s">
        <v>543</v>
      </c>
      <c r="C743" s="666" t="s">
        <v>558</v>
      </c>
      <c r="D743" s="667" t="s">
        <v>2486</v>
      </c>
      <c r="E743" s="666" t="s">
        <v>561</v>
      </c>
      <c r="F743" s="667" t="s">
        <v>2487</v>
      </c>
      <c r="G743" s="666" t="s">
        <v>581</v>
      </c>
      <c r="H743" s="666" t="s">
        <v>2062</v>
      </c>
      <c r="I743" s="666" t="s">
        <v>2063</v>
      </c>
      <c r="J743" s="666" t="s">
        <v>2064</v>
      </c>
      <c r="K743" s="666" t="s">
        <v>2065</v>
      </c>
      <c r="L743" s="668">
        <v>285.99999999999989</v>
      </c>
      <c r="M743" s="668">
        <v>2</v>
      </c>
      <c r="N743" s="669">
        <v>571.99999999999977</v>
      </c>
    </row>
    <row r="744" spans="1:14" ht="14.4" customHeight="1" x14ac:dyDescent="0.3">
      <c r="A744" s="664" t="s">
        <v>542</v>
      </c>
      <c r="B744" s="665" t="s">
        <v>543</v>
      </c>
      <c r="C744" s="666" t="s">
        <v>558</v>
      </c>
      <c r="D744" s="667" t="s">
        <v>2486</v>
      </c>
      <c r="E744" s="666" t="s">
        <v>561</v>
      </c>
      <c r="F744" s="667" t="s">
        <v>2487</v>
      </c>
      <c r="G744" s="666" t="s">
        <v>581</v>
      </c>
      <c r="H744" s="666" t="s">
        <v>2066</v>
      </c>
      <c r="I744" s="666" t="s">
        <v>2067</v>
      </c>
      <c r="J744" s="666" t="s">
        <v>2068</v>
      </c>
      <c r="K744" s="666" t="s">
        <v>2069</v>
      </c>
      <c r="L744" s="668">
        <v>58.869933619260181</v>
      </c>
      <c r="M744" s="668">
        <v>93</v>
      </c>
      <c r="N744" s="669">
        <v>5474.9038265911968</v>
      </c>
    </row>
    <row r="745" spans="1:14" ht="14.4" customHeight="1" x14ac:dyDescent="0.3">
      <c r="A745" s="664" t="s">
        <v>542</v>
      </c>
      <c r="B745" s="665" t="s">
        <v>543</v>
      </c>
      <c r="C745" s="666" t="s">
        <v>558</v>
      </c>
      <c r="D745" s="667" t="s">
        <v>2486</v>
      </c>
      <c r="E745" s="666" t="s">
        <v>561</v>
      </c>
      <c r="F745" s="667" t="s">
        <v>2487</v>
      </c>
      <c r="G745" s="666" t="s">
        <v>581</v>
      </c>
      <c r="H745" s="666" t="s">
        <v>2437</v>
      </c>
      <c r="I745" s="666" t="s">
        <v>900</v>
      </c>
      <c r="J745" s="666" t="s">
        <v>2438</v>
      </c>
      <c r="K745" s="666"/>
      <c r="L745" s="668">
        <v>351.53085895872977</v>
      </c>
      <c r="M745" s="668">
        <v>6</v>
      </c>
      <c r="N745" s="669">
        <v>2109.1851537523785</v>
      </c>
    </row>
    <row r="746" spans="1:14" ht="14.4" customHeight="1" x14ac:dyDescent="0.3">
      <c r="A746" s="664" t="s">
        <v>542</v>
      </c>
      <c r="B746" s="665" t="s">
        <v>543</v>
      </c>
      <c r="C746" s="666" t="s">
        <v>558</v>
      </c>
      <c r="D746" s="667" t="s">
        <v>2486</v>
      </c>
      <c r="E746" s="666" t="s">
        <v>561</v>
      </c>
      <c r="F746" s="667" t="s">
        <v>2487</v>
      </c>
      <c r="G746" s="666" t="s">
        <v>581</v>
      </c>
      <c r="H746" s="666" t="s">
        <v>2439</v>
      </c>
      <c r="I746" s="666" t="s">
        <v>900</v>
      </c>
      <c r="J746" s="666" t="s">
        <v>2440</v>
      </c>
      <c r="K746" s="666"/>
      <c r="L746" s="668">
        <v>285.1400787463192</v>
      </c>
      <c r="M746" s="668">
        <v>5</v>
      </c>
      <c r="N746" s="669">
        <v>1425.700393731596</v>
      </c>
    </row>
    <row r="747" spans="1:14" ht="14.4" customHeight="1" x14ac:dyDescent="0.3">
      <c r="A747" s="664" t="s">
        <v>542</v>
      </c>
      <c r="B747" s="665" t="s">
        <v>543</v>
      </c>
      <c r="C747" s="666" t="s">
        <v>558</v>
      </c>
      <c r="D747" s="667" t="s">
        <v>2486</v>
      </c>
      <c r="E747" s="666" t="s">
        <v>561</v>
      </c>
      <c r="F747" s="667" t="s">
        <v>2487</v>
      </c>
      <c r="G747" s="666" t="s">
        <v>581</v>
      </c>
      <c r="H747" s="666" t="s">
        <v>1148</v>
      </c>
      <c r="I747" s="666" t="s">
        <v>1149</v>
      </c>
      <c r="J747" s="666" t="s">
        <v>1150</v>
      </c>
      <c r="K747" s="666" t="s">
        <v>1151</v>
      </c>
      <c r="L747" s="668">
        <v>104.07</v>
      </c>
      <c r="M747" s="668">
        <v>1</v>
      </c>
      <c r="N747" s="669">
        <v>104.07</v>
      </c>
    </row>
    <row r="748" spans="1:14" ht="14.4" customHeight="1" x14ac:dyDescent="0.3">
      <c r="A748" s="664" t="s">
        <v>542</v>
      </c>
      <c r="B748" s="665" t="s">
        <v>543</v>
      </c>
      <c r="C748" s="666" t="s">
        <v>558</v>
      </c>
      <c r="D748" s="667" t="s">
        <v>2486</v>
      </c>
      <c r="E748" s="666" t="s">
        <v>561</v>
      </c>
      <c r="F748" s="667" t="s">
        <v>2487</v>
      </c>
      <c r="G748" s="666" t="s">
        <v>581</v>
      </c>
      <c r="H748" s="666" t="s">
        <v>2082</v>
      </c>
      <c r="I748" s="666" t="s">
        <v>900</v>
      </c>
      <c r="J748" s="666" t="s">
        <v>2083</v>
      </c>
      <c r="K748" s="666" t="s">
        <v>2084</v>
      </c>
      <c r="L748" s="668">
        <v>23.700540798156485</v>
      </c>
      <c r="M748" s="668">
        <v>876</v>
      </c>
      <c r="N748" s="669">
        <v>20761.67373918508</v>
      </c>
    </row>
    <row r="749" spans="1:14" ht="14.4" customHeight="1" x14ac:dyDescent="0.3">
      <c r="A749" s="664" t="s">
        <v>542</v>
      </c>
      <c r="B749" s="665" t="s">
        <v>543</v>
      </c>
      <c r="C749" s="666" t="s">
        <v>558</v>
      </c>
      <c r="D749" s="667" t="s">
        <v>2486</v>
      </c>
      <c r="E749" s="666" t="s">
        <v>561</v>
      </c>
      <c r="F749" s="667" t="s">
        <v>2487</v>
      </c>
      <c r="G749" s="666" t="s">
        <v>581</v>
      </c>
      <c r="H749" s="666" t="s">
        <v>2441</v>
      </c>
      <c r="I749" s="666" t="s">
        <v>2442</v>
      </c>
      <c r="J749" s="666" t="s">
        <v>1067</v>
      </c>
      <c r="K749" s="666" t="s">
        <v>2443</v>
      </c>
      <c r="L749" s="668">
        <v>326.48007360606596</v>
      </c>
      <c r="M749" s="668">
        <v>3</v>
      </c>
      <c r="N749" s="669">
        <v>979.44022081819787</v>
      </c>
    </row>
    <row r="750" spans="1:14" ht="14.4" customHeight="1" x14ac:dyDescent="0.3">
      <c r="A750" s="664" t="s">
        <v>542</v>
      </c>
      <c r="B750" s="665" t="s">
        <v>543</v>
      </c>
      <c r="C750" s="666" t="s">
        <v>558</v>
      </c>
      <c r="D750" s="667" t="s">
        <v>2486</v>
      </c>
      <c r="E750" s="666" t="s">
        <v>561</v>
      </c>
      <c r="F750" s="667" t="s">
        <v>2487</v>
      </c>
      <c r="G750" s="666" t="s">
        <v>581</v>
      </c>
      <c r="H750" s="666" t="s">
        <v>2444</v>
      </c>
      <c r="I750" s="666" t="s">
        <v>2445</v>
      </c>
      <c r="J750" s="666" t="s">
        <v>1959</v>
      </c>
      <c r="K750" s="666" t="s">
        <v>2446</v>
      </c>
      <c r="L750" s="668">
        <v>451.31008465929932</v>
      </c>
      <c r="M750" s="668">
        <v>24</v>
      </c>
      <c r="N750" s="669">
        <v>10831.442031823184</v>
      </c>
    </row>
    <row r="751" spans="1:14" ht="14.4" customHeight="1" x14ac:dyDescent="0.3">
      <c r="A751" s="664" t="s">
        <v>542</v>
      </c>
      <c r="B751" s="665" t="s">
        <v>543</v>
      </c>
      <c r="C751" s="666" t="s">
        <v>558</v>
      </c>
      <c r="D751" s="667" t="s">
        <v>2486</v>
      </c>
      <c r="E751" s="666" t="s">
        <v>561</v>
      </c>
      <c r="F751" s="667" t="s">
        <v>2487</v>
      </c>
      <c r="G751" s="666" t="s">
        <v>581</v>
      </c>
      <c r="H751" s="666" t="s">
        <v>1218</v>
      </c>
      <c r="I751" s="666" t="s">
        <v>1219</v>
      </c>
      <c r="J751" s="666" t="s">
        <v>1220</v>
      </c>
      <c r="K751" s="666" t="s">
        <v>1221</v>
      </c>
      <c r="L751" s="668">
        <v>136.619932904504</v>
      </c>
      <c r="M751" s="668">
        <v>19</v>
      </c>
      <c r="N751" s="669">
        <v>2595.7787251855761</v>
      </c>
    </row>
    <row r="752" spans="1:14" ht="14.4" customHeight="1" x14ac:dyDescent="0.3">
      <c r="A752" s="664" t="s">
        <v>542</v>
      </c>
      <c r="B752" s="665" t="s">
        <v>543</v>
      </c>
      <c r="C752" s="666" t="s">
        <v>558</v>
      </c>
      <c r="D752" s="667" t="s">
        <v>2486</v>
      </c>
      <c r="E752" s="666" t="s">
        <v>561</v>
      </c>
      <c r="F752" s="667" t="s">
        <v>2487</v>
      </c>
      <c r="G752" s="666" t="s">
        <v>581</v>
      </c>
      <c r="H752" s="666" t="s">
        <v>2121</v>
      </c>
      <c r="I752" s="666" t="s">
        <v>2122</v>
      </c>
      <c r="J752" s="666" t="s">
        <v>2123</v>
      </c>
      <c r="K752" s="666"/>
      <c r="L752" s="668">
        <v>577.27187023891247</v>
      </c>
      <c r="M752" s="668">
        <v>1</v>
      </c>
      <c r="N752" s="669">
        <v>577.27187023891247</v>
      </c>
    </row>
    <row r="753" spans="1:14" ht="14.4" customHeight="1" x14ac:dyDescent="0.3">
      <c r="A753" s="664" t="s">
        <v>542</v>
      </c>
      <c r="B753" s="665" t="s">
        <v>543</v>
      </c>
      <c r="C753" s="666" t="s">
        <v>558</v>
      </c>
      <c r="D753" s="667" t="s">
        <v>2486</v>
      </c>
      <c r="E753" s="666" t="s">
        <v>561</v>
      </c>
      <c r="F753" s="667" t="s">
        <v>2487</v>
      </c>
      <c r="G753" s="666" t="s">
        <v>581</v>
      </c>
      <c r="H753" s="666" t="s">
        <v>2447</v>
      </c>
      <c r="I753" s="666" t="s">
        <v>2448</v>
      </c>
      <c r="J753" s="666" t="s">
        <v>2449</v>
      </c>
      <c r="K753" s="666" t="s">
        <v>2413</v>
      </c>
      <c r="L753" s="668">
        <v>201.3000000000001</v>
      </c>
      <c r="M753" s="668">
        <v>106</v>
      </c>
      <c r="N753" s="669">
        <v>21337.80000000001</v>
      </c>
    </row>
    <row r="754" spans="1:14" ht="14.4" customHeight="1" x14ac:dyDescent="0.3">
      <c r="A754" s="664" t="s">
        <v>542</v>
      </c>
      <c r="B754" s="665" t="s">
        <v>543</v>
      </c>
      <c r="C754" s="666" t="s">
        <v>558</v>
      </c>
      <c r="D754" s="667" t="s">
        <v>2486</v>
      </c>
      <c r="E754" s="666" t="s">
        <v>561</v>
      </c>
      <c r="F754" s="667" t="s">
        <v>2487</v>
      </c>
      <c r="G754" s="666" t="s">
        <v>581</v>
      </c>
      <c r="H754" s="666" t="s">
        <v>2450</v>
      </c>
      <c r="I754" s="666" t="s">
        <v>900</v>
      </c>
      <c r="J754" s="666" t="s">
        <v>2451</v>
      </c>
      <c r="K754" s="666"/>
      <c r="L754" s="668">
        <v>31.871394917022421</v>
      </c>
      <c r="M754" s="668">
        <v>2</v>
      </c>
      <c r="N754" s="669">
        <v>63.742789834044842</v>
      </c>
    </row>
    <row r="755" spans="1:14" ht="14.4" customHeight="1" x14ac:dyDescent="0.3">
      <c r="A755" s="664" t="s">
        <v>542</v>
      </c>
      <c r="B755" s="665" t="s">
        <v>543</v>
      </c>
      <c r="C755" s="666" t="s">
        <v>558</v>
      </c>
      <c r="D755" s="667" t="s">
        <v>2486</v>
      </c>
      <c r="E755" s="666" t="s">
        <v>561</v>
      </c>
      <c r="F755" s="667" t="s">
        <v>2487</v>
      </c>
      <c r="G755" s="666" t="s">
        <v>581</v>
      </c>
      <c r="H755" s="666" t="s">
        <v>2452</v>
      </c>
      <c r="I755" s="666" t="s">
        <v>2453</v>
      </c>
      <c r="J755" s="666" t="s">
        <v>2454</v>
      </c>
      <c r="K755" s="666" t="s">
        <v>2455</v>
      </c>
      <c r="L755" s="668">
        <v>6050.0099999999993</v>
      </c>
      <c r="M755" s="668">
        <v>1</v>
      </c>
      <c r="N755" s="669">
        <v>6050.0099999999993</v>
      </c>
    </row>
    <row r="756" spans="1:14" ht="14.4" customHeight="1" x14ac:dyDescent="0.3">
      <c r="A756" s="664" t="s">
        <v>542</v>
      </c>
      <c r="B756" s="665" t="s">
        <v>543</v>
      </c>
      <c r="C756" s="666" t="s">
        <v>558</v>
      </c>
      <c r="D756" s="667" t="s">
        <v>2486</v>
      </c>
      <c r="E756" s="666" t="s">
        <v>561</v>
      </c>
      <c r="F756" s="667" t="s">
        <v>2487</v>
      </c>
      <c r="G756" s="666" t="s">
        <v>581</v>
      </c>
      <c r="H756" s="666" t="s">
        <v>2136</v>
      </c>
      <c r="I756" s="666" t="s">
        <v>2137</v>
      </c>
      <c r="J756" s="666" t="s">
        <v>2138</v>
      </c>
      <c r="K756" s="666" t="s">
        <v>2139</v>
      </c>
      <c r="L756" s="668">
        <v>2799.9996763902768</v>
      </c>
      <c r="M756" s="668">
        <v>13.5</v>
      </c>
      <c r="N756" s="669">
        <v>37799.995631268735</v>
      </c>
    </row>
    <row r="757" spans="1:14" ht="14.4" customHeight="1" x14ac:dyDescent="0.3">
      <c r="A757" s="664" t="s">
        <v>542</v>
      </c>
      <c r="B757" s="665" t="s">
        <v>543</v>
      </c>
      <c r="C757" s="666" t="s">
        <v>558</v>
      </c>
      <c r="D757" s="667" t="s">
        <v>2486</v>
      </c>
      <c r="E757" s="666" t="s">
        <v>561</v>
      </c>
      <c r="F757" s="667" t="s">
        <v>2487</v>
      </c>
      <c r="G757" s="666" t="s">
        <v>581</v>
      </c>
      <c r="H757" s="666" t="s">
        <v>2456</v>
      </c>
      <c r="I757" s="666" t="s">
        <v>2457</v>
      </c>
      <c r="J757" s="666" t="s">
        <v>2142</v>
      </c>
      <c r="K757" s="666" t="s">
        <v>2458</v>
      </c>
      <c r="L757" s="668">
        <v>7663.1960000000008</v>
      </c>
      <c r="M757" s="668">
        <v>5</v>
      </c>
      <c r="N757" s="669">
        <v>38315.980000000003</v>
      </c>
    </row>
    <row r="758" spans="1:14" ht="14.4" customHeight="1" x14ac:dyDescent="0.3">
      <c r="A758" s="664" t="s">
        <v>542</v>
      </c>
      <c r="B758" s="665" t="s">
        <v>543</v>
      </c>
      <c r="C758" s="666" t="s">
        <v>558</v>
      </c>
      <c r="D758" s="667" t="s">
        <v>2486</v>
      </c>
      <c r="E758" s="666" t="s">
        <v>561</v>
      </c>
      <c r="F758" s="667" t="s">
        <v>2487</v>
      </c>
      <c r="G758" s="666" t="s">
        <v>581</v>
      </c>
      <c r="H758" s="666" t="s">
        <v>2140</v>
      </c>
      <c r="I758" s="666" t="s">
        <v>2141</v>
      </c>
      <c r="J758" s="666" t="s">
        <v>2142</v>
      </c>
      <c r="K758" s="666" t="s">
        <v>2143</v>
      </c>
      <c r="L758" s="668">
        <v>1344.1150314850474</v>
      </c>
      <c r="M758" s="668">
        <v>19</v>
      </c>
      <c r="N758" s="669">
        <v>25538.1855982159</v>
      </c>
    </row>
    <row r="759" spans="1:14" ht="14.4" customHeight="1" x14ac:dyDescent="0.3">
      <c r="A759" s="664" t="s">
        <v>542</v>
      </c>
      <c r="B759" s="665" t="s">
        <v>543</v>
      </c>
      <c r="C759" s="666" t="s">
        <v>558</v>
      </c>
      <c r="D759" s="667" t="s">
        <v>2486</v>
      </c>
      <c r="E759" s="666" t="s">
        <v>561</v>
      </c>
      <c r="F759" s="667" t="s">
        <v>2487</v>
      </c>
      <c r="G759" s="666" t="s">
        <v>581</v>
      </c>
      <c r="H759" s="666" t="s">
        <v>2146</v>
      </c>
      <c r="I759" s="666" t="s">
        <v>2146</v>
      </c>
      <c r="J759" s="666" t="s">
        <v>2147</v>
      </c>
      <c r="K759" s="666" t="s">
        <v>2148</v>
      </c>
      <c r="L759" s="668">
        <v>179.80999999999997</v>
      </c>
      <c r="M759" s="668">
        <v>4</v>
      </c>
      <c r="N759" s="669">
        <v>719.2399999999999</v>
      </c>
    </row>
    <row r="760" spans="1:14" ht="14.4" customHeight="1" x14ac:dyDescent="0.3">
      <c r="A760" s="664" t="s">
        <v>542</v>
      </c>
      <c r="B760" s="665" t="s">
        <v>543</v>
      </c>
      <c r="C760" s="666" t="s">
        <v>558</v>
      </c>
      <c r="D760" s="667" t="s">
        <v>2486</v>
      </c>
      <c r="E760" s="666" t="s">
        <v>561</v>
      </c>
      <c r="F760" s="667" t="s">
        <v>2487</v>
      </c>
      <c r="G760" s="666" t="s">
        <v>581</v>
      </c>
      <c r="H760" s="666" t="s">
        <v>2149</v>
      </c>
      <c r="I760" s="666" t="s">
        <v>2150</v>
      </c>
      <c r="J760" s="666" t="s">
        <v>2151</v>
      </c>
      <c r="K760" s="666" t="s">
        <v>2120</v>
      </c>
      <c r="L760" s="668">
        <v>36.102583641661234</v>
      </c>
      <c r="M760" s="668">
        <v>300</v>
      </c>
      <c r="N760" s="669">
        <v>10830.77509249837</v>
      </c>
    </row>
    <row r="761" spans="1:14" ht="14.4" customHeight="1" x14ac:dyDescent="0.3">
      <c r="A761" s="664" t="s">
        <v>542</v>
      </c>
      <c r="B761" s="665" t="s">
        <v>543</v>
      </c>
      <c r="C761" s="666" t="s">
        <v>558</v>
      </c>
      <c r="D761" s="667" t="s">
        <v>2486</v>
      </c>
      <c r="E761" s="666" t="s">
        <v>561</v>
      </c>
      <c r="F761" s="667" t="s">
        <v>2487</v>
      </c>
      <c r="G761" s="666" t="s">
        <v>581</v>
      </c>
      <c r="H761" s="666" t="s">
        <v>2154</v>
      </c>
      <c r="I761" s="666" t="s">
        <v>2155</v>
      </c>
      <c r="J761" s="666" t="s">
        <v>2156</v>
      </c>
      <c r="K761" s="666" t="s">
        <v>2139</v>
      </c>
      <c r="L761" s="668">
        <v>2838</v>
      </c>
      <c r="M761" s="668">
        <v>2</v>
      </c>
      <c r="N761" s="669">
        <v>5676</v>
      </c>
    </row>
    <row r="762" spans="1:14" ht="14.4" customHeight="1" x14ac:dyDescent="0.3">
      <c r="A762" s="664" t="s">
        <v>542</v>
      </c>
      <c r="B762" s="665" t="s">
        <v>543</v>
      </c>
      <c r="C762" s="666" t="s">
        <v>558</v>
      </c>
      <c r="D762" s="667" t="s">
        <v>2486</v>
      </c>
      <c r="E762" s="666" t="s">
        <v>561</v>
      </c>
      <c r="F762" s="667" t="s">
        <v>2487</v>
      </c>
      <c r="G762" s="666" t="s">
        <v>581</v>
      </c>
      <c r="H762" s="666" t="s">
        <v>1251</v>
      </c>
      <c r="I762" s="666" t="s">
        <v>1252</v>
      </c>
      <c r="J762" s="666" t="s">
        <v>1253</v>
      </c>
      <c r="K762" s="666" t="s">
        <v>1254</v>
      </c>
      <c r="L762" s="668">
        <v>83.129999999999967</v>
      </c>
      <c r="M762" s="668">
        <v>2</v>
      </c>
      <c r="N762" s="669">
        <v>166.25999999999993</v>
      </c>
    </row>
    <row r="763" spans="1:14" ht="14.4" customHeight="1" x14ac:dyDescent="0.3">
      <c r="A763" s="664" t="s">
        <v>542</v>
      </c>
      <c r="B763" s="665" t="s">
        <v>543</v>
      </c>
      <c r="C763" s="666" t="s">
        <v>558</v>
      </c>
      <c r="D763" s="667" t="s">
        <v>2486</v>
      </c>
      <c r="E763" s="666" t="s">
        <v>561</v>
      </c>
      <c r="F763" s="667" t="s">
        <v>2487</v>
      </c>
      <c r="G763" s="666" t="s">
        <v>581</v>
      </c>
      <c r="H763" s="666" t="s">
        <v>1255</v>
      </c>
      <c r="I763" s="666" t="s">
        <v>1256</v>
      </c>
      <c r="J763" s="666" t="s">
        <v>1257</v>
      </c>
      <c r="K763" s="666" t="s">
        <v>1258</v>
      </c>
      <c r="L763" s="668">
        <v>185.66826189502163</v>
      </c>
      <c r="M763" s="668">
        <v>19</v>
      </c>
      <c r="N763" s="669">
        <v>3527.6969760054108</v>
      </c>
    </row>
    <row r="764" spans="1:14" ht="14.4" customHeight="1" x14ac:dyDescent="0.3">
      <c r="A764" s="664" t="s">
        <v>542</v>
      </c>
      <c r="B764" s="665" t="s">
        <v>543</v>
      </c>
      <c r="C764" s="666" t="s">
        <v>558</v>
      </c>
      <c r="D764" s="667" t="s">
        <v>2486</v>
      </c>
      <c r="E764" s="666" t="s">
        <v>561</v>
      </c>
      <c r="F764" s="667" t="s">
        <v>2487</v>
      </c>
      <c r="G764" s="666" t="s">
        <v>581</v>
      </c>
      <c r="H764" s="666" t="s">
        <v>2459</v>
      </c>
      <c r="I764" s="666" t="s">
        <v>2460</v>
      </c>
      <c r="J764" s="666" t="s">
        <v>2461</v>
      </c>
      <c r="K764" s="666" t="s">
        <v>2462</v>
      </c>
      <c r="L764" s="668">
        <v>539.3900000000001</v>
      </c>
      <c r="M764" s="668">
        <v>2</v>
      </c>
      <c r="N764" s="669">
        <v>1078.7800000000002</v>
      </c>
    </row>
    <row r="765" spans="1:14" ht="14.4" customHeight="1" x14ac:dyDescent="0.3">
      <c r="A765" s="664" t="s">
        <v>542</v>
      </c>
      <c r="B765" s="665" t="s">
        <v>543</v>
      </c>
      <c r="C765" s="666" t="s">
        <v>558</v>
      </c>
      <c r="D765" s="667" t="s">
        <v>2486</v>
      </c>
      <c r="E765" s="666" t="s">
        <v>561</v>
      </c>
      <c r="F765" s="667" t="s">
        <v>2487</v>
      </c>
      <c r="G765" s="666" t="s">
        <v>581</v>
      </c>
      <c r="H765" s="666" t="s">
        <v>2166</v>
      </c>
      <c r="I765" s="666" t="s">
        <v>2167</v>
      </c>
      <c r="J765" s="666" t="s">
        <v>2168</v>
      </c>
      <c r="K765" s="666" t="s">
        <v>2169</v>
      </c>
      <c r="L765" s="668">
        <v>102.20335320417291</v>
      </c>
      <c r="M765" s="668">
        <v>61</v>
      </c>
      <c r="N765" s="669">
        <v>6234.4045454545476</v>
      </c>
    </row>
    <row r="766" spans="1:14" ht="14.4" customHeight="1" x14ac:dyDescent="0.3">
      <c r="A766" s="664" t="s">
        <v>542</v>
      </c>
      <c r="B766" s="665" t="s">
        <v>543</v>
      </c>
      <c r="C766" s="666" t="s">
        <v>558</v>
      </c>
      <c r="D766" s="667" t="s">
        <v>2486</v>
      </c>
      <c r="E766" s="666" t="s">
        <v>561</v>
      </c>
      <c r="F766" s="667" t="s">
        <v>2487</v>
      </c>
      <c r="G766" s="666" t="s">
        <v>581</v>
      </c>
      <c r="H766" s="666" t="s">
        <v>2176</v>
      </c>
      <c r="I766" s="666" t="s">
        <v>900</v>
      </c>
      <c r="J766" s="666" t="s">
        <v>2177</v>
      </c>
      <c r="K766" s="666" t="s">
        <v>2178</v>
      </c>
      <c r="L766" s="668">
        <v>65.398688888888884</v>
      </c>
      <c r="M766" s="668">
        <v>15</v>
      </c>
      <c r="N766" s="669">
        <v>980.98033333333331</v>
      </c>
    </row>
    <row r="767" spans="1:14" ht="14.4" customHeight="1" x14ac:dyDescent="0.3">
      <c r="A767" s="664" t="s">
        <v>542</v>
      </c>
      <c r="B767" s="665" t="s">
        <v>543</v>
      </c>
      <c r="C767" s="666" t="s">
        <v>558</v>
      </c>
      <c r="D767" s="667" t="s">
        <v>2486</v>
      </c>
      <c r="E767" s="666" t="s">
        <v>561</v>
      </c>
      <c r="F767" s="667" t="s">
        <v>2487</v>
      </c>
      <c r="G767" s="666" t="s">
        <v>581</v>
      </c>
      <c r="H767" s="666" t="s">
        <v>2179</v>
      </c>
      <c r="I767" s="666" t="s">
        <v>2180</v>
      </c>
      <c r="J767" s="666" t="s">
        <v>2181</v>
      </c>
      <c r="K767" s="666"/>
      <c r="L767" s="668">
        <v>458.47969551933255</v>
      </c>
      <c r="M767" s="668">
        <v>113</v>
      </c>
      <c r="N767" s="669">
        <v>51808.205593684579</v>
      </c>
    </row>
    <row r="768" spans="1:14" ht="14.4" customHeight="1" x14ac:dyDescent="0.3">
      <c r="A768" s="664" t="s">
        <v>542</v>
      </c>
      <c r="B768" s="665" t="s">
        <v>543</v>
      </c>
      <c r="C768" s="666" t="s">
        <v>558</v>
      </c>
      <c r="D768" s="667" t="s">
        <v>2486</v>
      </c>
      <c r="E768" s="666" t="s">
        <v>561</v>
      </c>
      <c r="F768" s="667" t="s">
        <v>2487</v>
      </c>
      <c r="G768" s="666" t="s">
        <v>581</v>
      </c>
      <c r="H768" s="666" t="s">
        <v>2187</v>
      </c>
      <c r="I768" s="666" t="s">
        <v>2188</v>
      </c>
      <c r="J768" s="666" t="s">
        <v>2189</v>
      </c>
      <c r="K768" s="666" t="s">
        <v>2190</v>
      </c>
      <c r="L768" s="668">
        <v>119.69750000000001</v>
      </c>
      <c r="M768" s="668">
        <v>16</v>
      </c>
      <c r="N768" s="669">
        <v>1915.16</v>
      </c>
    </row>
    <row r="769" spans="1:14" ht="14.4" customHeight="1" x14ac:dyDescent="0.3">
      <c r="A769" s="664" t="s">
        <v>542</v>
      </c>
      <c r="B769" s="665" t="s">
        <v>543</v>
      </c>
      <c r="C769" s="666" t="s">
        <v>558</v>
      </c>
      <c r="D769" s="667" t="s">
        <v>2486</v>
      </c>
      <c r="E769" s="666" t="s">
        <v>561</v>
      </c>
      <c r="F769" s="667" t="s">
        <v>2487</v>
      </c>
      <c r="G769" s="666" t="s">
        <v>581</v>
      </c>
      <c r="H769" s="666" t="s">
        <v>2191</v>
      </c>
      <c r="I769" s="666" t="s">
        <v>900</v>
      </c>
      <c r="J769" s="666" t="s">
        <v>2192</v>
      </c>
      <c r="K769" s="666"/>
      <c r="L769" s="668">
        <v>447.7000000000001</v>
      </c>
      <c r="M769" s="668">
        <v>27</v>
      </c>
      <c r="N769" s="669">
        <v>12087.900000000003</v>
      </c>
    </row>
    <row r="770" spans="1:14" ht="14.4" customHeight="1" x14ac:dyDescent="0.3">
      <c r="A770" s="664" t="s">
        <v>542</v>
      </c>
      <c r="B770" s="665" t="s">
        <v>543</v>
      </c>
      <c r="C770" s="666" t="s">
        <v>558</v>
      </c>
      <c r="D770" s="667" t="s">
        <v>2486</v>
      </c>
      <c r="E770" s="666" t="s">
        <v>561</v>
      </c>
      <c r="F770" s="667" t="s">
        <v>2487</v>
      </c>
      <c r="G770" s="666" t="s">
        <v>581</v>
      </c>
      <c r="H770" s="666" t="s">
        <v>2463</v>
      </c>
      <c r="I770" s="666" t="s">
        <v>900</v>
      </c>
      <c r="J770" s="666" t="s">
        <v>2464</v>
      </c>
      <c r="K770" s="666"/>
      <c r="L770" s="668">
        <v>57.422220613149747</v>
      </c>
      <c r="M770" s="668">
        <v>104</v>
      </c>
      <c r="N770" s="669">
        <v>5971.9109437675734</v>
      </c>
    </row>
    <row r="771" spans="1:14" ht="14.4" customHeight="1" x14ac:dyDescent="0.3">
      <c r="A771" s="664" t="s">
        <v>542</v>
      </c>
      <c r="B771" s="665" t="s">
        <v>543</v>
      </c>
      <c r="C771" s="666" t="s">
        <v>558</v>
      </c>
      <c r="D771" s="667" t="s">
        <v>2486</v>
      </c>
      <c r="E771" s="666" t="s">
        <v>561</v>
      </c>
      <c r="F771" s="667" t="s">
        <v>2487</v>
      </c>
      <c r="G771" s="666" t="s">
        <v>581</v>
      </c>
      <c r="H771" s="666" t="s">
        <v>2465</v>
      </c>
      <c r="I771" s="666" t="s">
        <v>2466</v>
      </c>
      <c r="J771" s="666" t="s">
        <v>2467</v>
      </c>
      <c r="K771" s="666" t="s">
        <v>2468</v>
      </c>
      <c r="L771" s="668">
        <v>421.66125</v>
      </c>
      <c r="M771" s="668">
        <v>800</v>
      </c>
      <c r="N771" s="669">
        <v>337329</v>
      </c>
    </row>
    <row r="772" spans="1:14" ht="14.4" customHeight="1" x14ac:dyDescent="0.3">
      <c r="A772" s="664" t="s">
        <v>542</v>
      </c>
      <c r="B772" s="665" t="s">
        <v>543</v>
      </c>
      <c r="C772" s="666" t="s">
        <v>558</v>
      </c>
      <c r="D772" s="667" t="s">
        <v>2486</v>
      </c>
      <c r="E772" s="666" t="s">
        <v>561</v>
      </c>
      <c r="F772" s="667" t="s">
        <v>2487</v>
      </c>
      <c r="G772" s="666" t="s">
        <v>581</v>
      </c>
      <c r="H772" s="666" t="s">
        <v>2469</v>
      </c>
      <c r="I772" s="666" t="s">
        <v>2469</v>
      </c>
      <c r="J772" s="666" t="s">
        <v>1184</v>
      </c>
      <c r="K772" s="666" t="s">
        <v>2470</v>
      </c>
      <c r="L772" s="668">
        <v>410.66666268041104</v>
      </c>
      <c r="M772" s="668">
        <v>9</v>
      </c>
      <c r="N772" s="669">
        <v>3695.9999641236991</v>
      </c>
    </row>
    <row r="773" spans="1:14" ht="14.4" customHeight="1" x14ac:dyDescent="0.3">
      <c r="A773" s="664" t="s">
        <v>542</v>
      </c>
      <c r="B773" s="665" t="s">
        <v>543</v>
      </c>
      <c r="C773" s="666" t="s">
        <v>558</v>
      </c>
      <c r="D773" s="667" t="s">
        <v>2486</v>
      </c>
      <c r="E773" s="666" t="s">
        <v>561</v>
      </c>
      <c r="F773" s="667" t="s">
        <v>2487</v>
      </c>
      <c r="G773" s="666" t="s">
        <v>581</v>
      </c>
      <c r="H773" s="666" t="s">
        <v>2229</v>
      </c>
      <c r="I773" s="666" t="s">
        <v>900</v>
      </c>
      <c r="J773" s="666" t="s">
        <v>2230</v>
      </c>
      <c r="K773" s="666"/>
      <c r="L773" s="668">
        <v>30.779999999999994</v>
      </c>
      <c r="M773" s="668">
        <v>1</v>
      </c>
      <c r="N773" s="669">
        <v>30.779999999999994</v>
      </c>
    </row>
    <row r="774" spans="1:14" ht="14.4" customHeight="1" x14ac:dyDescent="0.3">
      <c r="A774" s="664" t="s">
        <v>542</v>
      </c>
      <c r="B774" s="665" t="s">
        <v>543</v>
      </c>
      <c r="C774" s="666" t="s">
        <v>558</v>
      </c>
      <c r="D774" s="667" t="s">
        <v>2486</v>
      </c>
      <c r="E774" s="666" t="s">
        <v>561</v>
      </c>
      <c r="F774" s="667" t="s">
        <v>2487</v>
      </c>
      <c r="G774" s="666" t="s">
        <v>581</v>
      </c>
      <c r="H774" s="666" t="s">
        <v>2471</v>
      </c>
      <c r="I774" s="666" t="s">
        <v>2471</v>
      </c>
      <c r="J774" s="666" t="s">
        <v>2472</v>
      </c>
      <c r="K774" s="666" t="s">
        <v>2473</v>
      </c>
      <c r="L774" s="668">
        <v>590.70000000000005</v>
      </c>
      <c r="M774" s="668">
        <v>1</v>
      </c>
      <c r="N774" s="669">
        <v>590.70000000000005</v>
      </c>
    </row>
    <row r="775" spans="1:14" ht="14.4" customHeight="1" x14ac:dyDescent="0.3">
      <c r="A775" s="664" t="s">
        <v>542</v>
      </c>
      <c r="B775" s="665" t="s">
        <v>543</v>
      </c>
      <c r="C775" s="666" t="s">
        <v>558</v>
      </c>
      <c r="D775" s="667" t="s">
        <v>2486</v>
      </c>
      <c r="E775" s="666" t="s">
        <v>561</v>
      </c>
      <c r="F775" s="667" t="s">
        <v>2487</v>
      </c>
      <c r="G775" s="666" t="s">
        <v>581</v>
      </c>
      <c r="H775" s="666" t="s">
        <v>1344</v>
      </c>
      <c r="I775" s="666" t="s">
        <v>1344</v>
      </c>
      <c r="J775" s="666" t="s">
        <v>1345</v>
      </c>
      <c r="K775" s="666" t="s">
        <v>734</v>
      </c>
      <c r="L775" s="668">
        <v>62.210000000000008</v>
      </c>
      <c r="M775" s="668">
        <v>12</v>
      </c>
      <c r="N775" s="669">
        <v>746.5200000000001</v>
      </c>
    </row>
    <row r="776" spans="1:14" ht="14.4" customHeight="1" x14ac:dyDescent="0.3">
      <c r="A776" s="664" t="s">
        <v>542</v>
      </c>
      <c r="B776" s="665" t="s">
        <v>543</v>
      </c>
      <c r="C776" s="666" t="s">
        <v>558</v>
      </c>
      <c r="D776" s="667" t="s">
        <v>2486</v>
      </c>
      <c r="E776" s="666" t="s">
        <v>561</v>
      </c>
      <c r="F776" s="667" t="s">
        <v>2487</v>
      </c>
      <c r="G776" s="666" t="s">
        <v>581</v>
      </c>
      <c r="H776" s="666" t="s">
        <v>1357</v>
      </c>
      <c r="I776" s="666" t="s">
        <v>900</v>
      </c>
      <c r="J776" s="666" t="s">
        <v>1358</v>
      </c>
      <c r="K776" s="666"/>
      <c r="L776" s="668">
        <v>45.829928573259629</v>
      </c>
      <c r="M776" s="668">
        <v>18</v>
      </c>
      <c r="N776" s="669">
        <v>824.93871431867331</v>
      </c>
    </row>
    <row r="777" spans="1:14" ht="14.4" customHeight="1" x14ac:dyDescent="0.3">
      <c r="A777" s="664" t="s">
        <v>542</v>
      </c>
      <c r="B777" s="665" t="s">
        <v>543</v>
      </c>
      <c r="C777" s="666" t="s">
        <v>558</v>
      </c>
      <c r="D777" s="667" t="s">
        <v>2486</v>
      </c>
      <c r="E777" s="666" t="s">
        <v>561</v>
      </c>
      <c r="F777" s="667" t="s">
        <v>2487</v>
      </c>
      <c r="G777" s="666" t="s">
        <v>581</v>
      </c>
      <c r="H777" s="666" t="s">
        <v>2474</v>
      </c>
      <c r="I777" s="666" t="s">
        <v>2474</v>
      </c>
      <c r="J777" s="666" t="s">
        <v>2475</v>
      </c>
      <c r="K777" s="666" t="s">
        <v>2476</v>
      </c>
      <c r="L777" s="668">
        <v>199.97927471400146</v>
      </c>
      <c r="M777" s="668">
        <v>15</v>
      </c>
      <c r="N777" s="669">
        <v>2999.6891207100221</v>
      </c>
    </row>
    <row r="778" spans="1:14" ht="14.4" customHeight="1" x14ac:dyDescent="0.3">
      <c r="A778" s="664" t="s">
        <v>542</v>
      </c>
      <c r="B778" s="665" t="s">
        <v>543</v>
      </c>
      <c r="C778" s="666" t="s">
        <v>558</v>
      </c>
      <c r="D778" s="667" t="s">
        <v>2486</v>
      </c>
      <c r="E778" s="666" t="s">
        <v>561</v>
      </c>
      <c r="F778" s="667" t="s">
        <v>2487</v>
      </c>
      <c r="G778" s="666" t="s">
        <v>581</v>
      </c>
      <c r="H778" s="666" t="s">
        <v>1362</v>
      </c>
      <c r="I778" s="666" t="s">
        <v>1362</v>
      </c>
      <c r="J778" s="666" t="s">
        <v>1363</v>
      </c>
      <c r="K778" s="666" t="s">
        <v>1364</v>
      </c>
      <c r="L778" s="668">
        <v>220.30000000000013</v>
      </c>
      <c r="M778" s="668">
        <v>1</v>
      </c>
      <c r="N778" s="669">
        <v>220.30000000000013</v>
      </c>
    </row>
    <row r="779" spans="1:14" ht="14.4" customHeight="1" x14ac:dyDescent="0.3">
      <c r="A779" s="664" t="s">
        <v>542</v>
      </c>
      <c r="B779" s="665" t="s">
        <v>543</v>
      </c>
      <c r="C779" s="666" t="s">
        <v>558</v>
      </c>
      <c r="D779" s="667" t="s">
        <v>2486</v>
      </c>
      <c r="E779" s="666" t="s">
        <v>561</v>
      </c>
      <c r="F779" s="667" t="s">
        <v>2487</v>
      </c>
      <c r="G779" s="666" t="s">
        <v>1411</v>
      </c>
      <c r="H779" s="666" t="s">
        <v>1520</v>
      </c>
      <c r="I779" s="666" t="s">
        <v>1521</v>
      </c>
      <c r="J779" s="666" t="s">
        <v>1424</v>
      </c>
      <c r="K779" s="666" t="s">
        <v>1522</v>
      </c>
      <c r="L779" s="668">
        <v>129.32999999999998</v>
      </c>
      <c r="M779" s="668">
        <v>2</v>
      </c>
      <c r="N779" s="669">
        <v>258.65999999999997</v>
      </c>
    </row>
    <row r="780" spans="1:14" ht="14.4" customHeight="1" x14ac:dyDescent="0.3">
      <c r="A780" s="664" t="s">
        <v>542</v>
      </c>
      <c r="B780" s="665" t="s">
        <v>543</v>
      </c>
      <c r="C780" s="666" t="s">
        <v>558</v>
      </c>
      <c r="D780" s="667" t="s">
        <v>2486</v>
      </c>
      <c r="E780" s="666" t="s">
        <v>561</v>
      </c>
      <c r="F780" s="667" t="s">
        <v>2487</v>
      </c>
      <c r="G780" s="666" t="s">
        <v>1411</v>
      </c>
      <c r="H780" s="666" t="s">
        <v>2267</v>
      </c>
      <c r="I780" s="666" t="s">
        <v>2268</v>
      </c>
      <c r="J780" s="666" t="s">
        <v>2262</v>
      </c>
      <c r="K780" s="666" t="s">
        <v>2269</v>
      </c>
      <c r="L780" s="668">
        <v>102.64999368680999</v>
      </c>
      <c r="M780" s="668">
        <v>68</v>
      </c>
      <c r="N780" s="669">
        <v>6980.1995707030792</v>
      </c>
    </row>
    <row r="781" spans="1:14" ht="14.4" customHeight="1" x14ac:dyDescent="0.3">
      <c r="A781" s="664" t="s">
        <v>542</v>
      </c>
      <c r="B781" s="665" t="s">
        <v>543</v>
      </c>
      <c r="C781" s="666" t="s">
        <v>558</v>
      </c>
      <c r="D781" s="667" t="s">
        <v>2486</v>
      </c>
      <c r="E781" s="666" t="s">
        <v>561</v>
      </c>
      <c r="F781" s="667" t="s">
        <v>2487</v>
      </c>
      <c r="G781" s="666" t="s">
        <v>1411</v>
      </c>
      <c r="H781" s="666" t="s">
        <v>2477</v>
      </c>
      <c r="I781" s="666" t="s">
        <v>2478</v>
      </c>
      <c r="J781" s="666" t="s">
        <v>1420</v>
      </c>
      <c r="K781" s="666" t="s">
        <v>2479</v>
      </c>
      <c r="L781" s="668">
        <v>171.71212500000001</v>
      </c>
      <c r="M781" s="668">
        <v>8</v>
      </c>
      <c r="N781" s="669">
        <v>1373.6970000000001</v>
      </c>
    </row>
    <row r="782" spans="1:14" ht="14.4" customHeight="1" x14ac:dyDescent="0.3">
      <c r="A782" s="664" t="s">
        <v>542</v>
      </c>
      <c r="B782" s="665" t="s">
        <v>543</v>
      </c>
      <c r="C782" s="666" t="s">
        <v>558</v>
      </c>
      <c r="D782" s="667" t="s">
        <v>2486</v>
      </c>
      <c r="E782" s="666" t="s">
        <v>561</v>
      </c>
      <c r="F782" s="667" t="s">
        <v>2487</v>
      </c>
      <c r="G782" s="666" t="s">
        <v>1411</v>
      </c>
      <c r="H782" s="666" t="s">
        <v>2274</v>
      </c>
      <c r="I782" s="666" t="s">
        <v>2275</v>
      </c>
      <c r="J782" s="666" t="s">
        <v>2276</v>
      </c>
      <c r="K782" s="666" t="s">
        <v>2277</v>
      </c>
      <c r="L782" s="668">
        <v>152.4702761234289</v>
      </c>
      <c r="M782" s="668">
        <v>41</v>
      </c>
      <c r="N782" s="669">
        <v>6251.2813210605855</v>
      </c>
    </row>
    <row r="783" spans="1:14" ht="14.4" customHeight="1" x14ac:dyDescent="0.3">
      <c r="A783" s="664" t="s">
        <v>542</v>
      </c>
      <c r="B783" s="665" t="s">
        <v>543</v>
      </c>
      <c r="C783" s="666" t="s">
        <v>558</v>
      </c>
      <c r="D783" s="667" t="s">
        <v>2486</v>
      </c>
      <c r="E783" s="666" t="s">
        <v>561</v>
      </c>
      <c r="F783" s="667" t="s">
        <v>2487</v>
      </c>
      <c r="G783" s="666" t="s">
        <v>1411</v>
      </c>
      <c r="H783" s="666" t="s">
        <v>2278</v>
      </c>
      <c r="I783" s="666" t="s">
        <v>2279</v>
      </c>
      <c r="J783" s="666" t="s">
        <v>2280</v>
      </c>
      <c r="K783" s="666" t="s">
        <v>2281</v>
      </c>
      <c r="L783" s="668">
        <v>691.44991506744202</v>
      </c>
      <c r="M783" s="668">
        <v>92</v>
      </c>
      <c r="N783" s="669">
        <v>63613.392186204663</v>
      </c>
    </row>
    <row r="784" spans="1:14" ht="14.4" customHeight="1" x14ac:dyDescent="0.3">
      <c r="A784" s="664" t="s">
        <v>542</v>
      </c>
      <c r="B784" s="665" t="s">
        <v>543</v>
      </c>
      <c r="C784" s="666" t="s">
        <v>558</v>
      </c>
      <c r="D784" s="667" t="s">
        <v>2486</v>
      </c>
      <c r="E784" s="666" t="s">
        <v>561</v>
      </c>
      <c r="F784" s="667" t="s">
        <v>2487</v>
      </c>
      <c r="G784" s="666" t="s">
        <v>1411</v>
      </c>
      <c r="H784" s="666" t="s">
        <v>1620</v>
      </c>
      <c r="I784" s="666" t="s">
        <v>1621</v>
      </c>
      <c r="J784" s="666" t="s">
        <v>1622</v>
      </c>
      <c r="K784" s="666" t="s">
        <v>1623</v>
      </c>
      <c r="L784" s="668">
        <v>298.92969027643187</v>
      </c>
      <c r="M784" s="668">
        <v>4</v>
      </c>
      <c r="N784" s="669">
        <v>1195.7187611057275</v>
      </c>
    </row>
    <row r="785" spans="1:14" ht="14.4" customHeight="1" x14ac:dyDescent="0.3">
      <c r="A785" s="664" t="s">
        <v>542</v>
      </c>
      <c r="B785" s="665" t="s">
        <v>543</v>
      </c>
      <c r="C785" s="666" t="s">
        <v>558</v>
      </c>
      <c r="D785" s="667" t="s">
        <v>2486</v>
      </c>
      <c r="E785" s="666" t="s">
        <v>561</v>
      </c>
      <c r="F785" s="667" t="s">
        <v>2487</v>
      </c>
      <c r="G785" s="666" t="s">
        <v>1411</v>
      </c>
      <c r="H785" s="666" t="s">
        <v>2480</v>
      </c>
      <c r="I785" s="666" t="s">
        <v>2480</v>
      </c>
      <c r="J785" s="666" t="s">
        <v>2481</v>
      </c>
      <c r="K785" s="666" t="s">
        <v>2482</v>
      </c>
      <c r="L785" s="668">
        <v>2420</v>
      </c>
      <c r="M785" s="668">
        <v>23</v>
      </c>
      <c r="N785" s="669">
        <v>55660</v>
      </c>
    </row>
    <row r="786" spans="1:14" ht="14.4" customHeight="1" thickBot="1" x14ac:dyDescent="0.35">
      <c r="A786" s="670" t="s">
        <v>542</v>
      </c>
      <c r="B786" s="671" t="s">
        <v>543</v>
      </c>
      <c r="C786" s="672" t="s">
        <v>558</v>
      </c>
      <c r="D786" s="673" t="s">
        <v>2486</v>
      </c>
      <c r="E786" s="672" t="s">
        <v>1717</v>
      </c>
      <c r="F786" s="673" t="s">
        <v>2490</v>
      </c>
      <c r="G786" s="672" t="s">
        <v>581</v>
      </c>
      <c r="H786" s="672" t="s">
        <v>1768</v>
      </c>
      <c r="I786" s="672" t="s">
        <v>1768</v>
      </c>
      <c r="J786" s="672" t="s">
        <v>1769</v>
      </c>
      <c r="K786" s="672" t="s">
        <v>1770</v>
      </c>
      <c r="L786" s="674">
        <v>1936.22</v>
      </c>
      <c r="M786" s="674">
        <v>8</v>
      </c>
      <c r="N786" s="675">
        <v>15489.76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6" t="s">
        <v>185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690" t="s">
        <v>2494</v>
      </c>
      <c r="B5" s="662">
        <v>19179.839169734729</v>
      </c>
      <c r="C5" s="680">
        <v>6.3798090723662743E-2</v>
      </c>
      <c r="D5" s="662">
        <v>281453.59597193665</v>
      </c>
      <c r="E5" s="680">
        <v>0.93620190927633717</v>
      </c>
      <c r="F5" s="663">
        <v>300633.43514167139</v>
      </c>
    </row>
    <row r="6" spans="1:6" ht="14.4" customHeight="1" x14ac:dyDescent="0.3">
      <c r="A6" s="691" t="s">
        <v>2495</v>
      </c>
      <c r="B6" s="668">
        <v>12838.517734578101</v>
      </c>
      <c r="C6" s="681">
        <v>5.2877850860466924E-2</v>
      </c>
      <c r="D6" s="668">
        <v>229957.23749488723</v>
      </c>
      <c r="E6" s="681">
        <v>0.94712214913953308</v>
      </c>
      <c r="F6" s="669">
        <v>242795.75522946534</v>
      </c>
    </row>
    <row r="7" spans="1:6" ht="14.4" customHeight="1" x14ac:dyDescent="0.3">
      <c r="A7" s="691" t="s">
        <v>2496</v>
      </c>
      <c r="B7" s="668">
        <v>4000.4724251908128</v>
      </c>
      <c r="C7" s="681">
        <v>2.9602058983902519E-2</v>
      </c>
      <c r="D7" s="668">
        <v>131141.22252806407</v>
      </c>
      <c r="E7" s="681">
        <v>0.97039794101609744</v>
      </c>
      <c r="F7" s="669">
        <v>135141.69495325489</v>
      </c>
    </row>
    <row r="8" spans="1:6" ht="14.4" customHeight="1" thickBot="1" x14ac:dyDescent="0.35">
      <c r="A8" s="692" t="s">
        <v>2497</v>
      </c>
      <c r="B8" s="683">
        <v>610.7650000000001</v>
      </c>
      <c r="C8" s="684">
        <v>1</v>
      </c>
      <c r="D8" s="683"/>
      <c r="E8" s="684">
        <v>0</v>
      </c>
      <c r="F8" s="685">
        <v>610.7650000000001</v>
      </c>
    </row>
    <row r="9" spans="1:6" ht="14.4" customHeight="1" thickBot="1" x14ac:dyDescent="0.35">
      <c r="A9" s="686" t="s">
        <v>3</v>
      </c>
      <c r="B9" s="687">
        <v>36629.594329503641</v>
      </c>
      <c r="C9" s="688">
        <v>5.3931955187553379E-2</v>
      </c>
      <c r="D9" s="687">
        <v>642552.05599488795</v>
      </c>
      <c r="E9" s="688">
        <v>0.94606804481244655</v>
      </c>
      <c r="F9" s="689">
        <v>679181.65032439167</v>
      </c>
    </row>
    <row r="10" spans="1:6" ht="14.4" customHeight="1" thickBot="1" x14ac:dyDescent="0.35"/>
    <row r="11" spans="1:6" ht="14.4" customHeight="1" x14ac:dyDescent="0.3">
      <c r="A11" s="690" t="s">
        <v>2498</v>
      </c>
      <c r="B11" s="662">
        <v>13711.789934350221</v>
      </c>
      <c r="C11" s="680">
        <v>0.38522254866440886</v>
      </c>
      <c r="D11" s="662">
        <v>21882.673530703607</v>
      </c>
      <c r="E11" s="680">
        <v>0.61477745133559114</v>
      </c>
      <c r="F11" s="663">
        <v>35594.463465053828</v>
      </c>
    </row>
    <row r="12" spans="1:6" ht="14.4" customHeight="1" x14ac:dyDescent="0.3">
      <c r="A12" s="691" t="s">
        <v>2499</v>
      </c>
      <c r="B12" s="668">
        <v>8393.6759951534204</v>
      </c>
      <c r="C12" s="681">
        <v>1</v>
      </c>
      <c r="D12" s="668"/>
      <c r="E12" s="681">
        <v>0</v>
      </c>
      <c r="F12" s="669">
        <v>8393.6759951534204</v>
      </c>
    </row>
    <row r="13" spans="1:6" ht="14.4" customHeight="1" x14ac:dyDescent="0.3">
      <c r="A13" s="691" t="s">
        <v>2500</v>
      </c>
      <c r="B13" s="668">
        <v>6112.942</v>
      </c>
      <c r="C13" s="681">
        <v>1</v>
      </c>
      <c r="D13" s="668"/>
      <c r="E13" s="681">
        <v>0</v>
      </c>
      <c r="F13" s="669">
        <v>6112.942</v>
      </c>
    </row>
    <row r="14" spans="1:6" ht="14.4" customHeight="1" x14ac:dyDescent="0.3">
      <c r="A14" s="691" t="s">
        <v>2501</v>
      </c>
      <c r="B14" s="668">
        <v>4187.9110000000001</v>
      </c>
      <c r="C14" s="681">
        <v>0.4688157572011149</v>
      </c>
      <c r="D14" s="668">
        <v>4745.0460000000003</v>
      </c>
      <c r="E14" s="681">
        <v>0.5311842427988851</v>
      </c>
      <c r="F14" s="669">
        <v>8932.9570000000003</v>
      </c>
    </row>
    <row r="15" spans="1:6" ht="14.4" customHeight="1" x14ac:dyDescent="0.3">
      <c r="A15" s="691" t="s">
        <v>2502</v>
      </c>
      <c r="B15" s="668">
        <v>1576.0360000000001</v>
      </c>
      <c r="C15" s="681">
        <v>1</v>
      </c>
      <c r="D15" s="668"/>
      <c r="E15" s="681">
        <v>0</v>
      </c>
      <c r="F15" s="669">
        <v>1576.0360000000001</v>
      </c>
    </row>
    <row r="16" spans="1:6" ht="14.4" customHeight="1" x14ac:dyDescent="0.3">
      <c r="A16" s="691" t="s">
        <v>2503</v>
      </c>
      <c r="B16" s="668">
        <v>1171.1794</v>
      </c>
      <c r="C16" s="681">
        <v>0.10144553339178526</v>
      </c>
      <c r="D16" s="668">
        <v>10373.729092687154</v>
      </c>
      <c r="E16" s="681">
        <v>0.8985544666082147</v>
      </c>
      <c r="F16" s="669">
        <v>11544.908492687155</v>
      </c>
    </row>
    <row r="17" spans="1:6" ht="14.4" customHeight="1" x14ac:dyDescent="0.3">
      <c r="A17" s="691" t="s">
        <v>2504</v>
      </c>
      <c r="B17" s="668">
        <v>765.13</v>
      </c>
      <c r="C17" s="681">
        <v>0.24383038662060702</v>
      </c>
      <c r="D17" s="668">
        <v>2372.83</v>
      </c>
      <c r="E17" s="681">
        <v>0.75616961337939292</v>
      </c>
      <c r="F17" s="669">
        <v>3137.96</v>
      </c>
    </row>
    <row r="18" spans="1:6" ht="14.4" customHeight="1" x14ac:dyDescent="0.3">
      <c r="A18" s="691" t="s">
        <v>2505</v>
      </c>
      <c r="B18" s="668">
        <v>308.61999999999995</v>
      </c>
      <c r="C18" s="681">
        <v>7.1344307873612836E-3</v>
      </c>
      <c r="D18" s="668">
        <v>42949.210820466207</v>
      </c>
      <c r="E18" s="681">
        <v>0.99286556921263869</v>
      </c>
      <c r="F18" s="669">
        <v>43257.83082046621</v>
      </c>
    </row>
    <row r="19" spans="1:6" ht="14.4" customHeight="1" x14ac:dyDescent="0.3">
      <c r="A19" s="691" t="s">
        <v>2506</v>
      </c>
      <c r="B19" s="668">
        <v>297.04000000000002</v>
      </c>
      <c r="C19" s="681">
        <v>0.54761992551897054</v>
      </c>
      <c r="D19" s="668">
        <v>245.38</v>
      </c>
      <c r="E19" s="681">
        <v>0.4523800744810294</v>
      </c>
      <c r="F19" s="669">
        <v>542.42000000000007</v>
      </c>
    </row>
    <row r="20" spans="1:6" ht="14.4" customHeight="1" x14ac:dyDescent="0.3">
      <c r="A20" s="691" t="s">
        <v>2507</v>
      </c>
      <c r="B20" s="668">
        <v>105.26999999999998</v>
      </c>
      <c r="C20" s="681">
        <v>8.8210049130726196E-3</v>
      </c>
      <c r="D20" s="668">
        <v>11828.744439102187</v>
      </c>
      <c r="E20" s="681">
        <v>0.99117899508692731</v>
      </c>
      <c r="F20" s="669">
        <v>11934.014439102188</v>
      </c>
    </row>
    <row r="21" spans="1:6" ht="14.4" customHeight="1" x14ac:dyDescent="0.3">
      <c r="A21" s="691" t="s">
        <v>2508</v>
      </c>
      <c r="B21" s="668"/>
      <c r="C21" s="681">
        <v>0</v>
      </c>
      <c r="D21" s="668">
        <v>101.10999999999999</v>
      </c>
      <c r="E21" s="681">
        <v>1</v>
      </c>
      <c r="F21" s="669">
        <v>101.10999999999999</v>
      </c>
    </row>
    <row r="22" spans="1:6" ht="14.4" customHeight="1" x14ac:dyDescent="0.3">
      <c r="A22" s="691" t="s">
        <v>2509</v>
      </c>
      <c r="B22" s="668"/>
      <c r="C22" s="681">
        <v>0</v>
      </c>
      <c r="D22" s="668">
        <v>887.77901724622006</v>
      </c>
      <c r="E22" s="681">
        <v>1</v>
      </c>
      <c r="F22" s="669">
        <v>887.77901724622006</v>
      </c>
    </row>
    <row r="23" spans="1:6" ht="14.4" customHeight="1" x14ac:dyDescent="0.3">
      <c r="A23" s="691" t="s">
        <v>2510</v>
      </c>
      <c r="B23" s="668"/>
      <c r="C23" s="681">
        <v>0</v>
      </c>
      <c r="D23" s="668">
        <v>55.52000000000001</v>
      </c>
      <c r="E23" s="681">
        <v>1</v>
      </c>
      <c r="F23" s="669">
        <v>55.52000000000001</v>
      </c>
    </row>
    <row r="24" spans="1:6" ht="14.4" customHeight="1" x14ac:dyDescent="0.3">
      <c r="A24" s="691" t="s">
        <v>2511</v>
      </c>
      <c r="B24" s="668"/>
      <c r="C24" s="681">
        <v>0</v>
      </c>
      <c r="D24" s="668">
        <v>36941.967603388388</v>
      </c>
      <c r="E24" s="681">
        <v>1</v>
      </c>
      <c r="F24" s="669">
        <v>36941.967603388388</v>
      </c>
    </row>
    <row r="25" spans="1:6" ht="14.4" customHeight="1" x14ac:dyDescent="0.3">
      <c r="A25" s="691" t="s">
        <v>2512</v>
      </c>
      <c r="B25" s="668"/>
      <c r="C25" s="681">
        <v>0</v>
      </c>
      <c r="D25" s="668">
        <v>188.84000000000003</v>
      </c>
      <c r="E25" s="681">
        <v>1</v>
      </c>
      <c r="F25" s="669">
        <v>188.84000000000003</v>
      </c>
    </row>
    <row r="26" spans="1:6" ht="14.4" customHeight="1" x14ac:dyDescent="0.3">
      <c r="A26" s="691" t="s">
        <v>2513</v>
      </c>
      <c r="B26" s="668"/>
      <c r="C26" s="681">
        <v>0</v>
      </c>
      <c r="D26" s="668">
        <v>122.64</v>
      </c>
      <c r="E26" s="681">
        <v>1</v>
      </c>
      <c r="F26" s="669">
        <v>122.64</v>
      </c>
    </row>
    <row r="27" spans="1:6" ht="14.4" customHeight="1" x14ac:dyDescent="0.3">
      <c r="A27" s="691" t="s">
        <v>2514</v>
      </c>
      <c r="B27" s="668"/>
      <c r="C27" s="681">
        <v>0</v>
      </c>
      <c r="D27" s="668">
        <v>1634.7999999999997</v>
      </c>
      <c r="E27" s="681">
        <v>1</v>
      </c>
      <c r="F27" s="669">
        <v>1634.7999999999997</v>
      </c>
    </row>
    <row r="28" spans="1:6" ht="14.4" customHeight="1" x14ac:dyDescent="0.3">
      <c r="A28" s="691" t="s">
        <v>2515</v>
      </c>
      <c r="B28" s="668"/>
      <c r="C28" s="681">
        <v>0</v>
      </c>
      <c r="D28" s="668">
        <v>171.83982778992055</v>
      </c>
      <c r="E28" s="681">
        <v>1</v>
      </c>
      <c r="F28" s="669">
        <v>171.83982778992055</v>
      </c>
    </row>
    <row r="29" spans="1:6" ht="14.4" customHeight="1" x14ac:dyDescent="0.3">
      <c r="A29" s="691" t="s">
        <v>2516</v>
      </c>
      <c r="B29" s="668"/>
      <c r="C29" s="681">
        <v>0</v>
      </c>
      <c r="D29" s="668">
        <v>96762.394598254366</v>
      </c>
      <c r="E29" s="681">
        <v>1</v>
      </c>
      <c r="F29" s="669">
        <v>96762.394598254366</v>
      </c>
    </row>
    <row r="30" spans="1:6" ht="14.4" customHeight="1" x14ac:dyDescent="0.3">
      <c r="A30" s="691" t="s">
        <v>2517</v>
      </c>
      <c r="B30" s="668"/>
      <c r="C30" s="681">
        <v>0</v>
      </c>
      <c r="D30" s="668">
        <v>2270.1387995731834</v>
      </c>
      <c r="E30" s="681">
        <v>1</v>
      </c>
      <c r="F30" s="669">
        <v>2270.1387995731834</v>
      </c>
    </row>
    <row r="31" spans="1:6" ht="14.4" customHeight="1" x14ac:dyDescent="0.3">
      <c r="A31" s="691" t="s">
        <v>2518</v>
      </c>
      <c r="B31" s="668"/>
      <c r="C31" s="681">
        <v>0</v>
      </c>
      <c r="D31" s="668">
        <v>313.7901019945146</v>
      </c>
      <c r="E31" s="681">
        <v>1</v>
      </c>
      <c r="F31" s="669">
        <v>313.7901019945146</v>
      </c>
    </row>
    <row r="32" spans="1:6" ht="14.4" customHeight="1" x14ac:dyDescent="0.3">
      <c r="A32" s="691" t="s">
        <v>2519</v>
      </c>
      <c r="B32" s="668"/>
      <c r="C32" s="681">
        <v>0</v>
      </c>
      <c r="D32" s="668">
        <v>49.859547299321761</v>
      </c>
      <c r="E32" s="681">
        <v>1</v>
      </c>
      <c r="F32" s="669">
        <v>49.859547299321761</v>
      </c>
    </row>
    <row r="33" spans="1:6" ht="14.4" customHeight="1" x14ac:dyDescent="0.3">
      <c r="A33" s="691" t="s">
        <v>2520</v>
      </c>
      <c r="B33" s="668"/>
      <c r="C33" s="681">
        <v>0</v>
      </c>
      <c r="D33" s="668">
        <v>105.76000180946146</v>
      </c>
      <c r="E33" s="681">
        <v>1</v>
      </c>
      <c r="F33" s="669">
        <v>105.76000180946146</v>
      </c>
    </row>
    <row r="34" spans="1:6" ht="14.4" customHeight="1" x14ac:dyDescent="0.3">
      <c r="A34" s="691" t="s">
        <v>2521</v>
      </c>
      <c r="B34" s="668"/>
      <c r="C34" s="681">
        <v>0</v>
      </c>
      <c r="D34" s="668">
        <v>383.25984953184809</v>
      </c>
      <c r="E34" s="681">
        <v>1</v>
      </c>
      <c r="F34" s="669">
        <v>383.25984953184809</v>
      </c>
    </row>
    <row r="35" spans="1:6" ht="14.4" customHeight="1" x14ac:dyDescent="0.3">
      <c r="A35" s="691" t="s">
        <v>2522</v>
      </c>
      <c r="B35" s="668"/>
      <c r="C35" s="681">
        <v>0</v>
      </c>
      <c r="D35" s="668">
        <v>575.1296129165886</v>
      </c>
      <c r="E35" s="681">
        <v>1</v>
      </c>
      <c r="F35" s="669">
        <v>575.1296129165886</v>
      </c>
    </row>
    <row r="36" spans="1:6" ht="14.4" customHeight="1" x14ac:dyDescent="0.3">
      <c r="A36" s="691" t="s">
        <v>2523</v>
      </c>
      <c r="B36" s="668"/>
      <c r="C36" s="681">
        <v>0</v>
      </c>
      <c r="D36" s="668">
        <v>378.24</v>
      </c>
      <c r="E36" s="681">
        <v>1</v>
      </c>
      <c r="F36" s="669">
        <v>378.24</v>
      </c>
    </row>
    <row r="37" spans="1:6" ht="14.4" customHeight="1" x14ac:dyDescent="0.3">
      <c r="A37" s="691" t="s">
        <v>2524</v>
      </c>
      <c r="B37" s="668"/>
      <c r="C37" s="681">
        <v>0</v>
      </c>
      <c r="D37" s="668">
        <v>1796.52</v>
      </c>
      <c r="E37" s="681">
        <v>1</v>
      </c>
      <c r="F37" s="669">
        <v>1796.52</v>
      </c>
    </row>
    <row r="38" spans="1:6" ht="14.4" customHeight="1" x14ac:dyDescent="0.3">
      <c r="A38" s="691" t="s">
        <v>2525</v>
      </c>
      <c r="B38" s="668"/>
      <c r="C38" s="681">
        <v>0</v>
      </c>
      <c r="D38" s="668">
        <v>1035.536560642093</v>
      </c>
      <c r="E38" s="681">
        <v>1</v>
      </c>
      <c r="F38" s="669">
        <v>1035.536560642093</v>
      </c>
    </row>
    <row r="39" spans="1:6" ht="14.4" customHeight="1" x14ac:dyDescent="0.3">
      <c r="A39" s="691" t="s">
        <v>2526</v>
      </c>
      <c r="B39" s="668"/>
      <c r="C39" s="681">
        <v>0</v>
      </c>
      <c r="D39" s="668">
        <v>5679.6557620445501</v>
      </c>
      <c r="E39" s="681">
        <v>1</v>
      </c>
      <c r="F39" s="669">
        <v>5679.6557620445501</v>
      </c>
    </row>
    <row r="40" spans="1:6" ht="14.4" customHeight="1" x14ac:dyDescent="0.3">
      <c r="A40" s="691" t="s">
        <v>2527</v>
      </c>
      <c r="B40" s="668"/>
      <c r="C40" s="681">
        <v>0</v>
      </c>
      <c r="D40" s="668">
        <v>567.87980706821236</v>
      </c>
      <c r="E40" s="681">
        <v>1</v>
      </c>
      <c r="F40" s="669">
        <v>567.87980706821236</v>
      </c>
    </row>
    <row r="41" spans="1:6" ht="14.4" customHeight="1" x14ac:dyDescent="0.3">
      <c r="A41" s="691" t="s">
        <v>2528</v>
      </c>
      <c r="B41" s="668"/>
      <c r="C41" s="681">
        <v>0</v>
      </c>
      <c r="D41" s="668">
        <v>322.49000000000007</v>
      </c>
      <c r="E41" s="681">
        <v>1</v>
      </c>
      <c r="F41" s="669">
        <v>322.49000000000007</v>
      </c>
    </row>
    <row r="42" spans="1:6" ht="14.4" customHeight="1" x14ac:dyDescent="0.3">
      <c r="A42" s="691" t="s">
        <v>2529</v>
      </c>
      <c r="B42" s="668"/>
      <c r="C42" s="681">
        <v>0</v>
      </c>
      <c r="D42" s="668">
        <v>350.52000872753769</v>
      </c>
      <c r="E42" s="681">
        <v>1</v>
      </c>
      <c r="F42" s="669">
        <v>350.52000872753769</v>
      </c>
    </row>
    <row r="43" spans="1:6" ht="14.4" customHeight="1" x14ac:dyDescent="0.3">
      <c r="A43" s="691" t="s">
        <v>2530</v>
      </c>
      <c r="B43" s="668"/>
      <c r="C43" s="681">
        <v>0</v>
      </c>
      <c r="D43" s="668">
        <v>196299.87120254859</v>
      </c>
      <c r="E43" s="681">
        <v>1</v>
      </c>
      <c r="F43" s="669">
        <v>196299.87120254859</v>
      </c>
    </row>
    <row r="44" spans="1:6" ht="14.4" customHeight="1" x14ac:dyDescent="0.3">
      <c r="A44" s="691" t="s">
        <v>2531</v>
      </c>
      <c r="B44" s="668"/>
      <c r="C44" s="681">
        <v>0</v>
      </c>
      <c r="D44" s="668">
        <v>1269.0700000000002</v>
      </c>
      <c r="E44" s="681">
        <v>1</v>
      </c>
      <c r="F44" s="669">
        <v>1269.0700000000002</v>
      </c>
    </row>
    <row r="45" spans="1:6" ht="14.4" customHeight="1" x14ac:dyDescent="0.3">
      <c r="A45" s="691" t="s">
        <v>2532</v>
      </c>
      <c r="B45" s="668"/>
      <c r="C45" s="681">
        <v>0</v>
      </c>
      <c r="D45" s="668">
        <v>461.66966442358665</v>
      </c>
      <c r="E45" s="681">
        <v>1</v>
      </c>
      <c r="F45" s="669">
        <v>461.66966442358665</v>
      </c>
    </row>
    <row r="46" spans="1:6" ht="14.4" customHeight="1" x14ac:dyDescent="0.3">
      <c r="A46" s="691" t="s">
        <v>2533</v>
      </c>
      <c r="B46" s="668"/>
      <c r="C46" s="681">
        <v>0</v>
      </c>
      <c r="D46" s="668">
        <v>55.77999874026905</v>
      </c>
      <c r="E46" s="681">
        <v>1</v>
      </c>
      <c r="F46" s="669">
        <v>55.77999874026905</v>
      </c>
    </row>
    <row r="47" spans="1:6" ht="14.4" customHeight="1" x14ac:dyDescent="0.3">
      <c r="A47" s="691" t="s">
        <v>2534</v>
      </c>
      <c r="B47" s="668"/>
      <c r="C47" s="681">
        <v>0</v>
      </c>
      <c r="D47" s="668">
        <v>66.400000000000006</v>
      </c>
      <c r="E47" s="681">
        <v>1</v>
      </c>
      <c r="F47" s="669">
        <v>66.400000000000006</v>
      </c>
    </row>
    <row r="48" spans="1:6" ht="14.4" customHeight="1" x14ac:dyDescent="0.3">
      <c r="A48" s="691" t="s">
        <v>2535</v>
      </c>
      <c r="B48" s="668"/>
      <c r="C48" s="681">
        <v>0</v>
      </c>
      <c r="D48" s="668">
        <v>280.24000000000007</v>
      </c>
      <c r="E48" s="681">
        <v>1</v>
      </c>
      <c r="F48" s="669">
        <v>280.24000000000007</v>
      </c>
    </row>
    <row r="49" spans="1:6" ht="14.4" customHeight="1" x14ac:dyDescent="0.3">
      <c r="A49" s="691" t="s">
        <v>2536</v>
      </c>
      <c r="B49" s="668"/>
      <c r="C49" s="681">
        <v>0</v>
      </c>
      <c r="D49" s="668">
        <v>1320</v>
      </c>
      <c r="E49" s="681">
        <v>1</v>
      </c>
      <c r="F49" s="669">
        <v>1320</v>
      </c>
    </row>
    <row r="50" spans="1:6" ht="14.4" customHeight="1" x14ac:dyDescent="0.3">
      <c r="A50" s="691" t="s">
        <v>2537</v>
      </c>
      <c r="B50" s="668"/>
      <c r="C50" s="681">
        <v>0</v>
      </c>
      <c r="D50" s="668">
        <v>9444.1077645658479</v>
      </c>
      <c r="E50" s="681">
        <v>1</v>
      </c>
      <c r="F50" s="669">
        <v>9444.1077645658479</v>
      </c>
    </row>
    <row r="51" spans="1:6" ht="14.4" customHeight="1" x14ac:dyDescent="0.3">
      <c r="A51" s="691" t="s">
        <v>2538</v>
      </c>
      <c r="B51" s="668"/>
      <c r="C51" s="681">
        <v>0</v>
      </c>
      <c r="D51" s="668">
        <v>2330.69</v>
      </c>
      <c r="E51" s="681">
        <v>1</v>
      </c>
      <c r="F51" s="669">
        <v>2330.69</v>
      </c>
    </row>
    <row r="52" spans="1:6" ht="14.4" customHeight="1" x14ac:dyDescent="0.3">
      <c r="A52" s="691" t="s">
        <v>2539</v>
      </c>
      <c r="B52" s="668"/>
      <c r="C52" s="681">
        <v>0</v>
      </c>
      <c r="D52" s="668">
        <v>565.57999999999959</v>
      </c>
      <c r="E52" s="681">
        <v>1</v>
      </c>
      <c r="F52" s="669">
        <v>565.57999999999959</v>
      </c>
    </row>
    <row r="53" spans="1:6" ht="14.4" customHeight="1" x14ac:dyDescent="0.3">
      <c r="A53" s="691" t="s">
        <v>2540</v>
      </c>
      <c r="B53" s="668"/>
      <c r="C53" s="681">
        <v>0</v>
      </c>
      <c r="D53" s="668">
        <v>733.92</v>
      </c>
      <c r="E53" s="681">
        <v>1</v>
      </c>
      <c r="F53" s="669">
        <v>733.92</v>
      </c>
    </row>
    <row r="54" spans="1:6" ht="14.4" customHeight="1" x14ac:dyDescent="0.3">
      <c r="A54" s="691" t="s">
        <v>2541</v>
      </c>
      <c r="B54" s="668"/>
      <c r="C54" s="681">
        <v>0</v>
      </c>
      <c r="D54" s="668">
        <v>591.6</v>
      </c>
      <c r="E54" s="681">
        <v>1</v>
      </c>
      <c r="F54" s="669">
        <v>591.6</v>
      </c>
    </row>
    <row r="55" spans="1:6" ht="14.4" customHeight="1" x14ac:dyDescent="0.3">
      <c r="A55" s="691" t="s">
        <v>2542</v>
      </c>
      <c r="B55" s="668"/>
      <c r="C55" s="681">
        <v>0</v>
      </c>
      <c r="D55" s="668">
        <v>8422.2785881213986</v>
      </c>
      <c r="E55" s="681">
        <v>1</v>
      </c>
      <c r="F55" s="669">
        <v>8422.2785881213986</v>
      </c>
    </row>
    <row r="56" spans="1:6" ht="14.4" customHeight="1" x14ac:dyDescent="0.3">
      <c r="A56" s="691" t="s">
        <v>2543</v>
      </c>
      <c r="B56" s="668"/>
      <c r="C56" s="681">
        <v>0</v>
      </c>
      <c r="D56" s="668">
        <v>4064.4368066030211</v>
      </c>
      <c r="E56" s="681">
        <v>1</v>
      </c>
      <c r="F56" s="669">
        <v>4064.4368066030211</v>
      </c>
    </row>
    <row r="57" spans="1:6" ht="14.4" customHeight="1" x14ac:dyDescent="0.3">
      <c r="A57" s="691" t="s">
        <v>2544</v>
      </c>
      <c r="B57" s="668"/>
      <c r="C57" s="681">
        <v>0</v>
      </c>
      <c r="D57" s="668">
        <v>6072</v>
      </c>
      <c r="E57" s="681">
        <v>1</v>
      </c>
      <c r="F57" s="669">
        <v>6072</v>
      </c>
    </row>
    <row r="58" spans="1:6" ht="14.4" customHeight="1" x14ac:dyDescent="0.3">
      <c r="A58" s="691" t="s">
        <v>2545</v>
      </c>
      <c r="B58" s="668"/>
      <c r="C58" s="681">
        <v>0</v>
      </c>
      <c r="D58" s="668">
        <v>1030.0188399356489</v>
      </c>
      <c r="E58" s="681">
        <v>1</v>
      </c>
      <c r="F58" s="669">
        <v>1030.0188399356489</v>
      </c>
    </row>
    <row r="59" spans="1:6" ht="14.4" customHeight="1" x14ac:dyDescent="0.3">
      <c r="A59" s="691" t="s">
        <v>2546</v>
      </c>
      <c r="B59" s="668"/>
      <c r="C59" s="681">
        <v>0</v>
      </c>
      <c r="D59" s="668">
        <v>31077.863093977063</v>
      </c>
      <c r="E59" s="681">
        <v>1</v>
      </c>
      <c r="F59" s="669">
        <v>31077.863093977063</v>
      </c>
    </row>
    <row r="60" spans="1:6" ht="14.4" customHeight="1" x14ac:dyDescent="0.3">
      <c r="A60" s="691" t="s">
        <v>2547</v>
      </c>
      <c r="B60" s="668"/>
      <c r="C60" s="681">
        <v>0</v>
      </c>
      <c r="D60" s="668">
        <v>12209.669999999995</v>
      </c>
      <c r="E60" s="681">
        <v>1</v>
      </c>
      <c r="F60" s="669">
        <v>12209.669999999995</v>
      </c>
    </row>
    <row r="61" spans="1:6" ht="14.4" customHeight="1" x14ac:dyDescent="0.3">
      <c r="A61" s="691" t="s">
        <v>2548</v>
      </c>
      <c r="B61" s="668"/>
      <c r="C61" s="681">
        <v>0</v>
      </c>
      <c r="D61" s="668">
        <v>50820</v>
      </c>
      <c r="E61" s="681">
        <v>1</v>
      </c>
      <c r="F61" s="669">
        <v>50820</v>
      </c>
    </row>
    <row r="62" spans="1:6" ht="14.4" customHeight="1" x14ac:dyDescent="0.3">
      <c r="A62" s="691" t="s">
        <v>2549</v>
      </c>
      <c r="B62" s="668"/>
      <c r="C62" s="681">
        <v>0</v>
      </c>
      <c r="D62" s="668">
        <v>2879.0299999999997</v>
      </c>
      <c r="E62" s="681">
        <v>1</v>
      </c>
      <c r="F62" s="669">
        <v>2879.0299999999997</v>
      </c>
    </row>
    <row r="63" spans="1:6" ht="14.4" customHeight="1" x14ac:dyDescent="0.3">
      <c r="A63" s="691" t="s">
        <v>2550</v>
      </c>
      <c r="B63" s="668"/>
      <c r="C63" s="681">
        <v>0</v>
      </c>
      <c r="D63" s="668">
        <v>126.88999999999999</v>
      </c>
      <c r="E63" s="681">
        <v>1</v>
      </c>
      <c r="F63" s="669">
        <v>126.88999999999999</v>
      </c>
    </row>
    <row r="64" spans="1:6" ht="14.4" customHeight="1" x14ac:dyDescent="0.3">
      <c r="A64" s="691" t="s">
        <v>2551</v>
      </c>
      <c r="B64" s="668"/>
      <c r="C64" s="681">
        <v>0</v>
      </c>
      <c r="D64" s="668">
        <v>8002.7599999999993</v>
      </c>
      <c r="E64" s="681">
        <v>1</v>
      </c>
      <c r="F64" s="669">
        <v>8002.7599999999993</v>
      </c>
    </row>
    <row r="65" spans="1:6" ht="14.4" customHeight="1" x14ac:dyDescent="0.3">
      <c r="A65" s="691" t="s">
        <v>2552</v>
      </c>
      <c r="B65" s="668"/>
      <c r="C65" s="681">
        <v>0</v>
      </c>
      <c r="D65" s="668">
        <v>516.89000000000033</v>
      </c>
      <c r="E65" s="681">
        <v>1</v>
      </c>
      <c r="F65" s="669">
        <v>516.89000000000033</v>
      </c>
    </row>
    <row r="66" spans="1:6" ht="14.4" customHeight="1" x14ac:dyDescent="0.3">
      <c r="A66" s="691" t="s">
        <v>2553</v>
      </c>
      <c r="B66" s="668"/>
      <c r="C66" s="681">
        <v>0</v>
      </c>
      <c r="D66" s="668">
        <v>160.62</v>
      </c>
      <c r="E66" s="681">
        <v>1</v>
      </c>
      <c r="F66" s="669">
        <v>160.62</v>
      </c>
    </row>
    <row r="67" spans="1:6" ht="14.4" customHeight="1" x14ac:dyDescent="0.3">
      <c r="A67" s="691" t="s">
        <v>2554</v>
      </c>
      <c r="B67" s="668"/>
      <c r="C67" s="681">
        <v>0</v>
      </c>
      <c r="D67" s="668">
        <v>272.64023229091345</v>
      </c>
      <c r="E67" s="681">
        <v>1</v>
      </c>
      <c r="F67" s="669">
        <v>272.64023229091345</v>
      </c>
    </row>
    <row r="68" spans="1:6" ht="14.4" customHeight="1" x14ac:dyDescent="0.3">
      <c r="A68" s="691" t="s">
        <v>2555</v>
      </c>
      <c r="B68" s="668"/>
      <c r="C68" s="681">
        <v>0</v>
      </c>
      <c r="D68" s="668">
        <v>2191.2000000000003</v>
      </c>
      <c r="E68" s="681">
        <v>1</v>
      </c>
      <c r="F68" s="669">
        <v>2191.2000000000003</v>
      </c>
    </row>
    <row r="69" spans="1:6" ht="14.4" customHeight="1" x14ac:dyDescent="0.3">
      <c r="A69" s="691" t="s">
        <v>2556</v>
      </c>
      <c r="B69" s="668"/>
      <c r="C69" s="681">
        <v>0</v>
      </c>
      <c r="D69" s="668">
        <v>2762.2485112724999</v>
      </c>
      <c r="E69" s="681">
        <v>1</v>
      </c>
      <c r="F69" s="669">
        <v>2762.2485112724999</v>
      </c>
    </row>
    <row r="70" spans="1:6" ht="14.4" customHeight="1" x14ac:dyDescent="0.3">
      <c r="A70" s="691" t="s">
        <v>2557</v>
      </c>
      <c r="B70" s="668"/>
      <c r="C70" s="681">
        <v>0</v>
      </c>
      <c r="D70" s="668">
        <v>2402.4</v>
      </c>
      <c r="E70" s="681">
        <v>1</v>
      </c>
      <c r="F70" s="669">
        <v>2402.4</v>
      </c>
    </row>
    <row r="71" spans="1:6" ht="14.4" customHeight="1" x14ac:dyDescent="0.3">
      <c r="A71" s="691" t="s">
        <v>2558</v>
      </c>
      <c r="B71" s="668"/>
      <c r="C71" s="681">
        <v>0</v>
      </c>
      <c r="D71" s="668">
        <v>2515.6624553193869</v>
      </c>
      <c r="E71" s="681">
        <v>1</v>
      </c>
      <c r="F71" s="669">
        <v>2515.6624553193869</v>
      </c>
    </row>
    <row r="72" spans="1:6" ht="14.4" customHeight="1" x14ac:dyDescent="0.3">
      <c r="A72" s="691" t="s">
        <v>2559</v>
      </c>
      <c r="B72" s="668"/>
      <c r="C72" s="681">
        <v>0</v>
      </c>
      <c r="D72" s="668">
        <v>941.80781980642951</v>
      </c>
      <c r="E72" s="681">
        <v>1</v>
      </c>
      <c r="F72" s="669">
        <v>941.80781980642951</v>
      </c>
    </row>
    <row r="73" spans="1:6" ht="14.4" customHeight="1" x14ac:dyDescent="0.3">
      <c r="A73" s="691" t="s">
        <v>2560</v>
      </c>
      <c r="B73" s="668"/>
      <c r="C73" s="681">
        <v>0</v>
      </c>
      <c r="D73" s="668">
        <v>26123.756036037877</v>
      </c>
      <c r="E73" s="681">
        <v>1</v>
      </c>
      <c r="F73" s="669">
        <v>26123.756036037877</v>
      </c>
    </row>
    <row r="74" spans="1:6" ht="14.4" customHeight="1" x14ac:dyDescent="0.3">
      <c r="A74" s="691" t="s">
        <v>2561</v>
      </c>
      <c r="B74" s="668"/>
      <c r="C74" s="681">
        <v>0</v>
      </c>
      <c r="D74" s="668">
        <v>871.2</v>
      </c>
      <c r="E74" s="681">
        <v>1</v>
      </c>
      <c r="F74" s="669">
        <v>871.2</v>
      </c>
    </row>
    <row r="75" spans="1:6" ht="14.4" customHeight="1" x14ac:dyDescent="0.3">
      <c r="A75" s="691" t="s">
        <v>2562</v>
      </c>
      <c r="B75" s="668"/>
      <c r="C75" s="681">
        <v>0</v>
      </c>
      <c r="D75" s="668">
        <v>517.54</v>
      </c>
      <c r="E75" s="681">
        <v>1</v>
      </c>
      <c r="F75" s="669">
        <v>517.54</v>
      </c>
    </row>
    <row r="76" spans="1:6" ht="14.4" customHeight="1" x14ac:dyDescent="0.3">
      <c r="A76" s="691" t="s">
        <v>2563</v>
      </c>
      <c r="B76" s="668"/>
      <c r="C76" s="681">
        <v>0</v>
      </c>
      <c r="D76" s="668">
        <v>17313.560000000001</v>
      </c>
      <c r="E76" s="681">
        <v>1</v>
      </c>
      <c r="F76" s="669">
        <v>17313.560000000001</v>
      </c>
    </row>
    <row r="77" spans="1:6" ht="14.4" customHeight="1" x14ac:dyDescent="0.3">
      <c r="A77" s="691" t="s">
        <v>2564</v>
      </c>
      <c r="B77" s="668"/>
      <c r="C77" s="681">
        <v>0</v>
      </c>
      <c r="D77" s="668">
        <v>1891.3899999999999</v>
      </c>
      <c r="E77" s="681">
        <v>1</v>
      </c>
      <c r="F77" s="669">
        <v>1891.3899999999999</v>
      </c>
    </row>
    <row r="78" spans="1:6" ht="14.4" customHeight="1" thickBot="1" x14ac:dyDescent="0.35">
      <c r="A78" s="692" t="s">
        <v>2565</v>
      </c>
      <c r="B78" s="683"/>
      <c r="C78" s="684">
        <v>0</v>
      </c>
      <c r="D78" s="683">
        <v>853.9799999999999</v>
      </c>
      <c r="E78" s="684">
        <v>1</v>
      </c>
      <c r="F78" s="685">
        <v>853.9799999999999</v>
      </c>
    </row>
    <row r="79" spans="1:6" ht="14.4" customHeight="1" thickBot="1" x14ac:dyDescent="0.35">
      <c r="A79" s="686" t="s">
        <v>3</v>
      </c>
      <c r="B79" s="687">
        <v>36629.594329503641</v>
      </c>
      <c r="C79" s="688">
        <v>5.3931955187553365E-2</v>
      </c>
      <c r="D79" s="687">
        <v>642552.05599488819</v>
      </c>
      <c r="E79" s="688">
        <v>0.94606804481244655</v>
      </c>
      <c r="F79" s="689">
        <v>679181.6503243919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2016-08-19T11:47:24Z</dcterms:modified>
</cp:coreProperties>
</file>