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7" i="371" l="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P20" i="419" l="1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O18" i="419" l="1"/>
  <c r="P18" i="419"/>
  <c r="N18" i="419"/>
  <c r="B25" i="419"/>
  <c r="B27" i="419" l="1"/>
  <c r="A12" i="414"/>
  <c r="A11" i="414"/>
  <c r="A9" i="414"/>
  <c r="A8" i="414"/>
  <c r="A7" i="414"/>
  <c r="N21" i="419" l="1"/>
  <c r="M21" i="419"/>
  <c r="L21" i="419"/>
  <c r="K21" i="419"/>
  <c r="K22" i="419" s="1"/>
  <c r="J21" i="419"/>
  <c r="I21" i="419"/>
  <c r="H21" i="419"/>
  <c r="M20" i="419"/>
  <c r="L20" i="419"/>
  <c r="K20" i="419"/>
  <c r="J20" i="419"/>
  <c r="I20" i="419"/>
  <c r="H20" i="419"/>
  <c r="M19" i="419"/>
  <c r="L19" i="419"/>
  <c r="K19" i="419"/>
  <c r="J19" i="419"/>
  <c r="I19" i="419"/>
  <c r="H19" i="419"/>
  <c r="M17" i="419"/>
  <c r="L17" i="419"/>
  <c r="K17" i="419"/>
  <c r="J17" i="419"/>
  <c r="I17" i="419"/>
  <c r="H17" i="419"/>
  <c r="M16" i="419"/>
  <c r="L16" i="419"/>
  <c r="K16" i="419"/>
  <c r="J16" i="419"/>
  <c r="I16" i="419"/>
  <c r="H16" i="419"/>
  <c r="M14" i="419"/>
  <c r="L14" i="419"/>
  <c r="K14" i="419"/>
  <c r="J14" i="419"/>
  <c r="I14" i="419"/>
  <c r="H14" i="419"/>
  <c r="M13" i="419"/>
  <c r="L13" i="419"/>
  <c r="K13" i="419"/>
  <c r="J13" i="419"/>
  <c r="I13" i="419"/>
  <c r="H13" i="419"/>
  <c r="M12" i="419"/>
  <c r="L12" i="419"/>
  <c r="K12" i="419"/>
  <c r="J12" i="419"/>
  <c r="I12" i="419"/>
  <c r="H12" i="419"/>
  <c r="M11" i="419"/>
  <c r="L11" i="419"/>
  <c r="K11" i="419"/>
  <c r="J11" i="419"/>
  <c r="I11" i="419"/>
  <c r="H11" i="419"/>
  <c r="H18" i="419" l="1"/>
  <c r="M18" i="419"/>
  <c r="H23" i="419"/>
  <c r="M23" i="419"/>
  <c r="J18" i="419"/>
  <c r="K23" i="419"/>
  <c r="K18" i="419"/>
  <c r="I23" i="419"/>
  <c r="L23" i="419"/>
  <c r="M22" i="419"/>
  <c r="J23" i="419"/>
  <c r="N23" i="419"/>
  <c r="I18" i="419"/>
  <c r="L18" i="419"/>
  <c r="H22" i="419"/>
  <c r="I22" i="419"/>
  <c r="L22" i="419"/>
  <c r="J22" i="419"/>
  <c r="N22" i="419"/>
  <c r="N3" i="418"/>
  <c r="G21" i="419" l="1"/>
  <c r="G22" i="419" s="1"/>
  <c r="F21" i="419"/>
  <c r="F22" i="419" s="1"/>
  <c r="E21" i="419"/>
  <c r="C21" i="419"/>
  <c r="C22" i="419" s="1"/>
  <c r="G20" i="419"/>
  <c r="F20" i="419"/>
  <c r="E20" i="419"/>
  <c r="C20" i="419"/>
  <c r="G19" i="419"/>
  <c r="F19" i="419"/>
  <c r="E19" i="419"/>
  <c r="C19" i="419"/>
  <c r="G17" i="419"/>
  <c r="F17" i="419"/>
  <c r="E17" i="419"/>
  <c r="C17" i="419"/>
  <c r="G16" i="419"/>
  <c r="F16" i="419"/>
  <c r="E16" i="419"/>
  <c r="C16" i="419"/>
  <c r="G14" i="419"/>
  <c r="F14" i="419"/>
  <c r="E14" i="419"/>
  <c r="C14" i="419"/>
  <c r="G13" i="419"/>
  <c r="F13" i="419"/>
  <c r="E13" i="419"/>
  <c r="C13" i="419"/>
  <c r="G12" i="419"/>
  <c r="F12" i="419"/>
  <c r="E12" i="419"/>
  <c r="C12" i="419"/>
  <c r="G11" i="419"/>
  <c r="F11" i="419"/>
  <c r="E11" i="419"/>
  <c r="C11" i="419"/>
  <c r="E18" i="419" l="1"/>
  <c r="E23" i="419"/>
  <c r="F18" i="419"/>
  <c r="C18" i="419"/>
  <c r="G18" i="419"/>
  <c r="C23" i="419"/>
  <c r="G23" i="419"/>
  <c r="E22" i="419"/>
  <c r="F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P6" i="419" l="1"/>
  <c r="M6" i="419"/>
  <c r="I6" i="419"/>
  <c r="D6" i="419"/>
  <c r="G6" i="419"/>
  <c r="N6" i="419"/>
  <c r="K6" i="419"/>
  <c r="F6" i="419"/>
  <c r="H6" i="419"/>
  <c r="O6" i="419"/>
  <c r="L6" i="419"/>
  <c r="J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16" i="414"/>
  <c r="D19" i="414"/>
  <c r="C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<sst xmlns="http://schemas.openxmlformats.org/spreadsheetml/2006/main" count="25022" uniqueCount="5273">
  <si>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</si>
  <si>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</si>
  <si>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</si>
  <si>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</si>
  <si>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</si>
  <si>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</si>
  <si>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</si>
  <si>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</si>
  <si>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</si>
  <si>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</si>
  <si>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</si>
  <si>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</si>
  <si>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</si>
  <si>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</si>
  <si>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</si>
  <si>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</si>
  <si>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</si>
  <si>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</si>
  <si>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</si>
  <si>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</si>
  <si>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</si>
  <si>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</si>
  <si>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</si>
  <si>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</si>
  <si>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</si>
  <si>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</si>
  <si>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</si>
  <si>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</si>
  <si>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</si>
  <si>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</si>
  <si>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</si>
  <si>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</si>
  <si>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</si>
  <si>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</si>
  <si>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</si>
  <si>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</si>
  <si>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</si>
  <si>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</si>
  <si>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</si>
  <si>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</si>
  <si>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</si>
  <si>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</si>
  <si>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</si>
  <si>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</si>
  <si>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</si>
  <si>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</si>
  <si>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</si>
  <si>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</si>
  <si>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</si>
  <si>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</si>
  <si>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</si>
  <si>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</si>
  <si>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</si>
  <si>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</si>
  <si>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</si>
  <si>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</si>
  <si>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</si>
  <si>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</si>
  <si>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</si>
  <si>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</si>
  <si>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</si>
  <si>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</si>
  <si>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</si>
  <si>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</si>
  <si>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</si>
  <si>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</si>
  <si>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</si>
  <si>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</si>
  <si>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</si>
  <si>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</si>
  <si>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</si>
  <si>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</si>
  <si>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</si>
  <si>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</si>
  <si>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</si>
  <si>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</si>
  <si>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</si>
  <si>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</si>
  <si>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</si>
  <si>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</si>
  <si>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</si>
  <si>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</si>
  <si>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</si>
  <si>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</si>
  <si>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</si>
  <si>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</si>
  <si>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</si>
  <si>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</si>
  <si>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</si>
  <si>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</si>
  <si>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</si>
  <si>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</si>
  <si>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</si>
  <si>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</si>
  <si>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</si>
  <si>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</si>
  <si>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</si>
  <si>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</si>
  <si>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</si>
  <si>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</si>
  <si>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</si>
  <si>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</si>
  <si>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</si>
  <si>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</si>
  <si>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</si>
  <si>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</si>
  <si>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</si>
  <si>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</si>
  <si>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</si>
  <si>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</si>
  <si>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</si>
  <si>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</si>
  <si>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</si>
  <si>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</si>
  <si>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</si>
  <si>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</si>
  <si>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</si>
  <si>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</si>
  <si>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</si>
  <si>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</si>
  <si>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</si>
  <si>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</si>
  <si>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</si>
  <si>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</si>
  <si>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</si>
  <si>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</si>
  <si>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</si>
  <si>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</si>
  <si>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</si>
  <si>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</si>
  <si>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</si>
  <si>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</si>
  <si>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</si>
  <si>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</si>
  <si>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</si>
  <si>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</si>
  <si>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</si>
  <si>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</si>
  <si>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</si>
  <si>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</si>
  <si>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</si>
  <si>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</si>
  <si>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</si>
  <si>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</si>
  <si>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</si>
  <si>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</si>
  <si>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</si>
  <si>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</si>
  <si>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</si>
  <si>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</si>
  <si>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</si>
  <si>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</si>
  <si>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</si>
  <si>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</si>
  <si>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</si>
  <si>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</si>
  <si>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</si>
  <si>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</si>
  <si>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</si>
  <si>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</si>
  <si>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</si>
  <si>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</si>
  <si>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</si>
  <si>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</si>
  <si>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</si>
  <si>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</si>
  <si>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</si>
  <si>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</si>
  <si>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</si>
  <si>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</si>
  <si>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</si>
  <si>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</si>
  <si>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</si>
  <si>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</si>
  <si>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</si>
  <si>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</si>
  <si>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</si>
  <si>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</si>
  <si>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</si>
  <si>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</si>
  <si>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</si>
  <si>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</si>
  <si>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</si>
  <si>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</si>
  <si>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</si>
  <si>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</si>
  <si>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</si>
  <si>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</si>
  <si>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</si>
  <si>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</si>
  <si>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</si>
  <si>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</si>
  <si>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</si>
  <si>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</si>
  <si>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</si>
  <si>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</si>
  <si>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</si>
  <si>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</si>
  <si>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</si>
  <si>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</si>
  <si>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</si>
  <si>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</si>
  <si>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</si>
  <si>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</si>
  <si>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</si>
  <si>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</si>
  <si>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</si>
  <si>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</si>
  <si>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</si>
  <si>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</si>
  <si>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</si>
  <si>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</si>
  <si>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</si>
  <si>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</si>
  <si>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</si>
  <si>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</si>
  <si>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</si>
  <si>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</si>
  <si>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</si>
  <si>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</si>
  <si>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</si>
  <si>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</si>
  <si>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</si>
  <si>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</si>
  <si>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</si>
  <si>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</si>
  <si>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</si>
  <si>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</si>
  <si>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</si>
  <si>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</si>
  <si>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</si>
  <si>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</si>
  <si>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</si>
  <si>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</si>
  <si>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</si>
  <si>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</si>
  <si>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</si>
  <si>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</si>
  <si>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</si>
  <si>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</si>
  <si>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</si>
  <si>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</si>
  <si>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</si>
  <si>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</si>
  <si>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</si>
  <si>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</si>
  <si>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</si>
  <si>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</si>
  <si>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</si>
  <si>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</si>
  <si>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</si>
  <si>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</si>
  <si>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</si>
  <si>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</si>
  <si>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</si>
  <si>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</si>
  <si>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</si>
  <si>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</si>
  <si>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</si>
  <si>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</si>
  <si>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</si>
  <si>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</si>
  <si>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</si>
  <si>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</si>
  <si>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</si>
  <si>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</si>
  <si>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</si>
  <si>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</si>
  <si>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</si>
  <si>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</si>
  <si>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</si>
  <si>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</si>
  <si>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</si>
  <si>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</si>
  <si>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</si>
  <si>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</si>
  <si>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</si>
  <si>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</si>
  <si>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</si>
  <si>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</si>
  <si>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</si>
  <si>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</si>
  <si>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</si>
  <si>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</si>
  <si>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</si>
  <si>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</si>
  <si>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</si>
  <si>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</si>
  <si>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</si>
  <si>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</si>
  <si>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</si>
  <si>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</si>
  <si>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</si>
  <si>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</si>
  <si>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</si>
  <si>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</si>
  <si>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</si>
  <si>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</si>
  <si>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</si>
  <si>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</si>
  <si>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</si>
  <si>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</si>
  <si>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</si>
  <si>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</si>
  <si>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</si>
  <si>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</si>
  <si>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</si>
  <si>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</si>
  <si>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</si>
  <si>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</si>
  <si>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</si>
  <si>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</si>
  <si>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</si>
  <si>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</si>
  <si>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</si>
  <si>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</si>
  <si>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</si>
  <si>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</si>
  <si>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</si>
  <si>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</si>
  <si>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</si>
  <si>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</si>
  <si>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</si>
  <si>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</si>
  <si>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</si>
  <si>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</si>
  <si>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</si>
  <si>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</si>
  <si>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</si>
  <si>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</si>
  <si>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</si>
  <si>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</si>
  <si>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</si>
  <si>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</si>
  <si>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</si>
  <si>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</si>
  <si>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</si>
  <si>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</si>
  <si>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</si>
  <si>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</si>
  <si>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</si>
  <si>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</si>
  <si>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</si>
  <si>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</si>
  <si>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</si>
  <si>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</si>
  <si>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</si>
  <si>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</si>
  <si>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</si>
  <si>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</si>
  <si>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</si>
  <si>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</si>
  <si>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</si>
  <si>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</si>
  <si>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</si>
  <si>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</si>
  <si>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</si>
  <si>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</si>
  <si>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</si>
  <si>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</si>
  <si>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</si>
  <si>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</si>
  <si>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</si>
  <si>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</si>
  <si>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</si>
  <si>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</si>
  <si>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</si>
  <si>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</si>
  <si>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</si>
  <si>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</si>
  <si>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</si>
  <si>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</si>
  <si>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</si>
  <si>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</si>
  <si>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</si>
  <si>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</si>
  <si>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</si>
  <si>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</si>
  <si>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</si>
  <si>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</si>
  <si>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</si>
  <si>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</si>
  <si>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</si>
  <si>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</si>
  <si>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</si>
  <si>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</si>
  <si>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</si>
  <si>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</si>
  <si>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</si>
  <si>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</si>
  <si>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</si>
  <si>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</si>
  <si>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</si>
  <si>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</si>
  <si>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</si>
  <si>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</si>
  <si>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</si>
  <si>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</si>
  <si>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</si>
  <si>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</si>
  <si>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</si>
  <si>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</si>
  <si>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</si>
  <si>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</si>
  <si>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</si>
  <si>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</si>
  <si>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</si>
  <si>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</si>
  <si>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</si>
  <si>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</si>
  <si>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</si>
  <si>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</si>
  <si>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</si>
  <si>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</si>
  <si>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</si>
  <si>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</si>
  <si>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</si>
  <si>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</si>
  <si>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</si>
  <si>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</si>
  <si>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</si>
  <si>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</si>
  <si>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</si>
  <si>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</si>
  <si>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</si>
  <si>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</si>
  <si>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</si>
  <si>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</si>
  <si>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</si>
  <si>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</si>
  <si>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</si>
  <si>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</si>
  <si>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</si>
  <si>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</si>
  <si>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</si>
  <si>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</si>
  <si>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</si>
  <si>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</si>
  <si>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</si>
  <si>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</si>
  <si>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</si>
  <si>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</si>
  <si>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</si>
  <si>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</si>
  <si>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</si>
  <si>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</si>
  <si>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</si>
  <si>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</si>
  <si>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</si>
  <si>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</si>
  <si>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</si>
  <si>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</si>
  <si>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</si>
  <si>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</si>
  <si>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</si>
  <si>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</si>
  <si>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</si>
  <si>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</si>
  <si>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</si>
  <si>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</si>
  <si>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</si>
  <si>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</si>
  <si>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</si>
  <si>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</si>
  <si>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</si>
  <si>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</si>
  <si>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</si>
  <si>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</si>
  <si>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</si>
  <si>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</si>
  <si>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</si>
  <si>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</si>
  <si>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</si>
  <si>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</si>
  <si>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</si>
  <si>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</si>
  <si>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</si>
  <si>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</si>
  <si>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</si>
  <si>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</si>
  <si>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</si>
  <si>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</si>
  <si>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</si>
  <si>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</si>
  <si>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</si>
  <si>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</si>
  <si>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</si>
  <si>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</si>
  <si>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</si>
  <si>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</si>
  <si>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</si>
  <si>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</si>
  <si>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</si>
  <si>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</si>
  <si>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</si>
  <si>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</si>
  <si>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</si>
  <si>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</si>
  <si>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</si>
  <si>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</si>
  <si>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</si>
  <si>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</si>
  <si>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</si>
  <si>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</si>
  <si>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</si>
  <si>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</si>
  <si>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</si>
  <si>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</si>
  <si>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</si>
  <si>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</si>
  <si>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</si>
  <si>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</si>
  <si>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</si>
  <si>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</si>
  <si>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</si>
  <si>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</si>
  <si>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</si>
  <si>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</si>
  <si>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</si>
  <si>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</si>
  <si>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</si>
  <si>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</si>
  <si>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</si>
  <si>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</si>
  <si>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</si>
  <si>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</si>
  <si>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</si>
  <si>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</si>
  <si>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</si>
  <si>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</si>
  <si>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</si>
  <si>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</si>
  <si>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</si>
  <si>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</si>
  <si>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</si>
  <si>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</si>
  <si>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</si>
  <si>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</si>
  <si>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</si>
  <si>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</si>
  <si>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</si>
  <si>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</si>
  <si>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</si>
  <si>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</si>
  <si>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</si>
  <si>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</si>
  <si>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</si>
  <si>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</si>
  <si>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</si>
  <si>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</si>
  <si>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</si>
  <si>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</si>
  <si>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</si>
  <si>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</si>
  <si>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</si>
  <si>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</si>
  <si>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</si>
  <si>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</si>
  <si>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</si>
  <si>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</si>
  <si>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</si>
  <si>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</si>
  <si>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</si>
  <si>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</si>
  <si>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</si>
  <si>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</si>
  <si>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</si>
  <si>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</si>
  <si>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</si>
  <si>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</si>
  <si>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</si>
  <si>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</si>
  <si>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</si>
  <si>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</si>
  <si>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</si>
  <si>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</si>
  <si>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</si>
  <si>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</si>
  <si>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</si>
  <si>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</si>
  <si>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</si>
  <si>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50113001</t>
  </si>
  <si>
    <t>136105</t>
  </si>
  <si>
    <t>QUETIAPIN TEVA 200 MG POTAHOVANÉ TABLETY</t>
  </si>
  <si>
    <t>POR TBL FLM 30X200MG</t>
  </si>
  <si>
    <t>198054</t>
  </si>
  <si>
    <t>SANVAL 10 MG</t>
  </si>
  <si>
    <t>POR TBL FLM 20X10MG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</si>
  <si>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</si>
  <si>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</si>
  <si>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</si>
  <si>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</si>
  <si>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</si>
  <si>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</si>
  <si>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</si>
  <si>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</si>
  <si>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</si>
  <si>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</si>
  <si>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</si>
  <si>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</si>
  <si>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</si>
  <si>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</si>
  <si>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</si>
  <si>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</si>
  <si>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</si>
  <si>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</si>
  <si>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</si>
  <si>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</si>
  <si>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</si>
  <si>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</si>
  <si>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</si>
  <si>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</si>
  <si>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</si>
  <si>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</si>
  <si>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</si>
  <si>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</si>
  <si>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</si>
  <si>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</si>
  <si>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</si>
  <si>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</si>
  <si>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</si>
  <si>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</si>
  <si>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</si>
  <si>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</si>
  <si>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</si>
  <si>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</si>
  <si>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</si>
  <si>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</si>
  <si>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</si>
  <si>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</si>
  <si>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</si>
  <si>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</si>
  <si>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</si>
  <si>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</si>
  <si>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</si>
  <si>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</si>
  <si>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</si>
  <si>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</si>
  <si>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</si>
  <si>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</si>
  <si>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</si>
  <si>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</si>
  <si>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</si>
  <si>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</si>
  <si>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</si>
  <si>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</si>
  <si>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</si>
  <si>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</si>
  <si>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</si>
  <si>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</si>
  <si>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</si>
  <si>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</si>
  <si>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</si>
  <si>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</si>
  <si>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</si>
  <si>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</si>
  <si>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</si>
  <si>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</si>
  <si>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</si>
  <si>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</si>
  <si>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</si>
  <si>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</si>
  <si>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</si>
  <si>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</si>
  <si>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</si>
  <si>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</si>
  <si>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</si>
  <si>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</si>
  <si>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</si>
  <si>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</si>
  <si>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</si>
  <si>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</si>
  <si>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</si>
  <si>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</si>
  <si>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</si>
  <si>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</si>
  <si>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</si>
  <si>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118304</t>
  </si>
  <si>
    <t>18304</t>
  </si>
  <si>
    <t>RINGERFUNDIN B.BRAUN</t>
  </si>
  <si>
    <t>INF SOL 10X500ML PE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</si>
  <si>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</si>
  <si>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</si>
  <si>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</si>
  <si>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</si>
  <si>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</si>
  <si>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</si>
  <si>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</si>
  <si>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125978</t>
  </si>
  <si>
    <t>25978</t>
  </si>
  <si>
    <t>PROCORALAN 7,5 MG</t>
  </si>
  <si>
    <t>POR TBL FLM 56X7,5MG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</si>
  <si>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</si>
  <si>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</si>
  <si>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</si>
  <si>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</si>
  <si>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</si>
  <si>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</si>
  <si>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</si>
  <si>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</si>
  <si>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</si>
  <si>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VEROSPIRON</t>
  </si>
  <si>
    <t>TBL 100X25MG</t>
  </si>
  <si>
    <t>131215</t>
  </si>
  <si>
    <t>31215</t>
  </si>
  <si>
    <t>TENSIOMIN</t>
  </si>
  <si>
    <t>TBL 30X25MG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</si>
  <si>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</si>
  <si>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</si>
  <si>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</si>
  <si>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</si>
  <si>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</si>
  <si>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</si>
  <si>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</si>
  <si>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</si>
  <si>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145499</t>
  </si>
  <si>
    <t>45499</t>
  </si>
  <si>
    <t>BETALOC ZOK 100 MG</t>
  </si>
  <si>
    <t>TBL RET 30X100MG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</si>
  <si>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</si>
  <si>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</si>
  <si>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</si>
  <si>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</si>
  <si>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</si>
  <si>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</si>
  <si>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</si>
  <si>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149317</t>
  </si>
  <si>
    <t>49317</t>
  </si>
  <si>
    <t>CALCIUM GLUCONICUM 10% B.BRAUN</t>
  </si>
  <si>
    <t>INJ SOL 20X10ML</t>
  </si>
  <si>
    <t>156993</t>
  </si>
  <si>
    <t>56993</t>
  </si>
  <si>
    <t>CODEIN SLOVAKOFARMA 30MG</t>
  </si>
  <si>
    <t>TBL 10X30MG-BLISTR</t>
  </si>
  <si>
    <t>158037</t>
  </si>
  <si>
    <t>58037</t>
  </si>
  <si>
    <t>BETALOC ZOK 50MG</t>
  </si>
  <si>
    <t>TBL RET 30X50MG</t>
  </si>
  <si>
    <t>158827</t>
  </si>
  <si>
    <t>58827</t>
  </si>
  <si>
    <t>FORTRANS</t>
  </si>
  <si>
    <t>PLV 1X4(SACKY)</t>
  </si>
  <si>
    <t>166555</t>
  </si>
  <si>
    <t>66555</t>
  </si>
  <si>
    <t>MAGNOSOLV</t>
  </si>
  <si>
    <t>GRA 30X6.1GM(SACKY)</t>
  </si>
  <si>
    <t>167939</t>
  </si>
  <si>
    <t>BRILIQUE 90 MG</t>
  </si>
  <si>
    <t>POR TBL FLM 56X90MG</t>
  </si>
  <si>
    <t>175631</t>
  </si>
  <si>
    <t>75631</t>
  </si>
  <si>
    <t>DICLOFENAC AL RETARD</t>
  </si>
  <si>
    <t>TBL OBD 20X100MG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</si>
  <si>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</si>
  <si>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</si>
  <si>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</si>
  <si>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</si>
  <si>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</si>
  <si>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</si>
  <si>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</si>
  <si>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</si>
  <si>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183974</t>
  </si>
  <si>
    <t>83974</t>
  </si>
  <si>
    <t>BETALOC</t>
  </si>
  <si>
    <t>INJ 5X5ML/5MG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</si>
  <si>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</si>
  <si>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</si>
  <si>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</si>
  <si>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</si>
  <si>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</si>
  <si>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</si>
  <si>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</si>
  <si>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</si>
  <si>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</si>
  <si>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</si>
  <si>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</si>
  <si>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</si>
  <si>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</si>
  <si>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</si>
  <si>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</si>
  <si>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</si>
  <si>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</si>
  <si>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</si>
  <si>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</si>
  <si>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</si>
  <si>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</si>
  <si>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</si>
  <si>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</si>
  <si>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</si>
  <si>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</si>
  <si>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</si>
  <si>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</si>
  <si>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</si>
  <si>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</si>
  <si>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</si>
  <si>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</si>
  <si>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</si>
  <si>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</si>
  <si>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</si>
  <si>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</si>
  <si>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</si>
  <si>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</si>
  <si>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</si>
  <si>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</si>
  <si>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</si>
  <si>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</si>
  <si>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</si>
  <si>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</si>
  <si>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</si>
  <si>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</si>
  <si>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</si>
  <si>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</si>
  <si>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</si>
  <si>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</si>
  <si>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</si>
  <si>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</si>
  <si>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</si>
  <si>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</si>
  <si>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</si>
  <si>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</si>
  <si>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</si>
  <si>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</si>
  <si>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</si>
  <si>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</si>
  <si>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</si>
  <si>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</si>
  <si>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</si>
  <si>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</si>
  <si>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</si>
  <si>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</si>
  <si>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</si>
  <si>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</si>
  <si>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</si>
  <si>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</si>
  <si>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</si>
  <si>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</si>
  <si>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</si>
  <si>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</si>
  <si>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</si>
  <si>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</si>
  <si>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</si>
  <si>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</si>
  <si>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</si>
  <si>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</si>
  <si>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</si>
  <si>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</si>
  <si>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</si>
  <si>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</si>
  <si>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</si>
  <si>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</si>
  <si>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</si>
  <si>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</si>
  <si>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</si>
  <si>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</si>
  <si>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</si>
  <si>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</si>
  <si>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</si>
  <si>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</si>
  <si>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</si>
  <si>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</si>
  <si>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</si>
  <si>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</si>
  <si>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</si>
  <si>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</si>
  <si>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</si>
  <si>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</si>
  <si>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</si>
  <si>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849941</t>
  </si>
  <si>
    <t>162142</t>
  </si>
  <si>
    <t>POR TBL NOB 24X500MG</t>
  </si>
  <si>
    <t>850552</t>
  </si>
  <si>
    <t>167852</t>
  </si>
  <si>
    <t>TWYNSTA 80 MG/5 MG</t>
  </si>
  <si>
    <t>51384</t>
  </si>
  <si>
    <t>INF SOL 10X1000MLPLAH</t>
  </si>
  <si>
    <t>53761</t>
  </si>
  <si>
    <t>NEBILET</t>
  </si>
  <si>
    <t>POR TBL NOB 28X5MG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</si>
  <si>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</si>
  <si>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</si>
  <si>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</si>
  <si>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</si>
  <si>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</si>
  <si>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</si>
  <si>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</si>
  <si>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</si>
  <si>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</si>
  <si>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</si>
  <si>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</si>
  <si>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118305</t>
  </si>
  <si>
    <t>18305</t>
  </si>
  <si>
    <t>INF SOL10X1000ML PE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</si>
  <si>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</si>
  <si>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</si>
  <si>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</si>
  <si>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</si>
  <si>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</si>
  <si>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</si>
  <si>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</si>
  <si>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</si>
  <si>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</si>
  <si>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</si>
  <si>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</si>
  <si>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193124</t>
  </si>
  <si>
    <t>93124</t>
  </si>
  <si>
    <t>FAKTU</t>
  </si>
  <si>
    <t>UNG 1X20GM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</si>
  <si>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</si>
  <si>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</si>
  <si>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</si>
  <si>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</si>
  <si>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</si>
  <si>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</si>
  <si>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</si>
  <si>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</si>
  <si>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845329</t>
  </si>
  <si>
    <t>0</t>
  </si>
  <si>
    <t>Biopron9 tob.60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</si>
  <si>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</si>
  <si>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</si>
  <si>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</si>
  <si>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</si>
  <si>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</si>
  <si>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</si>
  <si>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</si>
  <si>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</si>
  <si>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</si>
  <si>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</si>
  <si>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</si>
  <si>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</si>
  <si>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</si>
  <si>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</si>
  <si>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</si>
  <si>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841544</t>
  </si>
  <si>
    <t>KL ETHER 130G</t>
  </si>
  <si>
    <t>921458</t>
  </si>
  <si>
    <t>KL ETHER 200G</t>
  </si>
  <si>
    <t>841498</t>
  </si>
  <si>
    <t>Carbosorb tbl.20-blistr</t>
  </si>
  <si>
    <t>102963</t>
  </si>
  <si>
    <t>2963</t>
  </si>
  <si>
    <t>PREDNISON 20 LECIVA</t>
  </si>
  <si>
    <t>TBL 20X20MG(BLISTR)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</si>
  <si>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</si>
  <si>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</si>
  <si>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</si>
  <si>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</si>
  <si>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</si>
  <si>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</si>
  <si>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</si>
  <si>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</si>
  <si>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114958</t>
  </si>
  <si>
    <t>14958</t>
  </si>
  <si>
    <t>RIVOTRIL 2 MG</t>
  </si>
  <si>
    <t>TBL 30X2MG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</si>
  <si>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</si>
  <si>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</si>
  <si>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</si>
  <si>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</si>
  <si>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</si>
  <si>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</si>
  <si>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</si>
  <si>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146754</t>
  </si>
  <si>
    <t>46754</t>
  </si>
  <si>
    <t>VEROSPIRON 100MG</t>
  </si>
  <si>
    <t>CPS 30X100MG</t>
  </si>
  <si>
    <t>185266</t>
  </si>
  <si>
    <t>FLUDROCORTISON SQUIBB</t>
  </si>
  <si>
    <t>TBL 100X0.1MG</t>
  </si>
  <si>
    <t>199466</t>
  </si>
  <si>
    <t>BURONIL 25 MG</t>
  </si>
  <si>
    <t>POR TBL OBD 50X25MG</t>
  </si>
  <si>
    <t>848725</t>
  </si>
  <si>
    <t>107677</t>
  </si>
  <si>
    <t>KALIUMCHLORID 7.45% BRAUN</t>
  </si>
  <si>
    <t>INF CNC SOL 20X100ML</t>
  </si>
  <si>
    <t>109305</t>
  </si>
  <si>
    <t>9305</t>
  </si>
  <si>
    <t>LOCOID 0.1%</t>
  </si>
  <si>
    <t>CRM 1X30GM 0.1%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</si>
  <si>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</si>
  <si>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</si>
  <si>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</si>
  <si>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</si>
  <si>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</si>
  <si>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</si>
  <si>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921184</t>
  </si>
  <si>
    <t>KL UNGUENTUM</t>
  </si>
  <si>
    <t>849695</t>
  </si>
  <si>
    <t>500578</t>
  </si>
  <si>
    <t>VALDOXAN 25 MG</t>
  </si>
  <si>
    <t>POR TBL FLM 28X25MG</t>
  </si>
  <si>
    <t>158653</t>
  </si>
  <si>
    <t>58653</t>
  </si>
  <si>
    <t>CLOTRIMAZOL AL 100</t>
  </si>
  <si>
    <t>TBL VAG 6X100MG+APL</t>
  </si>
  <si>
    <t>921284</t>
  </si>
  <si>
    <t>KL ETHER 180G</t>
  </si>
  <si>
    <t>109310</t>
  </si>
  <si>
    <t>9310</t>
  </si>
  <si>
    <t>UNG 1X30GM 0.1%</t>
  </si>
  <si>
    <t>132082</t>
  </si>
  <si>
    <t>32082</t>
  </si>
  <si>
    <t>IBALGIN 400 (IBUPROFEN 400)</t>
  </si>
  <si>
    <t>TBL OBD 100X400MG</t>
  </si>
  <si>
    <t>100616</t>
  </si>
  <si>
    <t>616</t>
  </si>
  <si>
    <t>THIAMIN LECIVA</t>
  </si>
  <si>
    <t>INJ 10X2ML/100MG</t>
  </si>
  <si>
    <t>118566</t>
  </si>
  <si>
    <t>18566</t>
  </si>
  <si>
    <t>MINIRIN MELT 120 MCG</t>
  </si>
  <si>
    <t>POR LYO 30X120RG</t>
  </si>
  <si>
    <t>849310</t>
  </si>
  <si>
    <t>126689</t>
  </si>
  <si>
    <t>PROPOFOL-LIPURO 0,5% (5MG/ML) 5X20ML</t>
  </si>
  <si>
    <t>INJ+INF EML 5X20ML/100MG</t>
  </si>
  <si>
    <t>128837</t>
  </si>
  <si>
    <t>28837</t>
  </si>
  <si>
    <t>AERIUS 0,5 MG/ML</t>
  </si>
  <si>
    <t>POR SOL 1X60ML+LŽ</t>
  </si>
  <si>
    <t>849180</t>
  </si>
  <si>
    <t>155941</t>
  </si>
  <si>
    <t>HERPESIN</t>
  </si>
  <si>
    <t>CRM 1X5GM 5%</t>
  </si>
  <si>
    <t>159643</t>
  </si>
  <si>
    <t>59643</t>
  </si>
  <si>
    <t>ENAP 5MG</t>
  </si>
  <si>
    <t>TBL 100X5MG</t>
  </si>
  <si>
    <t>921545</t>
  </si>
  <si>
    <t>KL SOL.JARISCH 500 g FAGRON</t>
  </si>
  <si>
    <t>159570</t>
  </si>
  <si>
    <t>59570</t>
  </si>
  <si>
    <t>FERRO-FOLGAMMA</t>
  </si>
  <si>
    <t>CPS 50</t>
  </si>
  <si>
    <t>117926</t>
  </si>
  <si>
    <t>201609</t>
  </si>
  <si>
    <t>ZALDIAR</t>
  </si>
  <si>
    <t>37,5MG/325MG TBL FLM 30X1</t>
  </si>
  <si>
    <t>175633</t>
  </si>
  <si>
    <t>75633</t>
  </si>
  <si>
    <t>TBL OBD 100X100MG</t>
  </si>
  <si>
    <t>846347</t>
  </si>
  <si>
    <t>29327</t>
  </si>
  <si>
    <t>Pradaxa 30 x 110mg</t>
  </si>
  <si>
    <t>201992</t>
  </si>
  <si>
    <t>DETRALEX</t>
  </si>
  <si>
    <t>POR TBL FLM 120X500MG</t>
  </si>
  <si>
    <t>201608</t>
  </si>
  <si>
    <t>POR TBL FLM 20</t>
  </si>
  <si>
    <t>190958</t>
  </si>
  <si>
    <t>TRIPLIXAM 5 MG/1,25 MG/5 MG</t>
  </si>
  <si>
    <t>POR TBL FLM 30</t>
  </si>
  <si>
    <t>168451</t>
  </si>
  <si>
    <t>TRAJENTA 5 MG</t>
  </si>
  <si>
    <t>POR TBL FLM 90X5MG</t>
  </si>
  <si>
    <t>214902</t>
  </si>
  <si>
    <t>EUPHYLLIN CR N 100</t>
  </si>
  <si>
    <t>POR CPS PRO 50X100MG</t>
  </si>
  <si>
    <t>157139</t>
  </si>
  <si>
    <t>ZULBEX 20 MG</t>
  </si>
  <si>
    <t>POR TBL ENT 28X20MG</t>
  </si>
  <si>
    <t>215476</t>
  </si>
  <si>
    <t>EBRANTIL 30 RETARD</t>
  </si>
  <si>
    <t>POR CPS PRO 50X30MG</t>
  </si>
  <si>
    <t>214904</t>
  </si>
  <si>
    <t>EUPHYLLIN CR N 200</t>
  </si>
  <si>
    <t>POR CPS PRO 50X200MG</t>
  </si>
  <si>
    <t>203954</t>
  </si>
  <si>
    <t>BISEPTOL 480</t>
  </si>
  <si>
    <t>POR TBL NOB 28X480MG</t>
  </si>
  <si>
    <t>132522</t>
  </si>
  <si>
    <t>EGILOK 25 MG</t>
  </si>
  <si>
    <t>TBL 60X25MG</t>
  </si>
  <si>
    <t>216199</t>
  </si>
  <si>
    <t>KLACID 500</t>
  </si>
  <si>
    <t>POR TBL FLM 14X500MG</t>
  </si>
  <si>
    <t>215606</t>
  </si>
  <si>
    <t>HELICID 20 ZENTIVA</t>
  </si>
  <si>
    <t>POR CPS ETD 90X20MG</t>
  </si>
  <si>
    <t>192390</t>
  </si>
  <si>
    <t>PANCREOLAN FORTE</t>
  </si>
  <si>
    <t>POR TBL ENT 60X220MG</t>
  </si>
  <si>
    <t>157129</t>
  </si>
  <si>
    <t>ZULBEX 10 MG</t>
  </si>
  <si>
    <t>POR TBL ENT 28X10MG</t>
  </si>
  <si>
    <t>200935</t>
  </si>
  <si>
    <t>213255</t>
  </si>
  <si>
    <t>COSYREL 5MG/5MG</t>
  </si>
  <si>
    <t xml:space="preserve">TBL FLM 30 </t>
  </si>
  <si>
    <t>397982</t>
  </si>
  <si>
    <t>MO LAHEV NA OXIPER 1 l</t>
  </si>
  <si>
    <t>208203</t>
  </si>
  <si>
    <t>SIOFOR 500</t>
  </si>
  <si>
    <t>500MG TBL FLM 120 II</t>
  </si>
  <si>
    <t>155093</t>
  </si>
  <si>
    <t>VALSACOMBI 160 MG/12,5 MG</t>
  </si>
  <si>
    <t>POR TBL FLM 84X160MG/12.5MG</t>
  </si>
  <si>
    <t>P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</si>
  <si>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</si>
  <si>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</si>
  <si>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</si>
  <si>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</si>
  <si>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</si>
  <si>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</si>
  <si>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</si>
  <si>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</si>
  <si>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</si>
  <si>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</si>
  <si>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</si>
  <si>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</si>
  <si>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</si>
  <si>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</si>
  <si>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</si>
  <si>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</si>
  <si>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</si>
  <si>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</si>
  <si>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</si>
  <si>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</si>
  <si>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</si>
  <si>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</si>
  <si>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</si>
  <si>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132063</t>
  </si>
  <si>
    <t>32063</t>
  </si>
  <si>
    <t>FRAXIPARINE</t>
  </si>
  <si>
    <t>INJ SOL 10X0.8ML</t>
  </si>
  <si>
    <t>140373</t>
  </si>
  <si>
    <t>40373</t>
  </si>
  <si>
    <t>MEDROL 16 MG</t>
  </si>
  <si>
    <t>POR TBLNOB50X16MG-B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</si>
  <si>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</si>
  <si>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</si>
  <si>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</si>
  <si>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</si>
  <si>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</si>
  <si>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</si>
  <si>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</si>
  <si>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</si>
  <si>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155823</t>
  </si>
  <si>
    <t>55823</t>
  </si>
  <si>
    <t>TBL OBD 20X500MG</t>
  </si>
  <si>
    <t>156503</t>
  </si>
  <si>
    <t>56503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</si>
  <si>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</si>
  <si>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</si>
  <si>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</si>
  <si>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</si>
  <si>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</si>
  <si>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</si>
  <si>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</si>
  <si>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</si>
  <si>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</si>
  <si>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</si>
  <si>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</si>
  <si>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</si>
  <si>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</si>
  <si>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193013</t>
  </si>
  <si>
    <t>93013</t>
  </si>
  <si>
    <t>SORTIS 10MG</t>
  </si>
  <si>
    <t>TBL OBD 30X10MG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</si>
  <si>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</si>
  <si>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</si>
  <si>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</si>
  <si>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</si>
  <si>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</si>
  <si>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</si>
  <si>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</si>
  <si>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</si>
  <si>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</si>
  <si>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</si>
  <si>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</si>
  <si>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845220</t>
  </si>
  <si>
    <t>101211</t>
  </si>
  <si>
    <t>PRESTARIUM NEO</t>
  </si>
  <si>
    <t>846446</t>
  </si>
  <si>
    <t>124343</t>
  </si>
  <si>
    <t>CEZERA 5 MG</t>
  </si>
  <si>
    <t>848765</t>
  </si>
  <si>
    <t>107938</t>
  </si>
  <si>
    <t>INJ SOL 6X3ML/150MG</t>
  </si>
  <si>
    <t>849444</t>
  </si>
  <si>
    <t>163085</t>
  </si>
  <si>
    <t>AMARYL 3 MG</t>
  </si>
  <si>
    <t>849453</t>
  </si>
  <si>
    <t>163077</t>
  </si>
  <si>
    <t>AMARYL 2 MG</t>
  </si>
  <si>
    <t>POR TBL NOB 30X2MG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</si>
  <si>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</si>
  <si>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</si>
  <si>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</si>
  <si>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</si>
  <si>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</si>
  <si>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</si>
  <si>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</si>
  <si>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</si>
  <si>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</si>
  <si>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</si>
  <si>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</si>
  <si>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</si>
  <si>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155824</t>
  </si>
  <si>
    <t>55824</t>
  </si>
  <si>
    <t>INJ 5X5ML/2500MG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</si>
  <si>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</si>
  <si>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</si>
  <si>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</si>
  <si>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</si>
  <si>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</si>
  <si>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</si>
  <si>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</si>
  <si>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</si>
  <si>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</si>
  <si>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</si>
  <si>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</si>
  <si>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</si>
  <si>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</si>
  <si>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</si>
  <si>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</si>
  <si>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846824</t>
  </si>
  <si>
    <t>124087</t>
  </si>
  <si>
    <t>PRESTANCE 5 MG/5 MG</t>
  </si>
  <si>
    <t>POR TBL NOB 30</t>
  </si>
  <si>
    <t>849187</t>
  </si>
  <si>
    <t>111902</t>
  </si>
  <si>
    <t>NITRESAN 20 MG</t>
  </si>
  <si>
    <t>POR TBL NOB 30X20MG</t>
  </si>
  <si>
    <t>126486</t>
  </si>
  <si>
    <t>26486</t>
  </si>
  <si>
    <t>ACTRAPID PENFILL 100IU/ML</t>
  </si>
  <si>
    <t>INJ SOL 5X3ML</t>
  </si>
  <si>
    <t>850390</t>
  </si>
  <si>
    <t>102600</t>
  </si>
  <si>
    <t>CARVESAN 6,25</t>
  </si>
  <si>
    <t>POR TBL NOB 100X6,25MG</t>
  </si>
  <si>
    <t>109710</t>
  </si>
  <si>
    <t>9710</t>
  </si>
  <si>
    <t>INJ SIC 1X125MG+2ML</t>
  </si>
  <si>
    <t>117431</t>
  </si>
  <si>
    <t>17431</t>
  </si>
  <si>
    <t>CITALEC 20 ZENTIVA</t>
  </si>
  <si>
    <t>POR TBL FLM30X20MG</t>
  </si>
  <si>
    <t>166760</t>
  </si>
  <si>
    <t>KINITO 50 MG, POTAHOVANÉ TABLETY</t>
  </si>
  <si>
    <t>POR TBL FLM 100X50MG</t>
  </si>
  <si>
    <t>130652</t>
  </si>
  <si>
    <t>30652</t>
  </si>
  <si>
    <t>REASEC</t>
  </si>
  <si>
    <t>TBL 20X2.5MG</t>
  </si>
  <si>
    <t>850729</t>
  </si>
  <si>
    <t>157875</t>
  </si>
  <si>
    <t>PARACETAMOL KABI 10MG/ML</t>
  </si>
  <si>
    <t>INF SOL 10X100ML/1000MG</t>
  </si>
  <si>
    <t>158198</t>
  </si>
  <si>
    <t>POR TBL NOB 100X80MG</t>
  </si>
  <si>
    <t>849578</t>
  </si>
  <si>
    <t>149480</t>
  </si>
  <si>
    <t>ZYLLT 75 MG</t>
  </si>
  <si>
    <t>POR TBL FLM 28X75MG</t>
  </si>
  <si>
    <t>147657</t>
  </si>
  <si>
    <t>47657</t>
  </si>
  <si>
    <t>FLIXOTIDE 250 INHALER N</t>
  </si>
  <si>
    <t>INH SUS PSS60X250RG</t>
  </si>
  <si>
    <t>191788</t>
  </si>
  <si>
    <t>91788</t>
  </si>
  <si>
    <t>NEUROL 0.25</t>
  </si>
  <si>
    <t>TBL 30X0.25MG</t>
  </si>
  <si>
    <t>191922</t>
  </si>
  <si>
    <t>SIOFOR 1000</t>
  </si>
  <si>
    <t>POR TBL FLM 60X1000MG</t>
  </si>
  <si>
    <t>187158</t>
  </si>
  <si>
    <t>ANESIA 10 MG/ML INJ/INF EML.</t>
  </si>
  <si>
    <t>INJ+INF EML 5X20ML/200MG</t>
  </si>
  <si>
    <t>203097</t>
  </si>
  <si>
    <t>AMOKSIKLAV 1 G</t>
  </si>
  <si>
    <t>POR TBL FLM 21X1GM</t>
  </si>
  <si>
    <t>149483</t>
  </si>
  <si>
    <t>POR TBL FLM 56X75MG</t>
  </si>
  <si>
    <t>213480</t>
  </si>
  <si>
    <t>INJ SOL 10X0.6ML</t>
  </si>
  <si>
    <t>213494</t>
  </si>
  <si>
    <t>INJ SOL 10X0.4ML</t>
  </si>
  <si>
    <t>214433</t>
  </si>
  <si>
    <t>CONTROLOC 20 MG</t>
  </si>
  <si>
    <t>POR TBL ENT 28X20MG I</t>
  </si>
  <si>
    <t>213487</t>
  </si>
  <si>
    <t>INJ SOL 10X0.3ML</t>
  </si>
  <si>
    <t>213489</t>
  </si>
  <si>
    <t>213490</t>
  </si>
  <si>
    <t>INJ SOL 10X1ML</t>
  </si>
  <si>
    <t>214525</t>
  </si>
  <si>
    <t>CONTROLOC 40 MG</t>
  </si>
  <si>
    <t>POR TBL ENT 28X40MG</t>
  </si>
  <si>
    <t>214526</t>
  </si>
  <si>
    <t>POR TBL ENT 100X40MG I</t>
  </si>
  <si>
    <t>127737</t>
  </si>
  <si>
    <t>MIDAZOLAM ACCORD 5 MG/ML</t>
  </si>
  <si>
    <t>INJ+INF SOL 10X1MLX5MG/ML</t>
  </si>
  <si>
    <t>32859</t>
  </si>
  <si>
    <t>NAC AL 600 ŠUMIVÉ TABLETY</t>
  </si>
  <si>
    <t>POR TBL EFF 50X600MG</t>
  </si>
  <si>
    <t>201290</t>
  </si>
  <si>
    <t>MEDRACET 37,5 MG/325 MG</t>
  </si>
  <si>
    <t>215713</t>
  </si>
  <si>
    <t>DUPHALAC</t>
  </si>
  <si>
    <t>667MG/ML POR SOL 1X200ML HDP</t>
  </si>
  <si>
    <t>50113006</t>
  </si>
  <si>
    <t>841761</t>
  </si>
  <si>
    <t>PreOp 4x200ml</t>
  </si>
  <si>
    <t>133339</t>
  </si>
  <si>
    <t>33339</t>
  </si>
  <si>
    <t>DIASIP S PŘÍCHUTÍ JAHODOVOU</t>
  </si>
  <si>
    <t>POR SOL 1X200ML</t>
  </si>
  <si>
    <t>133220</t>
  </si>
  <si>
    <t>33220</t>
  </si>
  <si>
    <t>PROTIFAR</t>
  </si>
  <si>
    <t>POR PLV SOL 1X225GM</t>
  </si>
  <si>
    <t>987792</t>
  </si>
  <si>
    <t>33749</t>
  </si>
  <si>
    <t>NUTRIDRINK CREME S PŘÍCHUTÍ BANÁNOVOU</t>
  </si>
  <si>
    <t>POR SOL 4X125GM</t>
  </si>
  <si>
    <t>33936</t>
  </si>
  <si>
    <t>NUTRIDRINK S PŘÍCHUTÍ BANÁNOVOU</t>
  </si>
  <si>
    <t>990352</t>
  </si>
  <si>
    <t>33935</t>
  </si>
  <si>
    <t>NUTRIDRINK S PŘÍCHUTÍ JAHODOVOU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</si>
  <si>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</si>
  <si>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</si>
  <si>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</si>
  <si>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</si>
  <si>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</si>
  <si>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</si>
  <si>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</si>
  <si>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</si>
  <si>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</si>
  <si>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</si>
  <si>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</si>
  <si>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</si>
  <si>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</si>
  <si>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</si>
  <si>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</si>
  <si>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</si>
  <si>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</si>
  <si>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</si>
  <si>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</si>
  <si>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</si>
  <si>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</si>
  <si>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</si>
  <si>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</si>
  <si>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</si>
  <si>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</si>
  <si>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</si>
  <si>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</si>
  <si>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</si>
  <si>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</si>
  <si>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</si>
  <si>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</si>
  <si>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</si>
  <si>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</si>
  <si>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</si>
  <si>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197654</t>
  </si>
  <si>
    <t>97654</t>
  </si>
  <si>
    <t>DOXYBENE 100MG</t>
  </si>
  <si>
    <t>CPS 10X100MG</t>
  </si>
  <si>
    <t>395399</t>
  </si>
  <si>
    <t>101112</t>
  </si>
  <si>
    <t>EREMFAT I.V. 600 MG</t>
  </si>
  <si>
    <t>INJ PLV SOL 1X600MG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</si>
  <si>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</si>
  <si>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</si>
  <si>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</si>
  <si>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</si>
  <si>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</si>
  <si>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</si>
  <si>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</si>
  <si>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</si>
  <si>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162052</t>
  </si>
  <si>
    <t>62052</t>
  </si>
  <si>
    <t>DUOMOX 1000</t>
  </si>
  <si>
    <t>POR TBL SUS 20X1000MG</t>
  </si>
  <si>
    <t>131656</t>
  </si>
  <si>
    <t>CEFTAZIDIM KABI 2 GM</t>
  </si>
  <si>
    <t>INJ+INF PLV SOL 10X2GM</t>
  </si>
  <si>
    <t>100707</t>
  </si>
  <si>
    <t>707</t>
  </si>
  <si>
    <t>FUCIDIN H</t>
  </si>
  <si>
    <t>DRM CRM 1X15GM</t>
  </si>
  <si>
    <t>132559</t>
  </si>
  <si>
    <t>32559</t>
  </si>
  <si>
    <t>OSPAMOX 1000 MG</t>
  </si>
  <si>
    <t>POR TBLFLM14X1000MG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</si>
  <si>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</si>
  <si>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</si>
  <si>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</si>
  <si>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</si>
  <si>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</si>
  <si>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</si>
  <si>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</si>
  <si>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</si>
  <si>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</si>
  <si>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</si>
  <si>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</si>
  <si>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</si>
  <si>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</si>
  <si>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</si>
  <si>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</si>
  <si>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</si>
  <si>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</si>
  <si>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</si>
  <si>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</si>
  <si>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201970</t>
  </si>
  <si>
    <t>PAMYCON NA PŘÍPRAVU KAPEK</t>
  </si>
  <si>
    <t>DRM PLV SOL 1X1LAH</t>
  </si>
  <si>
    <t>207116</t>
  </si>
  <si>
    <t>OFLOXIN INF</t>
  </si>
  <si>
    <t>INF SOL 10X100ML</t>
  </si>
  <si>
    <t>201961</t>
  </si>
  <si>
    <t>115658</t>
  </si>
  <si>
    <t>15658</t>
  </si>
  <si>
    <t>CIPLOX 500</t>
  </si>
  <si>
    <t>TBL OBD 10X500MG</t>
  </si>
  <si>
    <t>216183</t>
  </si>
  <si>
    <t>KLACID I.V.</t>
  </si>
  <si>
    <t>INF PLV SOL 1X500MG</t>
  </si>
  <si>
    <t>105951</t>
  </si>
  <si>
    <t>5951</t>
  </si>
  <si>
    <t>AMOKSIKLAV 1G</t>
  </si>
  <si>
    <t>TBL OBD 14X1GM</t>
  </si>
  <si>
    <t>185525</t>
  </si>
  <si>
    <t>85525</t>
  </si>
  <si>
    <t>AMOKSIKLAV</t>
  </si>
  <si>
    <t>TBL OBD 21X625MG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</si>
  <si>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</si>
  <si>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</si>
  <si>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</si>
  <si>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</si>
  <si>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</si>
  <si>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</si>
  <si>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</si>
  <si>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</si>
  <si>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116895</t>
  </si>
  <si>
    <t>16895</t>
  </si>
  <si>
    <t>IMAZOL KRÉMPASTA</t>
  </si>
  <si>
    <t>DRM PST 1X30GM</t>
  </si>
  <si>
    <t>165485</t>
  </si>
  <si>
    <t>65485</t>
  </si>
  <si>
    <t>CLOTRIMAZOL SPRAY AL 1%</t>
  </si>
  <si>
    <t>SPR 1X30ML 1%</t>
  </si>
  <si>
    <t>186397</t>
  </si>
  <si>
    <t>86397</t>
  </si>
  <si>
    <t>CLOTRIMAZOL AL 1%</t>
  </si>
  <si>
    <t>CRM 1X50GM 1%</t>
  </si>
  <si>
    <t>50113008</t>
  </si>
  <si>
    <t>26042</t>
  </si>
  <si>
    <t>KIOVIG 10 g CZ Baxter</t>
  </si>
  <si>
    <t>50113002</t>
  </si>
  <si>
    <t>111453</t>
  </si>
  <si>
    <t>11453</t>
  </si>
  <si>
    <t>OLICLINOMEL N8-800</t>
  </si>
  <si>
    <t>INF EML4X2000ML</t>
  </si>
  <si>
    <t>397302</t>
  </si>
  <si>
    <t>3290</t>
  </si>
  <si>
    <t>NUTRIFLEX PERI</t>
  </si>
  <si>
    <t>INF SOL 5X1000ML</t>
  </si>
  <si>
    <t>930444</t>
  </si>
  <si>
    <t>KL AQUA PURIF. KUL., FAG. 1 kg</t>
  </si>
  <si>
    <t>116320</t>
  </si>
  <si>
    <t>16320</t>
  </si>
  <si>
    <t>BRAUNOVIDON MAST</t>
  </si>
  <si>
    <t>UNG 1X100GM-TUBA</t>
  </si>
  <si>
    <t>118175</t>
  </si>
  <si>
    <t>18175</t>
  </si>
  <si>
    <t>PROPOFOL 1% MCT/LCT FRESENIUS</t>
  </si>
  <si>
    <t>INJ EML 10X100ML</t>
  </si>
  <si>
    <t>850095</t>
  </si>
  <si>
    <t>120406</t>
  </si>
  <si>
    <t>THIOPENTAL VUAB INJ. PLV. SOL. 0,5 G</t>
  </si>
  <si>
    <t>INJ PLV SOL 1X0.5GM</t>
  </si>
  <si>
    <t>846094</t>
  </si>
  <si>
    <t>129023</t>
  </si>
  <si>
    <t>PROPOFOL-LIPURO 1% (10MG/ML) 5X20ML</t>
  </si>
  <si>
    <t xml:space="preserve">INJ+INF EML 5X20ML/200MG </t>
  </si>
  <si>
    <t>47249</t>
  </si>
  <si>
    <t>INF SOL 10X250ML-PE</t>
  </si>
  <si>
    <t>100527</t>
  </si>
  <si>
    <t>527</t>
  </si>
  <si>
    <t>NATRIUM SALICYLICUM BIOTIKA</t>
  </si>
  <si>
    <t>INJ 10X10ML 10%</t>
  </si>
  <si>
    <t>100610</t>
  </si>
  <si>
    <t>610</t>
  </si>
  <si>
    <t>SYNTOPHYLLIN</t>
  </si>
  <si>
    <t>INJ 5X10ML/240MG</t>
  </si>
  <si>
    <t>101710</t>
  </si>
  <si>
    <t>1710</t>
  </si>
  <si>
    <t>MILURIT 300</t>
  </si>
  <si>
    <t>TBL 30X300MG</t>
  </si>
  <si>
    <t>156992</t>
  </si>
  <si>
    <t>56992</t>
  </si>
  <si>
    <t>CODEIN SLOVAKOFARMA 15MG</t>
  </si>
  <si>
    <t>TBL 10X15MG-BLISTR</t>
  </si>
  <si>
    <t>159941</t>
  </si>
  <si>
    <t>59941</t>
  </si>
  <si>
    <t>SMECTA</t>
  </si>
  <si>
    <t>PLV POR 1X30SACKU</t>
  </si>
  <si>
    <t>176496</t>
  </si>
  <si>
    <t>76496</t>
  </si>
  <si>
    <t>BERODUAL</t>
  </si>
  <si>
    <t>INH LIQ 1X20ML</t>
  </si>
  <si>
    <t>192086</t>
  </si>
  <si>
    <t>92086</t>
  </si>
  <si>
    <t>ROWATINEX</t>
  </si>
  <si>
    <t>GTT 1X10ML</t>
  </si>
  <si>
    <t>192729</t>
  </si>
  <si>
    <t>92729</t>
  </si>
  <si>
    <t>ACIDUM ASCORBICUM</t>
  </si>
  <si>
    <t>INJ 5X5ML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</si>
  <si>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</si>
  <si>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</si>
  <si>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</si>
  <si>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</si>
  <si>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</si>
  <si>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</si>
  <si>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</si>
  <si>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847713</t>
  </si>
  <si>
    <t>125526</t>
  </si>
  <si>
    <t>APO-IBUPROFEN 400 MG</t>
  </si>
  <si>
    <t>POR TBL FLM 100X400MG</t>
  </si>
  <si>
    <t>849712</t>
  </si>
  <si>
    <t>125053</t>
  </si>
  <si>
    <t>APO-AMLO 10</t>
  </si>
  <si>
    <t>POR TBL NOB 100X10MG</t>
  </si>
  <si>
    <t>900441</t>
  </si>
  <si>
    <t>KL ETHER  LÉKOPISNÝ 1000 ml Fagron, Kulich</t>
  </si>
  <si>
    <t>jednotka 1 ks   UN 1155</t>
  </si>
  <si>
    <t>905097</t>
  </si>
  <si>
    <t>158767</t>
  </si>
  <si>
    <t>DZ OCTENISEPT 250 ml</t>
  </si>
  <si>
    <t>sprej</t>
  </si>
  <si>
    <t>100489</t>
  </si>
  <si>
    <t>489</t>
  </si>
  <si>
    <t>KANAVIT</t>
  </si>
  <si>
    <t>INJ 5X1ML/10MG</t>
  </si>
  <si>
    <t>111337</t>
  </si>
  <si>
    <t>52421</t>
  </si>
  <si>
    <t>GERATAM 3 G</t>
  </si>
  <si>
    <t>INJ SOL 4X15ML/3GM</t>
  </si>
  <si>
    <t>145981</t>
  </si>
  <si>
    <t>45981</t>
  </si>
  <si>
    <t>CERNEVIT</t>
  </si>
  <si>
    <t>INJ PLV SOL10X750MG</t>
  </si>
  <si>
    <t>157345</t>
  </si>
  <si>
    <t>57345</t>
  </si>
  <si>
    <t>LITALIR</t>
  </si>
  <si>
    <t>CPS 100X500MG</t>
  </si>
  <si>
    <t>159357</t>
  </si>
  <si>
    <t>59357</t>
  </si>
  <si>
    <t>RINGERUV ROZTOK BRAUN</t>
  </si>
  <si>
    <t>INF 10X500ML(LDPE)</t>
  </si>
  <si>
    <t>165633</t>
  </si>
  <si>
    <t>165751</t>
  </si>
  <si>
    <t>GELASPAN 4% EBI20x500 ml</t>
  </si>
  <si>
    <t>INF SOL20X500ML VAK</t>
  </si>
  <si>
    <t>100409</t>
  </si>
  <si>
    <t>409</t>
  </si>
  <si>
    <t>CALCIUM CHLORATUM BIOTIKA</t>
  </si>
  <si>
    <t>INJ 5X10ML 10%</t>
  </si>
  <si>
    <t>100874</t>
  </si>
  <si>
    <t>874</t>
  </si>
  <si>
    <t>OPHTHALMO-AZULEN</t>
  </si>
  <si>
    <t>UNG OPH 1X5GM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</si>
  <si>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</si>
  <si>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</si>
  <si>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</si>
  <si>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</si>
  <si>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</si>
  <si>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</si>
  <si>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</si>
  <si>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INF 1X80ML</t>
  </si>
  <si>
    <t>169789</t>
  </si>
  <si>
    <t>69789</t>
  </si>
  <si>
    <t>INF 1X500ML</t>
  </si>
  <si>
    <t>194916</t>
  </si>
  <si>
    <t>94916</t>
  </si>
  <si>
    <t>AMBROBENE</t>
  </si>
  <si>
    <t>INJ 5X2ML/15MG</t>
  </si>
  <si>
    <t>847940</t>
  </si>
  <si>
    <t>155338</t>
  </si>
  <si>
    <t>SIMDAX 2,5 MG/ML</t>
  </si>
  <si>
    <t>INF CNC SOL 1X5ML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</si>
  <si>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</si>
  <si>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</si>
  <si>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</si>
  <si>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</si>
  <si>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</si>
  <si>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</si>
  <si>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</si>
  <si>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</si>
  <si>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</si>
  <si>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</si>
  <si>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</si>
  <si>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</si>
  <si>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</si>
  <si>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</si>
  <si>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</si>
  <si>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</si>
  <si>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</si>
  <si>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</si>
  <si>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169755</t>
  </si>
  <si>
    <t>69755</t>
  </si>
  <si>
    <t>ARDEANUTRISOL G 40</t>
  </si>
  <si>
    <t>199138</t>
  </si>
  <si>
    <t>99138</t>
  </si>
  <si>
    <t>AKTIFERRIN</t>
  </si>
  <si>
    <t>GTT 1X30ML</t>
  </si>
  <si>
    <t>843217</t>
  </si>
  <si>
    <t>CATAPRES 0,15MG INJ-MIMOŘÁDNÝ DOVOZ!!</t>
  </si>
  <si>
    <t>INJ 5X1ML/0.15MG</t>
  </si>
  <si>
    <t>169595</t>
  </si>
  <si>
    <t>69595</t>
  </si>
  <si>
    <t>ARDEAELYTOSOL L-ARGININCHL.21%</t>
  </si>
  <si>
    <t>102132</t>
  </si>
  <si>
    <t>2132</t>
  </si>
  <si>
    <t>INJ 10X10ML</t>
  </si>
  <si>
    <t>152225</t>
  </si>
  <si>
    <t>52225</t>
  </si>
  <si>
    <t>THIOCTACID 600 T</t>
  </si>
  <si>
    <t>INJ SOL 5X24ML/600MG</t>
  </si>
  <si>
    <t>155911</t>
  </si>
  <si>
    <t>55911</t>
  </si>
  <si>
    <t>PEROXID VODÍKU 3% COO</t>
  </si>
  <si>
    <t>DRM SOL 1X100ML 3%</t>
  </si>
  <si>
    <t>921403</t>
  </si>
  <si>
    <t>KL VASELINUM ALBUM, 50G</t>
  </si>
  <si>
    <t>930535</t>
  </si>
  <si>
    <t>DZ OCTENIDOL 250ml</t>
  </si>
  <si>
    <t>447</t>
  </si>
  <si>
    <t>EPHEDRIN BIOTIKA</t>
  </si>
  <si>
    <t>INJ SOL 10X1ML/50MG</t>
  </si>
  <si>
    <t>902074</t>
  </si>
  <si>
    <t>85278</t>
  </si>
  <si>
    <t>VOLULYTE 6%</t>
  </si>
  <si>
    <t>INF SOL 20X500ML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</si>
  <si>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</si>
  <si>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</si>
  <si>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</si>
  <si>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</si>
  <si>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</si>
  <si>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</si>
  <si>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149990</t>
  </si>
  <si>
    <t>49990</t>
  </si>
  <si>
    <t>EXACYL</t>
  </si>
  <si>
    <t>INJ 5X5ML/500MG</t>
  </si>
  <si>
    <t>187825</t>
  </si>
  <si>
    <t>87825</t>
  </si>
  <si>
    <t>INF 1X200ML</t>
  </si>
  <si>
    <t>191217</t>
  </si>
  <si>
    <t>91217</t>
  </si>
  <si>
    <t>VENTER</t>
  </si>
  <si>
    <t>TBL 50X1GM</t>
  </si>
  <si>
    <t>846826</t>
  </si>
  <si>
    <t>125002</t>
  </si>
  <si>
    <t>ESMERON INJ.SOL.10X5ML</t>
  </si>
  <si>
    <t>129027</t>
  </si>
  <si>
    <t>PROPOFOL-LIPURO 1 % (10MG/ML)</t>
  </si>
  <si>
    <t>INJ+INF EML 10X100ML/1000MG</t>
  </si>
  <si>
    <t>187721</t>
  </si>
  <si>
    <t>87721</t>
  </si>
  <si>
    <t>RAPIFEN</t>
  </si>
  <si>
    <t>INJ 5X2ML</t>
  </si>
  <si>
    <t>194763</t>
  </si>
  <si>
    <t>94763</t>
  </si>
  <si>
    <t>NALOXONE POLFA</t>
  </si>
  <si>
    <t>INJ 10X1ML/0.4MG</t>
  </si>
  <si>
    <t>846853</t>
  </si>
  <si>
    <t>124418</t>
  </si>
  <si>
    <t>ROCURONIUM B. BRAUN 10 MG/ML</t>
  </si>
  <si>
    <t xml:space="preserve">INJ+INF SOL 10X5ML </t>
  </si>
  <si>
    <t>844547</t>
  </si>
  <si>
    <t>107143</t>
  </si>
  <si>
    <t>OTIPAX</t>
  </si>
  <si>
    <t>AUR GTT SOL 1X16GM</t>
  </si>
  <si>
    <t>850027</t>
  </si>
  <si>
    <t>125122</t>
  </si>
  <si>
    <t>APO-DICLO SR 100</t>
  </si>
  <si>
    <t>POR TBL RET 100X100MG</t>
  </si>
  <si>
    <t>920282</t>
  </si>
  <si>
    <t>KL SOL.BORGLYCEROLI 3% 50G</t>
  </si>
  <si>
    <t>137493</t>
  </si>
  <si>
    <t>ESMOCARD HCL ORPHA 2500 MG/10 ML KONCENTRÁT PRO PŘ</t>
  </si>
  <si>
    <t>INF CNC SOL 1X2500MG/10ML</t>
  </si>
  <si>
    <t>176954</t>
  </si>
  <si>
    <t>ALGIFEN NEO</t>
  </si>
  <si>
    <t>POR GTT SOL 1X50ML</t>
  </si>
  <si>
    <t>989970</t>
  </si>
  <si>
    <t>168651</t>
  </si>
  <si>
    <t>DEXDOR</t>
  </si>
  <si>
    <t>INF CNC SOL 25X2ML</t>
  </si>
  <si>
    <t>150660</t>
  </si>
  <si>
    <t>CEREBROLYSIN</t>
  </si>
  <si>
    <t>INJ SOL 5X10ML</t>
  </si>
  <si>
    <t>203092</t>
  </si>
  <si>
    <t>LIDOCAIN EGIS 10 %</t>
  </si>
  <si>
    <t>DRM SPR SOL 1X38GM</t>
  </si>
  <si>
    <t>500458</t>
  </si>
  <si>
    <t>B-komplex forte 100tbl. Zentiva</t>
  </si>
  <si>
    <t>161371</t>
  </si>
  <si>
    <t>SUXAMETHONIUM CHLORID VUAB 100 MG</t>
  </si>
  <si>
    <t>215473</t>
  </si>
  <si>
    <t>EBRANTIL I.V. 25</t>
  </si>
  <si>
    <t>214616</t>
  </si>
  <si>
    <t>TRENTAL</t>
  </si>
  <si>
    <t>INF SOL 5X5ML/100MG</t>
  </si>
  <si>
    <t>990927</t>
  </si>
  <si>
    <t>Klysma salinické 135ml</t>
  </si>
  <si>
    <t>216900</t>
  </si>
  <si>
    <t>NORADRENALIN LÉČIVA</t>
  </si>
  <si>
    <t>IVN INF CNC SOL 5X5ML</t>
  </si>
  <si>
    <t>119653</t>
  </si>
  <si>
    <t>TBL FLM 60X320MG/60MG</t>
  </si>
  <si>
    <t>131369</t>
  </si>
  <si>
    <t>SELEN AGUETTANT 10 MIKROGRAMŮ/ML</t>
  </si>
  <si>
    <t>INF SOL 10X10MLX10RG/ML</t>
  </si>
  <si>
    <t>204356</t>
  </si>
  <si>
    <t>REGIOCIT ROZTOK PRO HEMOFILTRACI</t>
  </si>
  <si>
    <t>HFL SOL 2X5000ML</t>
  </si>
  <si>
    <t>204603</t>
  </si>
  <si>
    <t>BIPHOZYL ROZTOK PRO HEMODIALÝZU/HEMOFILTRACI</t>
  </si>
  <si>
    <t>HMD+HFL SOL 2X5000ML</t>
  </si>
  <si>
    <t>147251</t>
  </si>
  <si>
    <t>0,9 % SODIUM CHLORIDE KABI</t>
  </si>
  <si>
    <t>1x1000 ml FFlx</t>
  </si>
  <si>
    <t>501705</t>
  </si>
  <si>
    <t>ISOPRENALIN inj.-MIMOŘÁDNÝ DOVOZ!!</t>
  </si>
  <si>
    <t>5x1 ml</t>
  </si>
  <si>
    <t>992024</t>
  </si>
  <si>
    <t>Atracurium Hexal 50mg/5ml - MIMOŘ.DOVOZ!!!</t>
  </si>
  <si>
    <t xml:space="preserve">1x5amp. </t>
  </si>
  <si>
    <t>207334</t>
  </si>
  <si>
    <t>EMPRESSIN 40IU/2ML</t>
  </si>
  <si>
    <t xml:space="preserve"> INJ SOL 10X2ML</t>
  </si>
  <si>
    <t>166030</t>
  </si>
  <si>
    <t>66030</t>
  </si>
  <si>
    <t>109711</t>
  </si>
  <si>
    <t>9711</t>
  </si>
  <si>
    <t>INJ SIC 1X500MG+8ML</t>
  </si>
  <si>
    <t>130779</t>
  </si>
  <si>
    <t>30779</t>
  </si>
  <si>
    <t>SUFENTANIL TORREX 5 MCG/ML</t>
  </si>
  <si>
    <t>INJ SOL 5X10ML/50RG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</si>
  <si>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</si>
  <si>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</si>
  <si>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</si>
  <si>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</si>
  <si>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</si>
  <si>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</si>
  <si>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</si>
  <si>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</si>
  <si>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160319</t>
  </si>
  <si>
    <t>SEVOFLURANE BAXTER 100 %</t>
  </si>
  <si>
    <t>INH LIQ VAP 1X250ML</t>
  </si>
  <si>
    <t>181456</t>
  </si>
  <si>
    <t>81456</t>
  </si>
  <si>
    <t>SIR 1X500ML-HDPE</t>
  </si>
  <si>
    <t>187425</t>
  </si>
  <si>
    <t>LETROX 50</t>
  </si>
  <si>
    <t>POR TBL NOB 100X50RG II</t>
  </si>
  <si>
    <t>184245</t>
  </si>
  <si>
    <t>LETROX 75</t>
  </si>
  <si>
    <t>POR TBL NOB 100X75MCG II</t>
  </si>
  <si>
    <t>187607</t>
  </si>
  <si>
    <t>ONDANSETRON B. BRAUN 2 MG/ML</t>
  </si>
  <si>
    <t>INJ SOL 20X4ML/8MG LDPE</t>
  </si>
  <si>
    <t>214427</t>
  </si>
  <si>
    <t>CONTROLOC I.V.</t>
  </si>
  <si>
    <t>INJ PLV SOL 1X40MG</t>
  </si>
  <si>
    <t>187427</t>
  </si>
  <si>
    <t>LETROX 100</t>
  </si>
  <si>
    <t>POR TBL NOB 100X100RG II</t>
  </si>
  <si>
    <t>127738</t>
  </si>
  <si>
    <t>INJ+INF SOL 10X3MLX5MG/ML</t>
  </si>
  <si>
    <t>846016</t>
  </si>
  <si>
    <t>Nutrison Advanced Protison 500ml</t>
  </si>
  <si>
    <t>1X500ML</t>
  </si>
  <si>
    <t>990658</t>
  </si>
  <si>
    <t xml:space="preserve">Nutricomp Glutamine Plus MB 500ml 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</si>
  <si>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</si>
  <si>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</si>
  <si>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</si>
  <si>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</si>
  <si>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</si>
  <si>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</si>
  <si>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</si>
  <si>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</si>
  <si>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</si>
  <si>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</si>
  <si>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</si>
  <si>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</si>
  <si>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</si>
  <si>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</si>
  <si>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</si>
  <si>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</si>
  <si>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</si>
  <si>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</si>
  <si>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</si>
  <si>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</si>
  <si>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</si>
  <si>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</si>
  <si>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</si>
  <si>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</si>
  <si>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</si>
  <si>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</si>
  <si>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</si>
  <si>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</si>
  <si>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</si>
  <si>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</si>
  <si>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</si>
  <si>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33833</t>
  </si>
  <si>
    <t>DIASIP S PŘÍCHUTÍ CAPPUCCINO</t>
  </si>
  <si>
    <t>POR SOL 4X200ML</t>
  </si>
  <si>
    <t>33848</t>
  </si>
  <si>
    <t>NUTRIDRINK S PŘÍCHUTÍ ČOKOLÁDOVOU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</si>
  <si>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</si>
  <si>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</si>
  <si>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</si>
  <si>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</si>
  <si>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</si>
  <si>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</si>
  <si>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</si>
  <si>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33856</t>
  </si>
  <si>
    <t>NUTRIDRINK YOGHURT S PŘÍCHUTÍ MALINA</t>
  </si>
  <si>
    <t>33857</t>
  </si>
  <si>
    <t>NUTRIDRINK YOGHURT S PŘÍCHUTÍ VANILKA A CITRÓN</t>
  </si>
  <si>
    <t>217005</t>
  </si>
  <si>
    <t>NUTRICOMP SOUP JEMNÉ KUŘECÍ KARI</t>
  </si>
  <si>
    <t>217006</t>
  </si>
  <si>
    <t>NUTRICOMP SOUP ZELENINOVÁ POLÉVKA</t>
  </si>
  <si>
    <t>50113012</t>
  </si>
  <si>
    <t>193650</t>
  </si>
  <si>
    <t>93650</t>
  </si>
  <si>
    <t>ACTILYSE 50MG</t>
  </si>
  <si>
    <t>INJ SIC 1X50MG+50ML</t>
  </si>
  <si>
    <t>203855</t>
  </si>
  <si>
    <t>CEFOTAXIME LEK 1 G PRÁŠEK PRO INJEKČNÍ ROZTOK</t>
  </si>
  <si>
    <t>IMS+IVN INJ PLV SOL 10X1GM</t>
  </si>
  <si>
    <t>111706</t>
  </si>
  <si>
    <t>11706</t>
  </si>
  <si>
    <t>INJ 10X5ML</t>
  </si>
  <si>
    <t>201977</t>
  </si>
  <si>
    <t>PENICILIN G 5,0 DRASELNÁ SO. BIOTIKA</t>
  </si>
  <si>
    <t>INJ PLV SOL 10X5MU</t>
  </si>
  <si>
    <t>195147</t>
  </si>
  <si>
    <t>AMIKACIN MEDOPHARM 500 MG/2 ML</t>
  </si>
  <si>
    <t>INJ+INF SOL 10X2ML/500MG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</si>
  <si>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</si>
  <si>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</si>
  <si>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</si>
  <si>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</si>
  <si>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</si>
  <si>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</si>
  <si>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</si>
  <si>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</si>
  <si>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</si>
  <si>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</si>
  <si>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</si>
  <si>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</si>
  <si>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</si>
  <si>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</si>
  <si>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</si>
  <si>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164407</t>
  </si>
  <si>
    <t>INF SOL 10X200ML/400MG</t>
  </si>
  <si>
    <t>0062464</t>
  </si>
  <si>
    <t>Haemocomplettan P 1000mg</t>
  </si>
  <si>
    <t>0138455</t>
  </si>
  <si>
    <t>ALBUNORM 20%</t>
  </si>
  <si>
    <t>200G/L INF SOL 1X100ML</t>
  </si>
  <si>
    <t>6480</t>
  </si>
  <si>
    <t>Ocplex 20ml 500 I.U. Phoenix</t>
  </si>
  <si>
    <t>0129056</t>
  </si>
  <si>
    <t>ATENATIV 500 I.U. Phoenix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</si>
  <si>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</si>
  <si>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</si>
  <si>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</si>
  <si>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</si>
  <si>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</si>
  <si>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</si>
  <si>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</si>
  <si>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</si>
  <si>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</si>
  <si>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396914</t>
  </si>
  <si>
    <t>52301</t>
  </si>
  <si>
    <t>AMINOPLASMAL HEPA-10%</t>
  </si>
  <si>
    <t>INF 10X500ML</t>
  </si>
  <si>
    <t>100498</t>
  </si>
  <si>
    <t>498</t>
  </si>
  <si>
    <t>102486</t>
  </si>
  <si>
    <t>2486</t>
  </si>
  <si>
    <t>KALIUM CHLORATUM LECIVA 7.5%</t>
  </si>
  <si>
    <t>INJ 5X10ML 7.5%</t>
  </si>
  <si>
    <t>905098</t>
  </si>
  <si>
    <t>23989</t>
  </si>
  <si>
    <t>DZ OCTENISEPT 1 l</t>
  </si>
  <si>
    <t>109210</t>
  </si>
  <si>
    <t>9210</t>
  </si>
  <si>
    <t>LEKOPTIN</t>
  </si>
  <si>
    <t>INJ 50X2ML/5MG</t>
  </si>
  <si>
    <t>900814</t>
  </si>
  <si>
    <t>KL SOL.FORMAL.K FIXACI TKANI,1000G</t>
  </si>
  <si>
    <t>159358</t>
  </si>
  <si>
    <t>59358</t>
  </si>
  <si>
    <t>INF 10X1000ML(LDPE)</t>
  </si>
  <si>
    <t>192730</t>
  </si>
  <si>
    <t>92730</t>
  </si>
  <si>
    <t>INJ 50X5ML</t>
  </si>
  <si>
    <t>198880</t>
  </si>
  <si>
    <t>98880</t>
  </si>
  <si>
    <t>FYZIOLOGICKÝ ROZTOK VIAFLO</t>
  </si>
  <si>
    <t>INF SOL 10X1000ML</t>
  </si>
  <si>
    <t>844242</t>
  </si>
  <si>
    <t>105937</t>
  </si>
  <si>
    <t>TETRASPAN 6%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</si>
  <si>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</si>
  <si>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</si>
  <si>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</si>
  <si>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</si>
  <si>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</si>
  <si>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</si>
  <si>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</si>
  <si>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187000</t>
  </si>
  <si>
    <t>87000</t>
  </si>
  <si>
    <t>ARDEAOSMOSOL MA 20 (Mannitol)</t>
  </si>
  <si>
    <t>187814</t>
  </si>
  <si>
    <t>87814</t>
  </si>
  <si>
    <t>CALYPSOL</t>
  </si>
  <si>
    <t>INJ 5X10ML/500MG</t>
  </si>
  <si>
    <t>500989</t>
  </si>
  <si>
    <t>KL MS HYDROG.PEROX. 3% 1000g</t>
  </si>
  <si>
    <t>158233</t>
  </si>
  <si>
    <t>58233</t>
  </si>
  <si>
    <t>IR  SOL.THOMAS</t>
  </si>
  <si>
    <t>INF CNC SOL 1X50ML</t>
  </si>
  <si>
    <t>107678</t>
  </si>
  <si>
    <t>INF CNC SOL 20X20ML</t>
  </si>
  <si>
    <t>134821</t>
  </si>
  <si>
    <t>ISOLYTE  FFX - VAK</t>
  </si>
  <si>
    <t>INF SOL 10X1000ML Freeflex</t>
  </si>
  <si>
    <t>216673</t>
  </si>
  <si>
    <t>THIOPENTAL VALEANT 10x0,5g</t>
  </si>
  <si>
    <t>INJ PLV SOL 10</t>
  </si>
  <si>
    <t>144328</t>
  </si>
  <si>
    <t>GARAMYCIN SCHWAMM</t>
  </si>
  <si>
    <t>DRM SPO 1X130MG</t>
  </si>
  <si>
    <t>Kardiochirurgická klinika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</si>
  <si>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</si>
  <si>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</si>
  <si>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</si>
  <si>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</si>
  <si>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</si>
  <si>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</si>
  <si>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Lékárna - trombolýza</t>
  </si>
  <si>
    <t>5021 - KCHIR: ambulance</t>
  </si>
  <si>
    <t>5062 - KCHIR: operační sál - lokální</t>
  </si>
  <si>
    <t>5011 - KCHIR: lůžkové oddělení 50</t>
  </si>
  <si>
    <t>5031 - KCHIR: JIP 50B</t>
  </si>
  <si>
    <t>N01AB08 - SEVOFLURAN</t>
  </si>
  <si>
    <t>N02AJ13 - TRAMADOL A PARACETAMOL</t>
  </si>
  <si>
    <t>N06AB04 - CITALOPRAM</t>
  </si>
  <si>
    <t>A04AA01 - ONDANSETRON</t>
  </si>
  <si>
    <t>J01XA01 - VANKOMYCIN</t>
  </si>
  <si>
    <t>A06AD11 - LAKTULÓZA</t>
  </si>
  <si>
    <t>N02BB02 - SODNÁ SŮL METAMIZOLU</t>
  </si>
  <si>
    <t>A07DA - ANTIPROPULZIVA</t>
  </si>
  <si>
    <t>R06AE07 - CETIRIZIN</t>
  </si>
  <si>
    <t>A10AB01 - INZULIN LIDSKÝ</t>
  </si>
  <si>
    <t>J01CR02 - AMOXICILIN A ENZYMOVÝ INHIBITOR</t>
  </si>
  <si>
    <t>A10AB05 - INZULIN ASPART</t>
  </si>
  <si>
    <t>J02AC01 - FLUKONAZOL</t>
  </si>
  <si>
    <t>A10BA02 - METFORMIN</t>
  </si>
  <si>
    <t>N01AH03 - SUFENTANYL</t>
  </si>
  <si>
    <t>A10BB12 - GLIMEPIRID</t>
  </si>
  <si>
    <t>N05BA12 - ALPRAZOLAM</t>
  </si>
  <si>
    <t>B01AA03 - WARFARIN</t>
  </si>
  <si>
    <t>R03BA05 - FLUTIKASON</t>
  </si>
  <si>
    <t>B01AB06 - NADROPARIN</t>
  </si>
  <si>
    <t>V06XX - POTRAVINY PRO ZVLÁŠTNÍ LÉKAŘSKÉ ÚČELY (PZLÚ)</t>
  </si>
  <si>
    <t>B01AC04 - KLOPIDOGREL</t>
  </si>
  <si>
    <t>J01AA12 - TIGECYKLIN</t>
  </si>
  <si>
    <t>C01BD01 - AMIODARON</t>
  </si>
  <si>
    <t>J01DH02 - MEROPENEM</t>
  </si>
  <si>
    <t>C07AB05 - BETAXOLOL</t>
  </si>
  <si>
    <t>J01XD01 - METRONIDAZOL</t>
  </si>
  <si>
    <t>C07AB07 - BISOPROLOL</t>
  </si>
  <si>
    <t>M03AC04 - ATRAKURIUM</t>
  </si>
  <si>
    <t>C07AG02 - KARVEDILOL</t>
  </si>
  <si>
    <t>N01AF03 - THIOPENTAL</t>
  </si>
  <si>
    <t>C08CA08 - NITRENDIPIN</t>
  </si>
  <si>
    <t>N01AX10 - PROPOFOL</t>
  </si>
  <si>
    <t>C09AA04 - PERINDOPRIL</t>
  </si>
  <si>
    <t>N02BE01 - PARACETAMOL</t>
  </si>
  <si>
    <t>C09AA05 - RAMIPRIL</t>
  </si>
  <si>
    <t>N05CD08 - MIDAZOLAM</t>
  </si>
  <si>
    <t>C09BB04 - PERINDOPRIL A AMLODIPIN</t>
  </si>
  <si>
    <t>R03AC02 - SALBUTAMOL</t>
  </si>
  <si>
    <t>C09CA07 - TELMISARTAN</t>
  </si>
  <si>
    <t>R05CB01 - ACETYLCYSTEIN</t>
  </si>
  <si>
    <t>C10AA05 - ATORVASTATIN</t>
  </si>
  <si>
    <t>R06AE09 - LEVOCETIRIZIN</t>
  </si>
  <si>
    <t>G04CA02 - TAMSULOSIN</t>
  </si>
  <si>
    <t>A03FA07 - ITOPRIDUM</t>
  </si>
  <si>
    <t>H02AB04 - METHYLPREDNISOLON</t>
  </si>
  <si>
    <t>A02BC02 - PANTOPRAZOL</t>
  </si>
  <si>
    <t>H03AA01 - LEVOTHYROXIN, SODNÁ SŮL</t>
  </si>
  <si>
    <t>A02BC02</t>
  </si>
  <si>
    <t>CONTROLOC</t>
  </si>
  <si>
    <t>20MG TBL ENT 28 I</t>
  </si>
  <si>
    <t>40MG TBL ENT 28 I</t>
  </si>
  <si>
    <t>40MG TBL ENT 100 I</t>
  </si>
  <si>
    <t>A03FA07</t>
  </si>
  <si>
    <t>KINITO</t>
  </si>
  <si>
    <t>50MG TBL FLM 100</t>
  </si>
  <si>
    <t>A06AD11</t>
  </si>
  <si>
    <t>667G/L POR SOL 1X200ML HDP</t>
  </si>
  <si>
    <t>A07DA</t>
  </si>
  <si>
    <t>2,5MG/0,025MG TBL NOB 20</t>
  </si>
  <si>
    <t>A10AB01</t>
  </si>
  <si>
    <t>ACTRAPID PENFILL</t>
  </si>
  <si>
    <t>100IU/ML INJ SOL 5X3ML</t>
  </si>
  <si>
    <t>A10AB05</t>
  </si>
  <si>
    <t>NOVORAPID</t>
  </si>
  <si>
    <t>100U/ML INJ SOL 1X10ML</t>
  </si>
  <si>
    <t>A10BA02</t>
  </si>
  <si>
    <t>1000MG TBL FLM 60</t>
  </si>
  <si>
    <t>500MG TBL FLM 60 I</t>
  </si>
  <si>
    <t>A10BB12</t>
  </si>
  <si>
    <t>AMARYL</t>
  </si>
  <si>
    <t>2MG TBL NOB 30</t>
  </si>
  <si>
    <t>3MG TBL NOB 30</t>
  </si>
  <si>
    <t>B01AA03</t>
  </si>
  <si>
    <t>WARFARIN ORION</t>
  </si>
  <si>
    <t>5MG TBL NOB 100</t>
  </si>
  <si>
    <t>B01AB06</t>
  </si>
  <si>
    <t>19000IU/ML INJ SOL ISP 10X0,6ML</t>
  </si>
  <si>
    <t>9500IU/ML INJ SOL ISP 10X0,3ML</t>
  </si>
  <si>
    <t>9500IU/ML INJ SOL ISP 10X0,6ML</t>
  </si>
  <si>
    <t>9500IU/ML INJ SOL ISP 10X1ML</t>
  </si>
  <si>
    <t>9500IU/ML INJ SOL ISP 10X0,4ML</t>
  </si>
  <si>
    <t>9500IU/ML INJ SOL ISP 10X0,8ML</t>
  </si>
  <si>
    <t>19000IU/ML INJ SOL ISP 10X0,8ML</t>
  </si>
  <si>
    <t>B01AC04</t>
  </si>
  <si>
    <t>ZYLLT</t>
  </si>
  <si>
    <t>75MG TBL FLM 28</t>
  </si>
  <si>
    <t>75MG TBL FLM 56</t>
  </si>
  <si>
    <t>C01BD01</t>
  </si>
  <si>
    <t>150MG/3ML INJ SOL 6X3ML</t>
  </si>
  <si>
    <t>200MG TBL NOB 30</t>
  </si>
  <si>
    <t>C07AB05</t>
  </si>
  <si>
    <t>LOKREN</t>
  </si>
  <si>
    <t>20MG TBL FLM 28</t>
  </si>
  <si>
    <t>C07AB07</t>
  </si>
  <si>
    <t>5MG TBL FLM 30</t>
  </si>
  <si>
    <t>C07AG02</t>
  </si>
  <si>
    <t>6,25MG TBL NOB 100</t>
  </si>
  <si>
    <t>C08CA08</t>
  </si>
  <si>
    <t>NITRESAN</t>
  </si>
  <si>
    <t>20MG TBL NOB 30</t>
  </si>
  <si>
    <t>C09AA04</t>
  </si>
  <si>
    <t>5MG TBL FLM 90</t>
  </si>
  <si>
    <t>C09AA05</t>
  </si>
  <si>
    <t>TRITACE</t>
  </si>
  <si>
    <t>2,5MG TBL NOB 20</t>
  </si>
  <si>
    <t>5MG TBL NOB 30</t>
  </si>
  <si>
    <t>C09BB04</t>
  </si>
  <si>
    <t>PRESTANCE</t>
  </si>
  <si>
    <t>5MG/5MG TBL NOB 30</t>
  </si>
  <si>
    <t>C09CA07</t>
  </si>
  <si>
    <t>TELMISARTAN SANDOZ</t>
  </si>
  <si>
    <t>80MG TBL NOB 30</t>
  </si>
  <si>
    <t>80MG TBL NOB 100</t>
  </si>
  <si>
    <t>C10AA05</t>
  </si>
  <si>
    <t>SORTIS</t>
  </si>
  <si>
    <t>10MG TBL FLM 30</t>
  </si>
  <si>
    <t>20MG TBL FLM 30</t>
  </si>
  <si>
    <t>20MG TBL FLM 100</t>
  </si>
  <si>
    <t>40MG TBL FLM 30</t>
  </si>
  <si>
    <t>40MG TBL FLM 100</t>
  </si>
  <si>
    <t>G04CA02</t>
  </si>
  <si>
    <t>0,4MG CPS RDR 30</t>
  </si>
  <si>
    <t>H02AB04</t>
  </si>
  <si>
    <t>MEDROL</t>
  </si>
  <si>
    <t>16MG TBL NOB 50</t>
  </si>
  <si>
    <t>40MG/ML INJ PSO LQF 40MG+1ML</t>
  </si>
  <si>
    <t>62,5MG/ML INJ PSO LQF 125MG+2ML</t>
  </si>
  <si>
    <t>H03AA01</t>
  </si>
  <si>
    <t>EUTHYROX</t>
  </si>
  <si>
    <t>50MCG TBL NOB 100</t>
  </si>
  <si>
    <t>J01CR02</t>
  </si>
  <si>
    <t>875MG/125MG TBL FLM 21</t>
  </si>
  <si>
    <t>875MG/125MG TBL FLM 14</t>
  </si>
  <si>
    <t>AMOKSIKLAV 625 MG</t>
  </si>
  <si>
    <t>500MG/125MG TBL FLM 21</t>
  </si>
  <si>
    <t>J01DH02</t>
  </si>
  <si>
    <t>ARCHIFAR</t>
  </si>
  <si>
    <t>1G INJ+INF PLV SOL 10</t>
  </si>
  <si>
    <t>J01XA01</t>
  </si>
  <si>
    <t>VANCOMYCIN MYLAN</t>
  </si>
  <si>
    <t>500MG INF PLV SOL 1</t>
  </si>
  <si>
    <t>1000MG INF PLV SOL 1</t>
  </si>
  <si>
    <t>N01AX10</t>
  </si>
  <si>
    <t>ANESIA</t>
  </si>
  <si>
    <t>10MG/ML INJ+INF EML 5X20ML</t>
  </si>
  <si>
    <t>N02AJ13</t>
  </si>
  <si>
    <t>MEDRACET</t>
  </si>
  <si>
    <t>37,5MG/325MG TBL NOB 30</t>
  </si>
  <si>
    <t>N02BB02</t>
  </si>
  <si>
    <t>NOVALGIN TABLETY</t>
  </si>
  <si>
    <t>500MG TBL FLM 20</t>
  </si>
  <si>
    <t>NOVALGIN INJEKCE</t>
  </si>
  <si>
    <t>500MG/ML INJ SOL 5X5ML</t>
  </si>
  <si>
    <t>500MG/ML INJ SOL 10X2ML</t>
  </si>
  <si>
    <t>N02BE01</t>
  </si>
  <si>
    <t>PARACETAMOL KABI</t>
  </si>
  <si>
    <t>10MG/ML INF SOL 10X100ML</t>
  </si>
  <si>
    <t>N05BA12</t>
  </si>
  <si>
    <t>NEUROL 0,25</t>
  </si>
  <si>
    <t>0,25MG TBL NOB 30</t>
  </si>
  <si>
    <t>N05CD08</t>
  </si>
  <si>
    <t>MIDAZOLAM ACCORD</t>
  </si>
  <si>
    <t>5MG/ML INJ+INF SOL 10X1ML</t>
  </si>
  <si>
    <t>N06AB04</t>
  </si>
  <si>
    <t>R03AC02</t>
  </si>
  <si>
    <t>100MCG/DÁV INH SUS PSS 200DÁV</t>
  </si>
  <si>
    <t>VENTOLIN</t>
  </si>
  <si>
    <t>5MG/ML INH SOL 1X20ML</t>
  </si>
  <si>
    <t>R03BA05</t>
  </si>
  <si>
    <t>250MCG/DÁV INH SUS PSS 60DÁV</t>
  </si>
  <si>
    <t>R05CB01</t>
  </si>
  <si>
    <t>600MG TBL EFF 50</t>
  </si>
  <si>
    <t>R06AE07</t>
  </si>
  <si>
    <t>10MG TBL FLM 60</t>
  </si>
  <si>
    <t>R06AE09</t>
  </si>
  <si>
    <t>CEZERA</t>
  </si>
  <si>
    <t>5MG TBL FLM 30 I</t>
  </si>
  <si>
    <t>V06XX</t>
  </si>
  <si>
    <t>POR SOL 1X225G</t>
  </si>
  <si>
    <t>POR SOL 4X125G</t>
  </si>
  <si>
    <t>40MG INJ PLV SOL 1</t>
  </si>
  <si>
    <t>A04AA01</t>
  </si>
  <si>
    <t>ONDANSETRON B. BRAUN</t>
  </si>
  <si>
    <t>2MG/ML INJ SOL 20X4ML II</t>
  </si>
  <si>
    <t>667G/L POR SOL 1X500ML HDP</t>
  </si>
  <si>
    <t>62,5MG/ML INJ PSO LQF 500MG+8ML</t>
  </si>
  <si>
    <t>75MCG TBL NOB 100 II</t>
  </si>
  <si>
    <t>50MCG TBL NOB 100 II</t>
  </si>
  <si>
    <t>100MCG TBL NOB 100 II</t>
  </si>
  <si>
    <t>J01AA12</t>
  </si>
  <si>
    <t>TYGACIL</t>
  </si>
  <si>
    <t>50MG INF PLV SOL 10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</si>
  <si>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</si>
  <si>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</si>
  <si>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</si>
  <si>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</si>
  <si>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</si>
  <si>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</si>
  <si>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2MG/ML INF SOL 10X200ML</t>
  </si>
  <si>
    <t>M03AC04</t>
  </si>
  <si>
    <t>10MG/ML INJ SOL 5X5ML</t>
  </si>
  <si>
    <t>N01AB08</t>
  </si>
  <si>
    <t>SEVOFLURANE BAXTER</t>
  </si>
  <si>
    <t>100% INH LIQ VAP 1X250ML</t>
  </si>
  <si>
    <t>N01AH03</t>
  </si>
  <si>
    <t>SUFENTANIL TORREX</t>
  </si>
  <si>
    <t>50MCG/ML INJ SOL 5X5ML</t>
  </si>
  <si>
    <t>5MCG/ML INJ SOL 5X10ML</t>
  </si>
  <si>
    <t>5MG/ML INJ+INF SOL 10X3ML</t>
  </si>
  <si>
    <t>CUBITAN S PŘÍCHUTÍ VANILKOVOU</t>
  </si>
  <si>
    <t>CUBITAN S PŘÍCHUTÍ ČOKOLÁDOVOU</t>
  </si>
  <si>
    <t>CUBITAN S PŘÍCHUTÍ JAHODOVOU</t>
  </si>
  <si>
    <t>NUTRISON ADVANCED DIASON LOW ENERGY</t>
  </si>
  <si>
    <t>NUTRIDRINK CREME S PŘÍCHUTÍ LESNÍHO OVOCE</t>
  </si>
  <si>
    <t>NUTRIDRINK BALÍČEK 5 + 1</t>
  </si>
  <si>
    <t>N01AF03</t>
  </si>
  <si>
    <t>THIOPENTAL VALEANT</t>
  </si>
  <si>
    <t>0,5G INJ PLV SOL 10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</si>
  <si>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</si>
  <si>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</si>
  <si>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</si>
  <si>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</si>
  <si>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</si>
  <si>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</si>
  <si>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</si>
  <si>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</si>
  <si>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</si>
  <si>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</si>
  <si>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</si>
  <si>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</si>
  <si>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</si>
  <si>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</si>
  <si>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</si>
  <si>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</si>
  <si>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</si>
  <si>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</si>
  <si>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</si>
  <si>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</si>
  <si>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</si>
  <si>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</si>
  <si>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</si>
  <si>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</si>
  <si>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</si>
  <si>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</si>
  <si>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</si>
  <si>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</si>
  <si>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</si>
  <si>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</si>
  <si>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Amlodipin</t>
  </si>
  <si>
    <t>BISOPROLOL</t>
  </si>
  <si>
    <t>FUROSEMID</t>
  </si>
  <si>
    <t>40MG TBL NOB 50</t>
  </si>
  <si>
    <t>KLOPIDOGREL</t>
  </si>
  <si>
    <t>KYSELINA ACETYLSALICYLOVÁ</t>
  </si>
  <si>
    <t>ANOPYRIN</t>
  </si>
  <si>
    <t>100MG TBL NOB 3X20</t>
  </si>
  <si>
    <t>LÉČIVA K TERAPII ONEMOCNĚNÍ JATER</t>
  </si>
  <si>
    <t>181293</t>
  </si>
  <si>
    <t>ESSENTIALE FORTE</t>
  </si>
  <si>
    <t>600MG CPS DUR 30</t>
  </si>
  <si>
    <t>METOPROLOL</t>
  </si>
  <si>
    <t>BETALOC ZOK</t>
  </si>
  <si>
    <t>50MG TBL PRO 30</t>
  </si>
  <si>
    <t>NADROPARIN</t>
  </si>
  <si>
    <t>32064</t>
  </si>
  <si>
    <t>Nitrendipin</t>
  </si>
  <si>
    <t>PERINDOPRIL A DIURETIKA</t>
  </si>
  <si>
    <t>162008</t>
  </si>
  <si>
    <t>PRESTARIUM NEO COMBI</t>
  </si>
  <si>
    <t>10MG/2,5MG TBL FLM 30</t>
  </si>
  <si>
    <t>RAMIPRIL</t>
  </si>
  <si>
    <t>56973</t>
  </si>
  <si>
    <t>1,25MG TBL NOB 30</t>
  </si>
  <si>
    <t>RILMENIDIN</t>
  </si>
  <si>
    <t>166421</t>
  </si>
  <si>
    <t>RILMENIDIN TEVA</t>
  </si>
  <si>
    <t>1MG TBL NOB 30</t>
  </si>
  <si>
    <t>Spironolakton</t>
  </si>
  <si>
    <t>3550</t>
  </si>
  <si>
    <t>25MG TBL NOB 20</t>
  </si>
  <si>
    <t>SULFAMETHOXAZOL A TRIMETHOPRIM</t>
  </si>
  <si>
    <t>3377</t>
  </si>
  <si>
    <t>400MG/80MG TBL NOB 20</t>
  </si>
  <si>
    <t>Telmisartan</t>
  </si>
  <si>
    <t>Urapidil</t>
  </si>
  <si>
    <t>215478</t>
  </si>
  <si>
    <t>EBRANTIL 60 RETARD</t>
  </si>
  <si>
    <t>60MG CPS PRO 50</t>
  </si>
  <si>
    <t>Warfarin</t>
  </si>
  <si>
    <t>94113</t>
  </si>
  <si>
    <t>3MG TBL NOB 100</t>
  </si>
  <si>
    <t>ŽELEZO V KOMBINACI S KYANOKOBALAMINEM A KYSELINOU LISTOVOU</t>
  </si>
  <si>
    <t>59569</t>
  </si>
  <si>
    <t>37MG/5MG/0,01MG CPS MOL 20</t>
  </si>
  <si>
    <t>PERINDOPRIL, AMLODIPIN A INDAPAMID</t>
  </si>
  <si>
    <t>190969</t>
  </si>
  <si>
    <t>TRIPLIXAM</t>
  </si>
  <si>
    <t>10MG/2,5MG/5MG TBL FLM 60(2X30</t>
  </si>
  <si>
    <t>ALOPURINOL</t>
  </si>
  <si>
    <t>107869</t>
  </si>
  <si>
    <t>APO-ALLOPURINOL</t>
  </si>
  <si>
    <t>100MG TBL NOB 100</t>
  </si>
  <si>
    <t>125046</t>
  </si>
  <si>
    <t>10MG TBL NOB 30</t>
  </si>
  <si>
    <t>ATORVASTATIN</t>
  </si>
  <si>
    <t>122632</t>
  </si>
  <si>
    <t>80MG TBL FLM 30</t>
  </si>
  <si>
    <t>CHOLEKALCIFEROL</t>
  </si>
  <si>
    <t>12023</t>
  </si>
  <si>
    <t>VIGANTOL</t>
  </si>
  <si>
    <t>0,5MG/ML POR GTT SOL 1X10ML</t>
  </si>
  <si>
    <t>KALCITRIOL</t>
  </si>
  <si>
    <t>14937</t>
  </si>
  <si>
    <t>ROCALTROL</t>
  </si>
  <si>
    <t>0,25MCG CPS MOL 30</t>
  </si>
  <si>
    <t>151142</t>
  </si>
  <si>
    <t>100MG TBL NOB 30</t>
  </si>
  <si>
    <t>155781</t>
  </si>
  <si>
    <t>GODASAL 100</t>
  </si>
  <si>
    <t>100MG/50MG TBL NOB 50</t>
  </si>
  <si>
    <t>203564</t>
  </si>
  <si>
    <t>METFORMIN</t>
  </si>
  <si>
    <t>32225</t>
  </si>
  <si>
    <t>25MG TBL PRO 28</t>
  </si>
  <si>
    <t>100MG TBL PRO 30</t>
  </si>
  <si>
    <t>32059</t>
  </si>
  <si>
    <t>32061</t>
  </si>
  <si>
    <t>59810</t>
  </si>
  <si>
    <t>19000IU/ML INJ SOL ISP 10X1ML</t>
  </si>
  <si>
    <t>PANTOPRAZOL</t>
  </si>
  <si>
    <t>Perindopril</t>
  </si>
  <si>
    <t>101205</t>
  </si>
  <si>
    <t>101227</t>
  </si>
  <si>
    <t>PRESTARIUM NEO FORTE</t>
  </si>
  <si>
    <t>122685</t>
  </si>
  <si>
    <t>5MG/1,25MG TBL FLM 30</t>
  </si>
  <si>
    <t>15864</t>
  </si>
  <si>
    <t>56972</t>
  </si>
  <si>
    <t>1,25MG TBL NOB 20</t>
  </si>
  <si>
    <t>RIVAROXABAN</t>
  </si>
  <si>
    <t>168903</t>
  </si>
  <si>
    <t>XARELTO</t>
  </si>
  <si>
    <t>20MG TBL FLM 28 II</t>
  </si>
  <si>
    <t>RŮZNÉ JINÉ KOMBINACE ŽELEZA</t>
  </si>
  <si>
    <t>320MG/60MG TBL FLM 60</t>
  </si>
  <si>
    <t>TAMSULOSIN</t>
  </si>
  <si>
    <t>190973</t>
  </si>
  <si>
    <t>10MG/2,5MG/10MG TBL FLM 30</t>
  </si>
  <si>
    <t>191781</t>
  </si>
  <si>
    <t>80MG TBL FLM 50 H</t>
  </si>
  <si>
    <t>Karvedilol</t>
  </si>
  <si>
    <t>102596</t>
  </si>
  <si>
    <t>6,25MG TBL NOB 30</t>
  </si>
  <si>
    <t>58038</t>
  </si>
  <si>
    <t>50MG TBL PRO 100</t>
  </si>
  <si>
    <t>NEBIVOLOL</t>
  </si>
  <si>
    <t>213939</t>
  </si>
  <si>
    <t>5MG TBL NOB 90</t>
  </si>
  <si>
    <t>RABEPRAZOL</t>
  </si>
  <si>
    <t>ZULBEX</t>
  </si>
  <si>
    <t>20MG TBL ENT 28</t>
  </si>
  <si>
    <t>56977</t>
  </si>
  <si>
    <t>2,5MG TBL NOB 30</t>
  </si>
  <si>
    <t>56982</t>
  </si>
  <si>
    <t>5MG TBL NOB 50</t>
  </si>
  <si>
    <t>26556</t>
  </si>
  <si>
    <t>MICARDIS</t>
  </si>
  <si>
    <t>80MG TBL NOB 98</t>
  </si>
  <si>
    <t>Agomelatin</t>
  </si>
  <si>
    <t>VALDOXAN</t>
  </si>
  <si>
    <t>25MG TBL FLM 28</t>
  </si>
  <si>
    <t>13768</t>
  </si>
  <si>
    <t>200MG TBL NOB 60</t>
  </si>
  <si>
    <t>204702</t>
  </si>
  <si>
    <t>TORVACARD NEO</t>
  </si>
  <si>
    <t>176913</t>
  </si>
  <si>
    <t>3801</t>
  </si>
  <si>
    <t>CONCOR COR</t>
  </si>
  <si>
    <t>2,5MG TBL FLM 28</t>
  </si>
  <si>
    <t>3802</t>
  </si>
  <si>
    <t>2,5MG TBL FLM 56</t>
  </si>
  <si>
    <t>47741</t>
  </si>
  <si>
    <t>RIVOCOR 10</t>
  </si>
  <si>
    <t>195986</t>
  </si>
  <si>
    <t>SOBYCOR</t>
  </si>
  <si>
    <t>2,5MG TBL FLM 30</t>
  </si>
  <si>
    <t>DABIGATRAN-ETEXILÁT</t>
  </si>
  <si>
    <t>PRADAXA</t>
  </si>
  <si>
    <t>110MG CPS DUR 30X1 I</t>
  </si>
  <si>
    <t>Erdostein</t>
  </si>
  <si>
    <t>300MG CPS DUR 20</t>
  </si>
  <si>
    <t>Escitalopram</t>
  </si>
  <si>
    <t>125183</t>
  </si>
  <si>
    <t>CIPRALEX</t>
  </si>
  <si>
    <t>10MG TBL FLM 56 I</t>
  </si>
  <si>
    <t>FEBUXOSTÁT</t>
  </si>
  <si>
    <t>208439</t>
  </si>
  <si>
    <t>ADENURIC</t>
  </si>
  <si>
    <t>80MG TBL FLM 28 II</t>
  </si>
  <si>
    <t>56811</t>
  </si>
  <si>
    <t>FURORESE 250</t>
  </si>
  <si>
    <t>250MG TBL NOB 50</t>
  </si>
  <si>
    <t>2785</t>
  </si>
  <si>
    <t>FUROSEMID - SLOVAKOFARMA FORTE</t>
  </si>
  <si>
    <t>250MG TBL NOB 10</t>
  </si>
  <si>
    <t>GABAPENTIN</t>
  </si>
  <si>
    <t>130811</t>
  </si>
  <si>
    <t>GORDIUS</t>
  </si>
  <si>
    <t>300MG CPS DUR 50</t>
  </si>
  <si>
    <t>Glimepirid</t>
  </si>
  <si>
    <t>118229</t>
  </si>
  <si>
    <t>GLYMEXAN</t>
  </si>
  <si>
    <t>3MG TBL NOB 20</t>
  </si>
  <si>
    <t>CHLORID DRASELNÝ</t>
  </si>
  <si>
    <t>1G TBL PRO 30</t>
  </si>
  <si>
    <t>169252</t>
  </si>
  <si>
    <t>TROMBEX</t>
  </si>
  <si>
    <t>75MG TBL FLM 90</t>
  </si>
  <si>
    <t>162858</t>
  </si>
  <si>
    <t>ASPIRIN PROTECT 100</t>
  </si>
  <si>
    <t>100MG TBL ENT 28</t>
  </si>
  <si>
    <t>100MG TBL NOB 2X10</t>
  </si>
  <si>
    <t>155780</t>
  </si>
  <si>
    <t>100MG/50MG TBL NOB 20</t>
  </si>
  <si>
    <t>200214</t>
  </si>
  <si>
    <t>100MG TBL NOB 56</t>
  </si>
  <si>
    <t>188847</t>
  </si>
  <si>
    <t>STACYL</t>
  </si>
  <si>
    <t>100MG TBL ENT 56 I</t>
  </si>
  <si>
    <t>LEVOMEPROMAZIN</t>
  </si>
  <si>
    <t>2429</t>
  </si>
  <si>
    <t>TISERCIN</t>
  </si>
  <si>
    <t>25MG TBL FLM 50</t>
  </si>
  <si>
    <t>LEVOTHYROXIN, SODNÁ SŮL</t>
  </si>
  <si>
    <t>LOSARTAN A DIURETIKA</t>
  </si>
  <si>
    <t>163921</t>
  </si>
  <si>
    <t>LORISTA H</t>
  </si>
  <si>
    <t>50MG/12,5MG TBL FLM 30</t>
  </si>
  <si>
    <t>144454</t>
  </si>
  <si>
    <t>METFORMIN 500 MG ZENTIVA</t>
  </si>
  <si>
    <t>500MG TBL FLM 60</t>
  </si>
  <si>
    <t>METFORMIN A SITAGLIPTIN</t>
  </si>
  <si>
    <t>500140</t>
  </si>
  <si>
    <t>JANUMET</t>
  </si>
  <si>
    <t>50MG/1000MG TBL FLM 56</t>
  </si>
  <si>
    <t>49934</t>
  </si>
  <si>
    <t>25MG TBL PRO 30</t>
  </si>
  <si>
    <t>58041</t>
  </si>
  <si>
    <t>200MG TBL PRO 30</t>
  </si>
  <si>
    <t>5MG TBL NOB 28</t>
  </si>
  <si>
    <t>OMEPRAZOL</t>
  </si>
  <si>
    <t>17104</t>
  </si>
  <si>
    <t>LOSEPRAZOL</t>
  </si>
  <si>
    <t>20MG CPS ETD 28</t>
  </si>
  <si>
    <t>157254</t>
  </si>
  <si>
    <t>OMEPRAZOL ACTAVIS</t>
  </si>
  <si>
    <t>20MG CPS ETD 30</t>
  </si>
  <si>
    <t>PERINDOPRIL A AMLODIPIN</t>
  </si>
  <si>
    <t>124115</t>
  </si>
  <si>
    <t>10MG/5MG TBL NOB 30</t>
  </si>
  <si>
    <t>126031</t>
  </si>
  <si>
    <t>PRENEWEL</t>
  </si>
  <si>
    <t>4MG/1,25MG TBL NOB 30 II</t>
  </si>
  <si>
    <t>ROSUVASTATIN</t>
  </si>
  <si>
    <t>148074</t>
  </si>
  <si>
    <t>ROSUCARD</t>
  </si>
  <si>
    <t>20MG TBL FLM 90</t>
  </si>
  <si>
    <t>SULTAMICILIN</t>
  </si>
  <si>
    <t>375MG TBL FLM 12</t>
  </si>
  <si>
    <t>192341</t>
  </si>
  <si>
    <t>WARFARIN PMCS</t>
  </si>
  <si>
    <t>5MG TBL NOB 50 I</t>
  </si>
  <si>
    <t>5MG/1,25MG/5MG TBL FLM 30</t>
  </si>
  <si>
    <t>107868</t>
  </si>
  <si>
    <t>100MG TBL NOB 50</t>
  </si>
  <si>
    <t>300MG TBL NOB 30</t>
  </si>
  <si>
    <t>98932</t>
  </si>
  <si>
    <t>SEDACORON</t>
  </si>
  <si>
    <t>AMOXICILIN A ENZYMOVÝ INHIBITOR</t>
  </si>
  <si>
    <t>132811</t>
  </si>
  <si>
    <t>AUGMENTIN 1 G</t>
  </si>
  <si>
    <t>147078</t>
  </si>
  <si>
    <t>APO-ATORVASTATIN</t>
  </si>
  <si>
    <t>40MG TBL FLM 28</t>
  </si>
  <si>
    <t>BETAXOLOL</t>
  </si>
  <si>
    <t>CIPROFLOXACIN</t>
  </si>
  <si>
    <t>500MG TBL FLM 10</t>
  </si>
  <si>
    <t>CITALOPRAM</t>
  </si>
  <si>
    <t>132523</t>
  </si>
  <si>
    <t>200875</t>
  </si>
  <si>
    <t>CITALOPRAM +PHARMA</t>
  </si>
  <si>
    <t>DIOSMIN, KOMBINACE</t>
  </si>
  <si>
    <t>132659</t>
  </si>
  <si>
    <t>500MG TBL FLM 30</t>
  </si>
  <si>
    <t>FLUOXETIN</t>
  </si>
  <si>
    <t>98702</t>
  </si>
  <si>
    <t>DEPREX LÉČIVA</t>
  </si>
  <si>
    <t>20MG CPS DUR 10</t>
  </si>
  <si>
    <t>98218</t>
  </si>
  <si>
    <t>40MG TBL NOB 20</t>
  </si>
  <si>
    <t>154056</t>
  </si>
  <si>
    <t>GLIMEPIRID MYLAN</t>
  </si>
  <si>
    <t>Hydrochlorothiazid a kalium šetřící diuretika</t>
  </si>
  <si>
    <t>47476</t>
  </si>
  <si>
    <t>LORADUR</t>
  </si>
  <si>
    <t>5MG/50MG TBL NOB 50</t>
  </si>
  <si>
    <t>47477</t>
  </si>
  <si>
    <t>LORADUR MITE</t>
  </si>
  <si>
    <t>2,5MG/25MG TBL NOB 20</t>
  </si>
  <si>
    <t>Indapamid</t>
  </si>
  <si>
    <t>2,5MG CPS DUR 30</t>
  </si>
  <si>
    <t>KYSELINA LISTOVÁ</t>
  </si>
  <si>
    <t>ACIDUM FOLICUM LÉČIVA</t>
  </si>
  <si>
    <t>10MG TBL OBD 30</t>
  </si>
  <si>
    <t>LEVOCETIRIZIN</t>
  </si>
  <si>
    <t>145173</t>
  </si>
  <si>
    <t>ZENARO</t>
  </si>
  <si>
    <t>5MG TBL FLM 28 I</t>
  </si>
  <si>
    <t>187424</t>
  </si>
  <si>
    <t>50MCG TBL NOB 50 II</t>
  </si>
  <si>
    <t>144450</t>
  </si>
  <si>
    <t>METFORMIN 850 MG ZENTIVA</t>
  </si>
  <si>
    <t>850MG TBL FLM 60</t>
  </si>
  <si>
    <t>191925</t>
  </si>
  <si>
    <t>1000MG TBL FLM 20X30</t>
  </si>
  <si>
    <t>METFORMIN A VILDAGLIPTIN</t>
  </si>
  <si>
    <t>29739</t>
  </si>
  <si>
    <t>EUCREAS</t>
  </si>
  <si>
    <t>50MG/1000MG TBL FLM 30 I</t>
  </si>
  <si>
    <t>13778</t>
  </si>
  <si>
    <t>100MG TBL PRO 28</t>
  </si>
  <si>
    <t>46981</t>
  </si>
  <si>
    <t>BETALOC SR</t>
  </si>
  <si>
    <t>49937</t>
  </si>
  <si>
    <t>50MG TBL PRO 28</t>
  </si>
  <si>
    <t>19000IU/ML INJ SOL ISP 10X0,8M</t>
  </si>
  <si>
    <t>215604</t>
  </si>
  <si>
    <t>20MG CPS ETD 14</t>
  </si>
  <si>
    <t>49113</t>
  </si>
  <si>
    <t>49123</t>
  </si>
  <si>
    <t>180676</t>
  </si>
  <si>
    <t>40MG TBL ENT 30 I</t>
  </si>
  <si>
    <t>124129</t>
  </si>
  <si>
    <t>10MG/10MG TBL NOB 30</t>
  </si>
  <si>
    <t>148076</t>
  </si>
  <si>
    <t>97402</t>
  </si>
  <si>
    <t>320MG/60MG TBL FLM 50</t>
  </si>
  <si>
    <t>115714</t>
  </si>
  <si>
    <t>Simvastatin</t>
  </si>
  <si>
    <t>198662</t>
  </si>
  <si>
    <t>SIMGAL</t>
  </si>
  <si>
    <t>14499</t>
  </si>
  <si>
    <t>OMNIC TOCAS 0,4</t>
  </si>
  <si>
    <t>0,4MG TBL PRO 30</t>
  </si>
  <si>
    <t>132708</t>
  </si>
  <si>
    <t>167666</t>
  </si>
  <si>
    <t>TOLURA</t>
  </si>
  <si>
    <t>40MG TBL NOB 28</t>
  </si>
  <si>
    <t>169727</t>
  </si>
  <si>
    <t>TEZEO</t>
  </si>
  <si>
    <t>80MG TBL NOB 28</t>
  </si>
  <si>
    <t>167672</t>
  </si>
  <si>
    <t>80MG TBL NOB 14</t>
  </si>
  <si>
    <t>TELMISARTAN A AMLODIPIN</t>
  </si>
  <si>
    <t>167860</t>
  </si>
  <si>
    <t>TWYNSTA</t>
  </si>
  <si>
    <t>80MG/10MG TBL NOB 30X1</t>
  </si>
  <si>
    <t>TELMISARTAN A DIURETIKA</t>
  </si>
  <si>
    <t>MICARDISPLUS</t>
  </si>
  <si>
    <t>80MG/12,5MG TBL NOB 28</t>
  </si>
  <si>
    <t>Trandolapril</t>
  </si>
  <si>
    <t>215914</t>
  </si>
  <si>
    <t>GOPTEN</t>
  </si>
  <si>
    <t>2MG CPS DUR 28</t>
  </si>
  <si>
    <t>83270</t>
  </si>
  <si>
    <t>30MG CPS PRO 50</t>
  </si>
  <si>
    <t>192339</t>
  </si>
  <si>
    <t>2MG TBL NOB 50 I</t>
  </si>
  <si>
    <t>APIXABAN</t>
  </si>
  <si>
    <t>193744</t>
  </si>
  <si>
    <t>ELIQUIS</t>
  </si>
  <si>
    <t>5MG TBL FLM 56</t>
  </si>
  <si>
    <t>193742</t>
  </si>
  <si>
    <t>5MG TBL FLM 14</t>
  </si>
  <si>
    <t>TRAMADOL A PARACETAMOL</t>
  </si>
  <si>
    <t>49910</t>
  </si>
  <si>
    <t>20MG TBL FLM 98</t>
  </si>
  <si>
    <t>190976</t>
  </si>
  <si>
    <t>10MG/2,5MG/10MG TBL FLM 100</t>
  </si>
  <si>
    <t>19592</t>
  </si>
  <si>
    <t>TORVACARD 20</t>
  </si>
  <si>
    <t>20MG TBL FLM 30 BLI AL</t>
  </si>
  <si>
    <t>56504</t>
  </si>
  <si>
    <t>SIOFOR 850</t>
  </si>
  <si>
    <t>850MG TBL FLM 60 I</t>
  </si>
  <si>
    <t>23962</t>
  </si>
  <si>
    <t>AMPRILAN 5</t>
  </si>
  <si>
    <t>26554</t>
  </si>
  <si>
    <t>57339</t>
  </si>
  <si>
    <t>25MG TBL NOB 100</t>
  </si>
  <si>
    <t>Digoxin</t>
  </si>
  <si>
    <t>83318</t>
  </si>
  <si>
    <t>DIGOXIN 0,125 LÉČIVA</t>
  </si>
  <si>
    <t>0,125MG TBL NOB 30</t>
  </si>
  <si>
    <t>FLUKONAZOL</t>
  </si>
  <si>
    <t>191530</t>
  </si>
  <si>
    <t>DIFLUCAN</t>
  </si>
  <si>
    <t>100MG CPS DUR 7 II</t>
  </si>
  <si>
    <t>Ivabradin</t>
  </si>
  <si>
    <t>25979</t>
  </si>
  <si>
    <t>PROCORALAN</t>
  </si>
  <si>
    <t>7,5MG TBL FLM 28</t>
  </si>
  <si>
    <t>21856</t>
  </si>
  <si>
    <t>CORYOL</t>
  </si>
  <si>
    <t>3,125MG TBL NOB 30</t>
  </si>
  <si>
    <t>KODEIN</t>
  </si>
  <si>
    <t>CODEIN SLOVAKOFARMA</t>
  </si>
  <si>
    <t>30MG TBL NOB 10</t>
  </si>
  <si>
    <t>192342</t>
  </si>
  <si>
    <t>5MG TBL NOB 100 I</t>
  </si>
  <si>
    <t>193748</t>
  </si>
  <si>
    <t>5MG TBL FLM 200</t>
  </si>
  <si>
    <t>119773</t>
  </si>
  <si>
    <t>Alprazolam</t>
  </si>
  <si>
    <t>90957</t>
  </si>
  <si>
    <t>XANAX</t>
  </si>
  <si>
    <t>ATORVASTATIN A AMLODIPIN</t>
  </si>
  <si>
    <t>30550</t>
  </si>
  <si>
    <t>CADUET</t>
  </si>
  <si>
    <t>10MG/10MG TBL FLM 90</t>
  </si>
  <si>
    <t>168373</t>
  </si>
  <si>
    <t>150MG CPS DUR 60X1 I</t>
  </si>
  <si>
    <t>Diltiazem</t>
  </si>
  <si>
    <t>94314</t>
  </si>
  <si>
    <t>DIACORDIN 90 RETARD</t>
  </si>
  <si>
    <t>90MG TBL PRO 30</t>
  </si>
  <si>
    <t>DRASLÍK</t>
  </si>
  <si>
    <t>0,175G/0,175G TBL NOB 100</t>
  </si>
  <si>
    <t>HOŘČÍK (RŮZNÉ SOLE V KOMBINACI)</t>
  </si>
  <si>
    <t>215978</t>
  </si>
  <si>
    <t>365MG POR GRA SOL SCC 30</t>
  </si>
  <si>
    <t>151949</t>
  </si>
  <si>
    <t>2,5MG CPS DUR 100</t>
  </si>
  <si>
    <t>Isosorbid-mononitrát</t>
  </si>
  <si>
    <t>76402</t>
  </si>
  <si>
    <t>SORBIMON</t>
  </si>
  <si>
    <t>20MG TBL NOB 100</t>
  </si>
  <si>
    <t>25969</t>
  </si>
  <si>
    <t>KLARITHROMYCIN</t>
  </si>
  <si>
    <t>53189</t>
  </si>
  <si>
    <t>KLACID SR</t>
  </si>
  <si>
    <t>500MG TBL RET 7</t>
  </si>
  <si>
    <t>216186</t>
  </si>
  <si>
    <t>500MG TBL RET 14</t>
  </si>
  <si>
    <t>KLENBUTEROL</t>
  </si>
  <si>
    <t>55449</t>
  </si>
  <si>
    <t>SPIROPENT</t>
  </si>
  <si>
    <t>5MCG/5ML SIR 1X100ML</t>
  </si>
  <si>
    <t>155782</t>
  </si>
  <si>
    <t>100MG/50MG TBL NOB 100</t>
  </si>
  <si>
    <t>124346</t>
  </si>
  <si>
    <t>5MG TBL FLM 90 I</t>
  </si>
  <si>
    <t>Losartan</t>
  </si>
  <si>
    <t>114067</t>
  </si>
  <si>
    <t>LOZAP 50 ZENTIVA</t>
  </si>
  <si>
    <t>50MG TBL FLM 90 II</t>
  </si>
  <si>
    <t>25MG TBL PRO 100</t>
  </si>
  <si>
    <t>58042</t>
  </si>
  <si>
    <t>200MG TBL PRO 100</t>
  </si>
  <si>
    <t>MUPIROCIN</t>
  </si>
  <si>
    <t>90778</t>
  </si>
  <si>
    <t>BACTROBAN</t>
  </si>
  <si>
    <t>20MG/G UNG 15G</t>
  </si>
  <si>
    <t>NIMESULID</t>
  </si>
  <si>
    <t>12894</t>
  </si>
  <si>
    <t>AULIN</t>
  </si>
  <si>
    <t>100MG POR GRA SUS 15 I</t>
  </si>
  <si>
    <t>111904</t>
  </si>
  <si>
    <t>101233</t>
  </si>
  <si>
    <t>10MG TBL FLM 90</t>
  </si>
  <si>
    <t>122690</t>
  </si>
  <si>
    <t>5MG/1,25MG TBL FLM 90</t>
  </si>
  <si>
    <t>Prednison</t>
  </si>
  <si>
    <t>PREDNISON 20 LÉČIVA</t>
  </si>
  <si>
    <t>20MG TBL NOB 20</t>
  </si>
  <si>
    <t>192580</t>
  </si>
  <si>
    <t>APO-RABEPRAZOL</t>
  </si>
  <si>
    <t>20MG TBL ENT 100</t>
  </si>
  <si>
    <t>125641</t>
  </si>
  <si>
    <t>TENAXUM</t>
  </si>
  <si>
    <t>1MG TBL NOB 90</t>
  </si>
  <si>
    <t>168904</t>
  </si>
  <si>
    <t>20MG TBL FLM 98 II</t>
  </si>
  <si>
    <t>Salbutamol</t>
  </si>
  <si>
    <t>167838</t>
  </si>
  <si>
    <t>40MG/5MG TBL NOB 28</t>
  </si>
  <si>
    <t>29679</t>
  </si>
  <si>
    <t>80MG/12,5MG TBL NOB 90X1</t>
  </si>
  <si>
    <t>193894</t>
  </si>
  <si>
    <t>TOLUCOMBI</t>
  </si>
  <si>
    <t>80MG/25MG TBL NOB 28 II</t>
  </si>
  <si>
    <t>VERAPAMIL</t>
  </si>
  <si>
    <t>54034</t>
  </si>
  <si>
    <t>VERAPAMIL AL 240 RETARD</t>
  </si>
  <si>
    <t>240MG TBL RET 100</t>
  </si>
  <si>
    <t>5MG TBL FLM 100X1</t>
  </si>
  <si>
    <t>Atorvastatin, amlodipin a perindopril</t>
  </si>
  <si>
    <t>206001</t>
  </si>
  <si>
    <t>LIPERTANCE</t>
  </si>
  <si>
    <t>20MG/10MG/10MG TBL FLM 30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</si>
  <si>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</si>
  <si>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</si>
  <si>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</si>
  <si>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</si>
  <si>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</si>
  <si>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</si>
  <si>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</si>
  <si>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</si>
  <si>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</si>
  <si>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</si>
  <si>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</si>
  <si>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</si>
  <si>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</si>
  <si>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</si>
  <si>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13704</t>
  </si>
  <si>
    <t>ZOVIRAX</t>
  </si>
  <si>
    <t>400MG TBL NOB 70</t>
  </si>
  <si>
    <t>50MG/G CRM 5G</t>
  </si>
  <si>
    <t>AMIDY, KOMBINACE</t>
  </si>
  <si>
    <t>1681</t>
  </si>
  <si>
    <t>EMLA</t>
  </si>
  <si>
    <t>25MG/G+25MG/G CRM 1X30G</t>
  </si>
  <si>
    <t>Enalapril</t>
  </si>
  <si>
    <t>59642</t>
  </si>
  <si>
    <t>ENAP</t>
  </si>
  <si>
    <t>10MG TBL NOB 100</t>
  </si>
  <si>
    <t>FENOBARBITAL</t>
  </si>
  <si>
    <t>68578</t>
  </si>
  <si>
    <t>PHENAEMALETTEN</t>
  </si>
  <si>
    <t>15MG TBL NOB 50 I</t>
  </si>
  <si>
    <t>Jiná antibiotika pro lokální aplikaci</t>
  </si>
  <si>
    <t>33000IU/2500IU DRM PLV SOL 1</t>
  </si>
  <si>
    <t>162012</t>
  </si>
  <si>
    <t>10MG/2,5MG TBL FLM 90</t>
  </si>
  <si>
    <t>166471</t>
  </si>
  <si>
    <t>ATORIS 30</t>
  </si>
  <si>
    <t>30MG TBL FLM 60</t>
  </si>
  <si>
    <t>132632</t>
  </si>
  <si>
    <t>132634</t>
  </si>
  <si>
    <t>250IU/G+5,2MG/G UNG 10G</t>
  </si>
  <si>
    <t>KETOPROFEN</t>
  </si>
  <si>
    <t>16287</t>
  </si>
  <si>
    <t>FASTUM</t>
  </si>
  <si>
    <t>25MG/G GEL 100G</t>
  </si>
  <si>
    <t>84114</t>
  </si>
  <si>
    <t>25MG/G GEL 50G</t>
  </si>
  <si>
    <t>137177</t>
  </si>
  <si>
    <t>5MG TBL FLM 90 II</t>
  </si>
  <si>
    <t>Paracetamol</t>
  </si>
  <si>
    <t>59092</t>
  </si>
  <si>
    <t>500MG TBL NOB 20</t>
  </si>
  <si>
    <t>Pseudoefedrin, kombinace</t>
  </si>
  <si>
    <t>216102</t>
  </si>
  <si>
    <t>CLARINASE REPETABS</t>
  </si>
  <si>
    <t>120MG/5MG TBL PRO 7 II</t>
  </si>
  <si>
    <t>SILYMARIN</t>
  </si>
  <si>
    <t>76762</t>
  </si>
  <si>
    <t>SILYMARIN AL 50</t>
  </si>
  <si>
    <t>50MG TBL OBD 30</t>
  </si>
  <si>
    <t>17926</t>
  </si>
  <si>
    <t>37,5MG/325MG TBL FLM 30</t>
  </si>
  <si>
    <t>Midazolam</t>
  </si>
  <si>
    <t>15013</t>
  </si>
  <si>
    <t>DORMICUM</t>
  </si>
  <si>
    <t>7,5MG TBL FLM 10X1</t>
  </si>
  <si>
    <t>ACEBUTOLOL</t>
  </si>
  <si>
    <t>80058</t>
  </si>
  <si>
    <t>SECTRAL</t>
  </si>
  <si>
    <t>400MG TBL FLM 30</t>
  </si>
  <si>
    <t>6618</t>
  </si>
  <si>
    <t>NEUROL 0,5</t>
  </si>
  <si>
    <t>0,5MG TBL NOB 30</t>
  </si>
  <si>
    <t>163112</t>
  </si>
  <si>
    <t>ZOREM</t>
  </si>
  <si>
    <t>93015</t>
  </si>
  <si>
    <t>10MG TBL FLM 100</t>
  </si>
  <si>
    <t>101172</t>
  </si>
  <si>
    <t>5MG/10MG TBL FLM 90</t>
  </si>
  <si>
    <t>30530</t>
  </si>
  <si>
    <t>101171</t>
  </si>
  <si>
    <t>176914</t>
  </si>
  <si>
    <t>3822</t>
  </si>
  <si>
    <t>5MG TBL FLM 28</t>
  </si>
  <si>
    <t>Bromazepam</t>
  </si>
  <si>
    <t>132601</t>
  </si>
  <si>
    <t>Celiprolol</t>
  </si>
  <si>
    <t>163143</t>
  </si>
  <si>
    <t>TENOLOC 200</t>
  </si>
  <si>
    <t>200MG TBL FLM 30</t>
  </si>
  <si>
    <t>Cilazapril</t>
  </si>
  <si>
    <t>125441</t>
  </si>
  <si>
    <t>INHIBACE</t>
  </si>
  <si>
    <t>5MG TBL FLM 100</t>
  </si>
  <si>
    <t>DESLORATADIN</t>
  </si>
  <si>
    <t>168838</t>
  </si>
  <si>
    <t>DASSELTA</t>
  </si>
  <si>
    <t>DIKLOFENAK</t>
  </si>
  <si>
    <t>119672</t>
  </si>
  <si>
    <t>DICLOFENAC DUO PHARMASWISS</t>
  </si>
  <si>
    <t>75MG CPS RDR 30 I</t>
  </si>
  <si>
    <t>500MG TBL FLM 120</t>
  </si>
  <si>
    <t>185435</t>
  </si>
  <si>
    <t>Ezetimib</t>
  </si>
  <si>
    <t>47997</t>
  </si>
  <si>
    <t>EZETROL</t>
  </si>
  <si>
    <t>10MG TBL NOB 98 B</t>
  </si>
  <si>
    <t>Fenofibrát</t>
  </si>
  <si>
    <t>207094</t>
  </si>
  <si>
    <t>LIPANTHYL S</t>
  </si>
  <si>
    <t>215MG TBL FLM 100</t>
  </si>
  <si>
    <t>Gliklazid</t>
  </si>
  <si>
    <t>18390</t>
  </si>
  <si>
    <t>DIAPREL MR</t>
  </si>
  <si>
    <t>30MG TBL RET 120</t>
  </si>
  <si>
    <t>Hydrokortison</t>
  </si>
  <si>
    <t>858</t>
  </si>
  <si>
    <t>HYDROCORTISON LÉČIVA</t>
  </si>
  <si>
    <t>10MG/G UNG 10G</t>
  </si>
  <si>
    <t>Hydrokortison a antibiotika</t>
  </si>
  <si>
    <t>41515</t>
  </si>
  <si>
    <t>PIMAFUCORT</t>
  </si>
  <si>
    <t>10MG/G+10MG/G+3,5MG/G CRM 15G</t>
  </si>
  <si>
    <t>164344</t>
  </si>
  <si>
    <t>MONO MACK DEPOT</t>
  </si>
  <si>
    <t>188850</t>
  </si>
  <si>
    <t>100MG TBL ENT 100 I</t>
  </si>
  <si>
    <t>ESSENTIALE FORTE N</t>
  </si>
  <si>
    <t>300MG CPS DUR 100</t>
  </si>
  <si>
    <t>LINAGLIPTIN</t>
  </si>
  <si>
    <t>TRAJENTA</t>
  </si>
  <si>
    <t>5MG TBL FLM 90X1</t>
  </si>
  <si>
    <t>13894</t>
  </si>
  <si>
    <t>50MG TBL FLM 90 I</t>
  </si>
  <si>
    <t>46980</t>
  </si>
  <si>
    <t>49941</t>
  </si>
  <si>
    <t>100MG TBL PRO 100</t>
  </si>
  <si>
    <t>MOMETASON</t>
  </si>
  <si>
    <t>170760</t>
  </si>
  <si>
    <t>MOMMOX</t>
  </si>
  <si>
    <t>0,05MG/DÁV NAS SPR SUS 140DÁV</t>
  </si>
  <si>
    <t>MOXONIDIN</t>
  </si>
  <si>
    <t>16913</t>
  </si>
  <si>
    <t>MOXOSTAD</t>
  </si>
  <si>
    <t>0,2MG TBL FLM 30</t>
  </si>
  <si>
    <t>199349</t>
  </si>
  <si>
    <t>CYNT 0,4</t>
  </si>
  <si>
    <t>0,4MG TBL FLM 98</t>
  </si>
  <si>
    <t>NAFTIDROFURYL</t>
  </si>
  <si>
    <t>66015</t>
  </si>
  <si>
    <t>ENELBIN 100 RETARD</t>
  </si>
  <si>
    <t>NATAMYCIN</t>
  </si>
  <si>
    <t>211845</t>
  </si>
  <si>
    <t>PIMAFUCIN</t>
  </si>
  <si>
    <t>20MG/G CRM 30G</t>
  </si>
  <si>
    <t>12895</t>
  </si>
  <si>
    <t>100MG POR GRA SUS 30 I</t>
  </si>
  <si>
    <t>17187</t>
  </si>
  <si>
    <t>NIMESIL</t>
  </si>
  <si>
    <t>100MG POR GRA SUS 30</t>
  </si>
  <si>
    <t>115318</t>
  </si>
  <si>
    <t>20MG CPS ETD 90</t>
  </si>
  <si>
    <t>119688</t>
  </si>
  <si>
    <t>49115</t>
  </si>
  <si>
    <t>180658</t>
  </si>
  <si>
    <t>40MG TBL ENT 100 H</t>
  </si>
  <si>
    <t>Pentoxifylin</t>
  </si>
  <si>
    <t>155873</t>
  </si>
  <si>
    <t>TRENTAL 400</t>
  </si>
  <si>
    <t>400MG TBL RET 100</t>
  </si>
  <si>
    <t>97698</t>
  </si>
  <si>
    <t>PENTOMER RETARD</t>
  </si>
  <si>
    <t>400MG TBL PRO 20</t>
  </si>
  <si>
    <t>124093</t>
  </si>
  <si>
    <t>5MG/5MG TBL NOB 120</t>
  </si>
  <si>
    <t>124135</t>
  </si>
  <si>
    <t>10MG/10MG TBL NOB 120</t>
  </si>
  <si>
    <t>124121</t>
  </si>
  <si>
    <t>10MG/5MG TBL NOB 120</t>
  </si>
  <si>
    <t>PREDNISOLON A ANTISEPTIKA</t>
  </si>
  <si>
    <t>16467</t>
  </si>
  <si>
    <t>IMACORT</t>
  </si>
  <si>
    <t>10MG/G+2,5MG/G+5MG/G CRM 20G</t>
  </si>
  <si>
    <t>157141</t>
  </si>
  <si>
    <t>20MG TBL ENT 56</t>
  </si>
  <si>
    <t>56983</t>
  </si>
  <si>
    <t>23969</t>
  </si>
  <si>
    <t>AMPRILAN 10</t>
  </si>
  <si>
    <t>10MG TBL NOB 90</t>
  </si>
  <si>
    <t>148070</t>
  </si>
  <si>
    <t>SERTRALIN</t>
  </si>
  <si>
    <t>53950</t>
  </si>
  <si>
    <t>ZOLOFT</t>
  </si>
  <si>
    <t>50MG TBL FLM 28</t>
  </si>
  <si>
    <t>Sildenafil</t>
  </si>
  <si>
    <t>143428</t>
  </si>
  <si>
    <t>SILDENAFIL SANDOZ</t>
  </si>
  <si>
    <t>100MG TBL NOB 8</t>
  </si>
  <si>
    <t>167009</t>
  </si>
  <si>
    <t>SILDENAFIL TEVA</t>
  </si>
  <si>
    <t>50MG TBL FLM 4</t>
  </si>
  <si>
    <t>157899</t>
  </si>
  <si>
    <t>SILDENAFIL MYLAN</t>
  </si>
  <si>
    <t>100MG TBL FLM 8</t>
  </si>
  <si>
    <t>1147</t>
  </si>
  <si>
    <t>50MG TBL OBD 100</t>
  </si>
  <si>
    <t>125077</t>
  </si>
  <si>
    <t>APO-SIMVA 10</t>
  </si>
  <si>
    <t>SODNÁ SŮL METAMIZOLU</t>
  </si>
  <si>
    <t>216736</t>
  </si>
  <si>
    <t>METAMIZOL STADA</t>
  </si>
  <si>
    <t>500MG TBL NOB 60</t>
  </si>
  <si>
    <t>SOTALOL</t>
  </si>
  <si>
    <t>49014</t>
  </si>
  <si>
    <t>SOTAHEXAL 80</t>
  </si>
  <si>
    <t>SULFASALAZIN</t>
  </si>
  <si>
    <t>47712</t>
  </si>
  <si>
    <t>SALAZOPYRIN EN</t>
  </si>
  <si>
    <t>500MG TBL ENT 100</t>
  </si>
  <si>
    <t>TADALAFIL</t>
  </si>
  <si>
    <t>29260</t>
  </si>
  <si>
    <t>CIALIS</t>
  </si>
  <si>
    <t>20MG TBL FLM 8</t>
  </si>
  <si>
    <t>167859</t>
  </si>
  <si>
    <t>80MG/10MG TBL NOB 28</t>
  </si>
  <si>
    <t>193884</t>
  </si>
  <si>
    <t>80MG/12,5MG TBL NOB 28 II</t>
  </si>
  <si>
    <t>193874</t>
  </si>
  <si>
    <t>40MG/12,5MG TBL NOB 28 II</t>
  </si>
  <si>
    <t>189657</t>
  </si>
  <si>
    <t>TELMISARTAN/HYDROCHLOROTHIAZID SANDOZ</t>
  </si>
  <si>
    <t>80MG/12,5MG TBL FLM 30</t>
  </si>
  <si>
    <t>TIKAGRELOR</t>
  </si>
  <si>
    <t>BRILIQUE</t>
  </si>
  <si>
    <t>90MG TBL FLM 56 KALBLI</t>
  </si>
  <si>
    <t>TRAMADOL</t>
  </si>
  <si>
    <t>201133</t>
  </si>
  <si>
    <t>TRAMAL KAPKY 100 MG/1 ML</t>
  </si>
  <si>
    <t>100MG/ML POR GTT SOL 1X96ML</t>
  </si>
  <si>
    <t>TRIMETAZIDIN</t>
  </si>
  <si>
    <t>32917</t>
  </si>
  <si>
    <t>PREDUCTAL MR</t>
  </si>
  <si>
    <t>35MG TBL RET 60</t>
  </si>
  <si>
    <t>186665</t>
  </si>
  <si>
    <t>35MG TBL RET 180</t>
  </si>
  <si>
    <t>172294</t>
  </si>
  <si>
    <t>TRIMETAZIDIN MYLAN</t>
  </si>
  <si>
    <t>35MG TBL PRO 60 IV</t>
  </si>
  <si>
    <t>192340</t>
  </si>
  <si>
    <t>2MG TBL NOB 100 I</t>
  </si>
  <si>
    <t>ZOLPIDEM</t>
  </si>
  <si>
    <t>146899</t>
  </si>
  <si>
    <t>ZOLPIDEM MYLAN</t>
  </si>
  <si>
    <t>10MG TBL FLM 50</t>
  </si>
  <si>
    <t>16286</t>
  </si>
  <si>
    <t>STILNOX</t>
  </si>
  <si>
    <t>10MG TBL FLM 20</t>
  </si>
  <si>
    <t>198058</t>
  </si>
  <si>
    <t>SANVAL</t>
  </si>
  <si>
    <t>193745</t>
  </si>
  <si>
    <t>5MG TBL FLM 60</t>
  </si>
  <si>
    <t>190975</t>
  </si>
  <si>
    <t>10MG/2,5MG/10MG TBL FLM 90(3X3</t>
  </si>
  <si>
    <t>190970</t>
  </si>
  <si>
    <t>10MG/2,5MG/5MG TBL FLM 90(3X30</t>
  </si>
  <si>
    <t>Itopridum</t>
  </si>
  <si>
    <t>205995</t>
  </si>
  <si>
    <t>20MG/5MG/5MG TBL FLM 30 I</t>
  </si>
  <si>
    <t>205998</t>
  </si>
  <si>
    <t>20MG/10MG/5MG TBL FLM 30 I</t>
  </si>
  <si>
    <t>205999</t>
  </si>
  <si>
    <t>20MG/10MG/5MG TBL FLM 90(3X30)</t>
  </si>
  <si>
    <t>81037</t>
  </si>
  <si>
    <t>6CMX5M,V NATAŽENÉM STAVU,KRÁTKÝ TAH,1KS</t>
  </si>
  <si>
    <t>AMOXICILIN</t>
  </si>
  <si>
    <t>19751</t>
  </si>
  <si>
    <t>1000MG TBL SUS 14</t>
  </si>
  <si>
    <t>15010</t>
  </si>
  <si>
    <t>15MG TBL FLM 10X1</t>
  </si>
  <si>
    <t>59571</t>
  </si>
  <si>
    <t>37MG/5MG/0,01MG CPS MOL 100</t>
  </si>
  <si>
    <t>Azithromycin</t>
  </si>
  <si>
    <t>45010</t>
  </si>
  <si>
    <t>AZITROMYCIN SANDOZ</t>
  </si>
  <si>
    <t>500MG TBL FLM 3</t>
  </si>
  <si>
    <t>DIAZEPAM</t>
  </si>
  <si>
    <t>10MG TBL NOB 20(2X10)</t>
  </si>
  <si>
    <t>DOXYCYKLIN</t>
  </si>
  <si>
    <t>4013</t>
  </si>
  <si>
    <t>DOXYBENE</t>
  </si>
  <si>
    <t>200MG TBL NOB 10</t>
  </si>
  <si>
    <t>Retinol (vitamin A)</t>
  </si>
  <si>
    <t>347</t>
  </si>
  <si>
    <t>VITAMIN A-SLOVAKOFARMA</t>
  </si>
  <si>
    <t>30000IU CPS MOL 50</t>
  </si>
  <si>
    <t>69417</t>
  </si>
  <si>
    <t>DIAZEPAM DESITIN RECTAL TUBE</t>
  </si>
  <si>
    <t>5MG RCT SOL 5X2,5ML</t>
  </si>
  <si>
    <t>192226</t>
  </si>
  <si>
    <t>5MG TBL NOB 98</t>
  </si>
  <si>
    <t>132777</t>
  </si>
  <si>
    <t>ATORIS 20</t>
  </si>
  <si>
    <t>BENZATHIN-FENOXYMETHYLPENICILIN</t>
  </si>
  <si>
    <t>66363</t>
  </si>
  <si>
    <t>OSPEN 400</t>
  </si>
  <si>
    <t>400000IU/5ML SIR 60ML</t>
  </si>
  <si>
    <t>132639</t>
  </si>
  <si>
    <t>168376</t>
  </si>
  <si>
    <t>110MG CPS DUR 180(3X60X1) I</t>
  </si>
  <si>
    <t>58142</t>
  </si>
  <si>
    <t>DICLOFENAC AL 50</t>
  </si>
  <si>
    <t>50MG TBL ENT 30</t>
  </si>
  <si>
    <t>75632</t>
  </si>
  <si>
    <t>100MG TBL PRO 50</t>
  </si>
  <si>
    <t>14075</t>
  </si>
  <si>
    <t>EPLERENON</t>
  </si>
  <si>
    <t>203073</t>
  </si>
  <si>
    <t>EPLERENON SANDOZ</t>
  </si>
  <si>
    <t>50MG TBL FLM 98X1</t>
  </si>
  <si>
    <t>203060</t>
  </si>
  <si>
    <t>50MG TBL FLM 90</t>
  </si>
  <si>
    <t>Kolchicin</t>
  </si>
  <si>
    <t>119697</t>
  </si>
  <si>
    <t>COLCHICUM-DISPERT</t>
  </si>
  <si>
    <t>0,5MG TBL OBD 20</t>
  </si>
  <si>
    <t>119698</t>
  </si>
  <si>
    <t>0,5MG TBL OBD 50</t>
  </si>
  <si>
    <t>188858</t>
  </si>
  <si>
    <t>Lansoprazol</t>
  </si>
  <si>
    <t>17121</t>
  </si>
  <si>
    <t>LANZUL</t>
  </si>
  <si>
    <t>30MG CPS DUR 28</t>
  </si>
  <si>
    <t>Oxybutynin</t>
  </si>
  <si>
    <t>59104</t>
  </si>
  <si>
    <t>UROXAL</t>
  </si>
  <si>
    <t>5MG TBL NOB 60</t>
  </si>
  <si>
    <t>162079</t>
  </si>
  <si>
    <t>NOLPAZA</t>
  </si>
  <si>
    <t>20MG TBL ENT 98</t>
  </si>
  <si>
    <t>167678</t>
  </si>
  <si>
    <t>189688</t>
  </si>
  <si>
    <t>TEZEO HCT</t>
  </si>
  <si>
    <t>80MG/12,5MG TBL NOB 90</t>
  </si>
  <si>
    <t>Thiethylperazin</t>
  </si>
  <si>
    <t>6,5MG/ML INJ SOL 5X1ML</t>
  </si>
  <si>
    <t>83272</t>
  </si>
  <si>
    <t>215964</t>
  </si>
  <si>
    <t>ISOPTIN SR</t>
  </si>
  <si>
    <t>240MG TBL PRO 30</t>
  </si>
  <si>
    <t>179327</t>
  </si>
  <si>
    <t>DORETA</t>
  </si>
  <si>
    <t>75MG/650MG TBL FLM 30 I</t>
  </si>
  <si>
    <t>Kompresní punčochy a návleky</t>
  </si>
  <si>
    <t>45389</t>
  </si>
  <si>
    <t>PUNČOCHY KOMPRESNÍ STEHENNÍ II.K.T.</t>
  </si>
  <si>
    <t>MAXIS COMFORT A-G</t>
  </si>
  <si>
    <t>ERYTHROMYCIN, KOMBINACE</t>
  </si>
  <si>
    <t>17111</t>
  </si>
  <si>
    <t>ZINERYT</t>
  </si>
  <si>
    <t>40MG/ML+12MG/ML DRM SOL 1+1X90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</si>
  <si>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</si>
  <si>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</si>
  <si>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</si>
  <si>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</si>
  <si>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C01EB15 - TRIMETAZIDIN</t>
  </si>
  <si>
    <t>C02AC05 - MOXONIDIN</t>
  </si>
  <si>
    <t>N03AX12 - GABAPENTIN</t>
  </si>
  <si>
    <t>M01AX17 - NIMESULID</t>
  </si>
  <si>
    <t>C10AA01 - SIMVASTATIN</t>
  </si>
  <si>
    <t>N05CF02 - ZOLPIDEM</t>
  </si>
  <si>
    <t>C09BA04 - PERINDOPRIL A DIURETIKA</t>
  </si>
  <si>
    <t>C09CA01 - LOSARTAN</t>
  </si>
  <si>
    <t>N06AB06 - SERTRALIN</t>
  </si>
  <si>
    <t>R06AX27 - DESLORATADIN</t>
  </si>
  <si>
    <t>C09DA01 - LOSARTAN A DIURETIKA</t>
  </si>
  <si>
    <t>J01FA10 - AZITHROMYCIN</t>
  </si>
  <si>
    <t>A02BC03 - LANSOPRAZOL</t>
  </si>
  <si>
    <t>C10AA07 - ROSUVASTATIN</t>
  </si>
  <si>
    <t>C10AB05 - FENOFIBRÁT</t>
  </si>
  <si>
    <t>R01AD09 - MOMETASON</t>
  </si>
  <si>
    <t>C10BX03 - ATORVASTATIN A AMLODIPIN</t>
  </si>
  <si>
    <t>B01AF02 - APIXABAN</t>
  </si>
  <si>
    <t>C08DA01 - VERAPAMIL</t>
  </si>
  <si>
    <t>C09BA04</t>
  </si>
  <si>
    <t>C08DA01</t>
  </si>
  <si>
    <t>C09CA01</t>
  </si>
  <si>
    <t>C10BX03</t>
  </si>
  <si>
    <t>C09DA01</t>
  </si>
  <si>
    <t>C10AA07</t>
  </si>
  <si>
    <t>N03AX12</t>
  </si>
  <si>
    <t>C10AA01</t>
  </si>
  <si>
    <t>J01FA10</t>
  </si>
  <si>
    <t>C01EB15</t>
  </si>
  <si>
    <t>C02AC05</t>
  </si>
  <si>
    <t>C10AB05</t>
  </si>
  <si>
    <t>M01AX17</t>
  </si>
  <si>
    <t>N05CF02</t>
  </si>
  <si>
    <t>N06AB06</t>
  </si>
  <si>
    <t>R01AD09</t>
  </si>
  <si>
    <t>R06AX27</t>
  </si>
  <si>
    <t>B01AF02</t>
  </si>
  <si>
    <t>A02BC03</t>
  </si>
  <si>
    <t>Přehled plnění PL - Preskripce léčivých přípravků - orientační přehled</t>
  </si>
  <si>
    <t>50115001     kardiostimulátory (sk.Z517)</t>
  </si>
  <si>
    <t>50115073     ZPr - katetry PCI (Z536)</t>
  </si>
  <si>
    <t>50115077     ZPr - stenty lékové (Z540)</t>
  </si>
  <si>
    <t>5015</t>
  </si>
  <si>
    <t>KCHIR: lůžkové oddělení ECMO</t>
  </si>
  <si>
    <t>KCHIR: lůžkové oddělení ECMO Celkem</t>
  </si>
  <si>
    <t>ZA315</t>
  </si>
  <si>
    <t>Kompresa NT 5 x 5 cm/2 ks sterilní 26501</t>
  </si>
  <si>
    <t>ZA329</t>
  </si>
  <si>
    <t>Obinadlo fixa crep   6 cm x 4 m 1323100102</t>
  </si>
  <si>
    <t>ZA331</t>
  </si>
  <si>
    <t>Obinadlo fixa crep 10 cm x 4 m 1323100104</t>
  </si>
  <si>
    <t>ZA446</t>
  </si>
  <si>
    <t>Vata buničitá přířezy 20 x 30 cm 1230200129</t>
  </si>
  <si>
    <t>ZA464</t>
  </si>
  <si>
    <t>Kompresa NT 10 x 10 cm/2 ks sterilní 26520</t>
  </si>
  <si>
    <t>ZA466</t>
  </si>
  <si>
    <t>Tyčinka vatová sterilní 14 cm bal. á 200 ks 9679501</t>
  </si>
  <si>
    <t>ZA507</t>
  </si>
  <si>
    <t>Krytí tegaderm 8,5 cm x 10,5 cm bal. á 50 ks s výřezem 1635</t>
  </si>
  <si>
    <t>ZA544</t>
  </si>
  <si>
    <t>Krytí inadine nepřilnavé 5,0 x 5,0 cm 1/10 SYS01481EE</t>
  </si>
  <si>
    <t>ZA562</t>
  </si>
  <si>
    <t>Náplast cosmopor i. v. 6 x 8 cm bal. á 50 ks 9008054</t>
  </si>
  <si>
    <t>ZA593</t>
  </si>
  <si>
    <t>Tampon sterilní stáčený 20 x 20 cm / 5 ks 28003+</t>
  </si>
  <si>
    <t>ZC100</t>
  </si>
  <si>
    <t>Vata buničitá dělená 2 role / 500 ks 40 x 50 mm 1230200310</t>
  </si>
  <si>
    <t>ZC854</t>
  </si>
  <si>
    <t>Kompresa NT 7,5 x 7,5 cm/2 ks sterilní 26510</t>
  </si>
  <si>
    <t>ZD104</t>
  </si>
  <si>
    <t>Náplast omniplast 10,0 cm x 10,0 m 9004472 (900535)</t>
  </si>
  <si>
    <t>ZF352</t>
  </si>
  <si>
    <t>Náplast transpore bílá 2,50 cm x 9,14 m bal. á 12 ks 1534-1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</si>
  <si>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</si>
  <si>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</si>
  <si>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</si>
  <si>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</si>
  <si>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ZI602</t>
  </si>
  <si>
    <t>Náplast curapor 10 x 34 cm 32918 ( náhrada za cosmopor )</t>
  </si>
  <si>
    <t>ZI974</t>
  </si>
  <si>
    <t>Pěna střední V.A.C M8275052/1</t>
  </si>
  <si>
    <t>ZK404</t>
  </si>
  <si>
    <t>Krytí prontosan roztok 350 ml 400416</t>
  </si>
  <si>
    <t>ZK646</t>
  </si>
  <si>
    <t>Krytí tegaderm CHG 8,5 cm x 11,5 cm na CŽK-antibakt. bal. á 25 ks 1657R</t>
  </si>
  <si>
    <t>ZK920</t>
  </si>
  <si>
    <t>Kanystr Info V.A.C. 500 ml M8275063/1</t>
  </si>
  <si>
    <t>ZL410</t>
  </si>
  <si>
    <t>Krytí gelové Hemagel 100 g A2681147</t>
  </si>
  <si>
    <t>ZL669</t>
  </si>
  <si>
    <t>Krytí tegaderm diamond 10,0 cm x 12,0 cm bal. á 50 ks 1686</t>
  </si>
  <si>
    <t>ZL977</t>
  </si>
  <si>
    <t>Kanystr renasys GO 750 ml 66800916</t>
  </si>
  <si>
    <t>ZL973</t>
  </si>
  <si>
    <t>Pěna renasys-F střední set (M) 66800795</t>
  </si>
  <si>
    <t>ZL853</t>
  </si>
  <si>
    <t>Krytí mastný tyl jelonet 10 x 40 cm á 10 ks 7459</t>
  </si>
  <si>
    <t>ZI975</t>
  </si>
  <si>
    <t>Pěna velká V.A.C M8275053/1</t>
  </si>
  <si>
    <t>ZN091</t>
  </si>
  <si>
    <t>Obvaz elastický síťový CareFix Tube k zajištění a ochraně fixace IV kanyl vel. M bal. á 15 ks 0151 M</t>
  </si>
  <si>
    <t>ZG829</t>
  </si>
  <si>
    <t>Krytí i.v. kanyl - curagard JR 4 x 6,5 cm bal. á 100 ks 30116</t>
  </si>
  <si>
    <t>ZI977</t>
  </si>
  <si>
    <t>Kanystr s gelem V.A.C. Ultra INFO 1000 ml M8275093/1</t>
  </si>
  <si>
    <t>ZE192</t>
  </si>
  <si>
    <t>Krytí mepiform 5 x  7,5 cm bal. á 5 ks 293200-19</t>
  </si>
  <si>
    <t>ZO865</t>
  </si>
  <si>
    <t>Krytí mepilex border flex 7,8 x 10 cm bal. á 5 ks 283570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</si>
  <si>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</si>
  <si>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</si>
  <si>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</si>
  <si>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</si>
  <si>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</si>
  <si>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</si>
  <si>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</si>
  <si>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</si>
  <si>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</si>
  <si>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</si>
  <si>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</si>
  <si>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</si>
  <si>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</si>
  <si>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</si>
  <si>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ZB307</t>
  </si>
  <si>
    <t>Sáček náhradní 3,5 l Ureofix s posuvnou svorkou 4417543</t>
  </si>
  <si>
    <t>ZB668</t>
  </si>
  <si>
    <t>Hadička spojovací tlaková unicath pr. 1,0 mm x   50 cm á 40 ks PB 3105 M</t>
  </si>
  <si>
    <t>ZB756</t>
  </si>
  <si>
    <t>Zkumavka 3 ml K3 edta fialová 454086</t>
  </si>
  <si>
    <t>ZB762</t>
  </si>
  <si>
    <t>Zkumavka červená 6 ml 456092</t>
  </si>
  <si>
    <t>ZB772</t>
  </si>
  <si>
    <t>Přechodka adaptér luer 450070</t>
  </si>
  <si>
    <t>ZB774</t>
  </si>
  <si>
    <t>Zkumavka červená 5 ml gel 456071</t>
  </si>
  <si>
    <t>ZB775</t>
  </si>
  <si>
    <t>Zkumavka koagulace 4 ml modrá 454329</t>
  </si>
  <si>
    <t>ZB796</t>
  </si>
  <si>
    <t>Stříkačka injekční 3-dílná 30 ml LL Omnifix Solo 4617304F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</si>
  <si>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</si>
  <si>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</si>
  <si>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</si>
  <si>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</si>
  <si>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</si>
  <si>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</si>
  <si>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</si>
  <si>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HAR478 165 (HAR999565)</t>
  </si>
  <si>
    <t>ZC751</t>
  </si>
  <si>
    <t>Čepelka skalpelová 11 BB511</t>
  </si>
  <si>
    <t>ZC906</t>
  </si>
  <si>
    <t>Škrtidlo se sponou pro dospělé 25 x 500 mm KVS25500</t>
  </si>
  <si>
    <t>ZD650</t>
  </si>
  <si>
    <t>Aquapak - sterilní voda 340 ml s adaptérem bal. á 20 ks 400340</t>
  </si>
  <si>
    <t>ZD808</t>
  </si>
  <si>
    <t>Kanyla vasofix 22G modrá safety 4269098S-01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</si>
  <si>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</si>
  <si>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</si>
  <si>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</si>
  <si>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</si>
  <si>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</si>
  <si>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</si>
  <si>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</si>
  <si>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</si>
  <si>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</si>
  <si>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</si>
  <si>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</si>
  <si>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</si>
  <si>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</si>
  <si>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</si>
  <si>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ZK798</t>
  </si>
  <si>
    <t>Zátka combi modrá 4495152</t>
  </si>
  <si>
    <t>ZL105</t>
  </si>
  <si>
    <t>Nástavec pro odběr moče ke zkumavce vacuete 450251</t>
  </si>
  <si>
    <t>ZL718</t>
  </si>
  <si>
    <t>Kanyla introcan safety 3 růžová 20G bal. á 50 ks 4251130-01</t>
  </si>
  <si>
    <t>ZL688</t>
  </si>
  <si>
    <t>Proužky Accu-Check Inform IIStrip 50 EU1 á 50 ks 05942861041</t>
  </si>
  <si>
    <t>ZL689</t>
  </si>
  <si>
    <t>Roztok Accu-Check Performa Int´l Controls 1+2 level 04861736</t>
  </si>
  <si>
    <t>ZB985</t>
  </si>
  <si>
    <t>Zkumavka močová urin-monovette s pístem 10 ml sterilní bal. á 100 ks 10.252.020</t>
  </si>
  <si>
    <t>ZB334</t>
  </si>
  <si>
    <t>Konektor bezjehlový bionecteur á 50 ks 896.03</t>
  </si>
  <si>
    <t>ZB851</t>
  </si>
  <si>
    <t>Elektroda EKG ARBO H66 bal. á 300 ks 31.1663.21</t>
  </si>
  <si>
    <t>ZN298</t>
  </si>
  <si>
    <t>Hadička spojovací Gamaplus 1,8 x 1800 LL NO DOP 606304-ND</t>
  </si>
  <si>
    <t>ZO810</t>
  </si>
  <si>
    <t>Stříkačka injekční předplněná 0,9% 5 ml Omniflush bal. á 100 ks EM3513575</t>
  </si>
  <si>
    <t>ZO765</t>
  </si>
  <si>
    <t>Stříkačka injekční předplněná 0,9% NaCl 10 ml Omniflush bal. á 100 ks EM3513576- přechodně uzavřena , cena</t>
  </si>
  <si>
    <t>ZO767</t>
  </si>
  <si>
    <t>Uzávěr dezinfekční SwabCap k bezjehlovému vstupu se 70% IPA bal. á 200 ks EMSCXT3</t>
  </si>
  <si>
    <t>ZO766</t>
  </si>
  <si>
    <t>Stříkačka injekční předplněná 0,9% NaCl 10 ml Omniflush dezinfekčním uzávěrem SwabCap bal. á 100 ks EM3513576SC (domluvená cena s Dr. Štěpán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</si>
  <si>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</si>
  <si>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</si>
  <si>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</si>
  <si>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</si>
  <si>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ZH170</t>
  </si>
  <si>
    <t>Kanyla BD Insyte 20G, 1,1 x 32 mm růžová ,bal.á 50 ks,  BED:381934</t>
  </si>
  <si>
    <t>ZO026</t>
  </si>
  <si>
    <t>Katetr CVC 2 lumen 5 Fr x 55 cm PICC MSB set. EU-25552-HPMSB</t>
  </si>
  <si>
    <t>ZN202</t>
  </si>
  <si>
    <t>Katetr CVC 1 lumen 4 Fr x 20 cm midline ML4S20</t>
  </si>
  <si>
    <t>ZA715</t>
  </si>
  <si>
    <t>Set infuzní intrafix primeline classic 150 cm 4062957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</si>
  <si>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</si>
  <si>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</si>
  <si>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</si>
  <si>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</si>
  <si>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</si>
  <si>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</si>
  <si>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</si>
  <si>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</si>
  <si>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</si>
  <si>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</si>
  <si>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</si>
  <si>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</si>
  <si>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</si>
  <si>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</si>
  <si>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ZK441</t>
  </si>
  <si>
    <t>Rukavice operační latexové s pudrem sempermed classic vel. 8,5 31285</t>
  </si>
  <si>
    <t>DG382</t>
  </si>
  <si>
    <t>Bactec Plus Aerobic</t>
  </si>
  <si>
    <t>DG385</t>
  </si>
  <si>
    <t>Bactec Plus Anaerobic</t>
  </si>
  <si>
    <t>DG388</t>
  </si>
  <si>
    <t>Játrový bujon (10ml)</t>
  </si>
  <si>
    <t>ZD671</t>
  </si>
  <si>
    <t>Převodník tlakový PX2X2 dvojitý bal. á 8 ks T005074A</t>
  </si>
  <si>
    <t>ZA454</t>
  </si>
  <si>
    <t>Kompresa AB 10 x 10 cm/1 ks sterilní NT savá 1230114011</t>
  </si>
  <si>
    <t>ZA459</t>
  </si>
  <si>
    <t>Kompresa AB 10 x 20 cm/1 ks sterilní NT savá 1230114021</t>
  </si>
  <si>
    <t>ZA525</t>
  </si>
  <si>
    <t>Normlgel 8 g bal. á 10 ks 371000-00</t>
  </si>
  <si>
    <t>ZM325</t>
  </si>
  <si>
    <t>Krytí - gel Hyiodine na chronické rány á 22 g HYIODINE22</t>
  </si>
  <si>
    <t>ZA597</t>
  </si>
  <si>
    <t>Krytí aquacel extra 5 x  5 cm á 10 ks 0081002 (177901) 420671</t>
  </si>
  <si>
    <t>ZB757</t>
  </si>
  <si>
    <t>Zkumavka 6 ml K3 edta fialová 456036</t>
  </si>
  <si>
    <t>ZB759</t>
  </si>
  <si>
    <t>Zkumavka červená 8 ml gel 455071</t>
  </si>
  <si>
    <t>ZA317</t>
  </si>
  <si>
    <t>Krytí s mastí atrauman 5 x 5 cm bal. á 10 ks 499510</t>
  </si>
  <si>
    <t>ZA318</t>
  </si>
  <si>
    <t>Náplast transpore 1,25 cm x 9,14 m 1527-0</t>
  </si>
  <si>
    <t>ZA319</t>
  </si>
  <si>
    <t>Náplast durapore 2,50 cm x 9,14 m bal. á 12 ks 1538-1</t>
  </si>
  <si>
    <t>ZA418</t>
  </si>
  <si>
    <t>Náplast metaline pod TS 8 x 9 cm 23094</t>
  </si>
  <si>
    <t>ZA444</t>
  </si>
  <si>
    <t>Tampon nesterilní stáčený 20 x 19 cm bez RTG nití bal. á 100 ks 1320300404</t>
  </si>
  <si>
    <t>ZA476</t>
  </si>
  <si>
    <t>Krytí mepilex border lite 10 x 10 cm bal. á 5 ks 281300-00</t>
  </si>
  <si>
    <t>ZA518</t>
  </si>
  <si>
    <t>Kompresa NT 7,5 x 7,5 cm nesterilní 06102</t>
  </si>
  <si>
    <t>ZA539</t>
  </si>
  <si>
    <t>Kompresa NT 10 x 10 cm nesterilní 06103</t>
  </si>
  <si>
    <t>ZA547</t>
  </si>
  <si>
    <t>Krytí inadine nepřilnavé 9,5 x 9,5 cm 1/10 SYS01512EE</t>
  </si>
  <si>
    <t>ZA589</t>
  </si>
  <si>
    <t>Tampon sterilní stáčený 30 x 30 cm / 5 ks karton á 1500 ks 28007</t>
  </si>
  <si>
    <t>ZA595</t>
  </si>
  <si>
    <t>Krytí tegaderm 6,0 cm x 7,0 cm bal. á 100 ks s výřezem 1623W</t>
  </si>
  <si>
    <t>ZA617</t>
  </si>
  <si>
    <t>Tampon TC-OC k ošetření dutiny ústní á 250 ks 12240</t>
  </si>
  <si>
    <t>ZA643</t>
  </si>
  <si>
    <t>Kompresa vliwasoft 10 x 20 nesterilní á 100 ks 12070</t>
  </si>
  <si>
    <t>ZB084</t>
  </si>
  <si>
    <t>Náplast transpore 2,50 cm x 9,14 m 1527-1</t>
  </si>
  <si>
    <t>ZB404</t>
  </si>
  <si>
    <t>Náplast cosmos 8 cm x 1 m 5403353</t>
  </si>
  <si>
    <t>ZC506</t>
  </si>
  <si>
    <t>Kompresa NT 10 x 10 cm/5 ks sterilní 1325020275</t>
  </si>
  <si>
    <t>ZC845</t>
  </si>
  <si>
    <t>Kompresa NT 10 x 20 cm/5 ks sterilní 26621</t>
  </si>
  <si>
    <t>ZD633</t>
  </si>
  <si>
    <t>Krytí mepilex border sacrum 18 x 18 cm bal. á 5 ks 282000-01</t>
  </si>
  <si>
    <t>ZH012</t>
  </si>
  <si>
    <t>Náplast micropore 2,50 cm x 9,10 m 840W-1</t>
  </si>
  <si>
    <t>ZI600</t>
  </si>
  <si>
    <t>Náplast curapor 10 x 15 cm 32914 ( náhrada za cosmopor )</t>
  </si>
  <si>
    <t>ZI601</t>
  </si>
  <si>
    <t>Náplast curapor 10 x 20 cm 32915 ( náhrada za cosmopor )</t>
  </si>
  <si>
    <t>ZK759</t>
  </si>
  <si>
    <t>Náplast water resistant cosmos bal. á 20 ks (10+10) 5351233</t>
  </si>
  <si>
    <t>ZA526</t>
  </si>
  <si>
    <t>Krytí sorbalgon 10 x 10 cm bal. á 10 ks 999595</t>
  </si>
  <si>
    <t>ZA486</t>
  </si>
  <si>
    <t>Krytí mastný tyl jelonet   5 x 5 cm á 50 ks 7403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</si>
  <si>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</si>
  <si>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</si>
  <si>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</si>
  <si>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</si>
  <si>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</si>
  <si>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</si>
  <si>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ZM000</t>
  </si>
  <si>
    <t>Vata obvazová skládaná 50g 004307667</t>
  </si>
  <si>
    <t>ZL999</t>
  </si>
  <si>
    <t>Rychloobvaz 8 x 4 cm / 3 ks 001445510</t>
  </si>
  <si>
    <t>ZA615</t>
  </si>
  <si>
    <t>Tampón cavilon 1 ml bal. á 25 ks 3343E</t>
  </si>
  <si>
    <t>ZF454</t>
  </si>
  <si>
    <t>Obinadlo elastické lenkideal krátkotažné 12 cm x 5 m bal. á 10 ks 19584</t>
  </si>
  <si>
    <t>ZF423</t>
  </si>
  <si>
    <t>Krytí suprasorb F 10 x 10 cm role nesterilní foliový obvaz 20468</t>
  </si>
  <si>
    <t>ZM335</t>
  </si>
  <si>
    <t>Krytí pooperační a fixační s absorpční pěnou OPSITE Post-Op Visible omyvatelné průhledné vel. 25 x 10 cm bal. á 20 ks 66800139</t>
  </si>
  <si>
    <t>ZA532</t>
  </si>
  <si>
    <t>Krytí suprasorb F 15 cm x 10 m role nesterilní foliový obvaz 20469</t>
  </si>
  <si>
    <t>ZN895</t>
  </si>
  <si>
    <t>Krytí reston nesterilní 10,0 cm x 5,0 cm x 5 m role 1563L</t>
  </si>
  <si>
    <t>ZC843</t>
  </si>
  <si>
    <t>Krytí hemostatické gelitacel 5 x 7 cm GC-507 bal. á 15 ks 742532</t>
  </si>
  <si>
    <t>ZA170</t>
  </si>
  <si>
    <t>Pásek k TS kanyle pěnový 520000</t>
  </si>
  <si>
    <t>ZA728</t>
  </si>
  <si>
    <t>Lopatka ústní dřevěná lékařská nesterilní bal. á 100 ks 1320100655</t>
  </si>
  <si>
    <t>ZA831</t>
  </si>
  <si>
    <t>Rourka rektální CH20 délka 40 cm 19-20.100</t>
  </si>
  <si>
    <t>ZA964</t>
  </si>
  <si>
    <t>Stříkačka janett 3-dílná 60 ml sterilní vyplachovací 050ML3CZ-CEW (MRG564)</t>
  </si>
  <si>
    <t>ZA967</t>
  </si>
  <si>
    <t>Set flocare 800 Pack Transition nový pro enter. vaky ( APA 3227171) 586511</t>
  </si>
  <si>
    <t>ZB102</t>
  </si>
  <si>
    <t>Láhev k odsávačce flovac 1l hadice 1,8 m á 45 ks 000-036-020</t>
  </si>
  <si>
    <t>ZB249</t>
  </si>
  <si>
    <t>Sáček močový s křížovou výpustí 2000 ml ZAR-TNU201601</t>
  </si>
  <si>
    <t>ZB295</t>
  </si>
  <si>
    <t>Filtr iso-gard hepa čistý bal. á 20 ks 28012</t>
  </si>
  <si>
    <t>ZB301</t>
  </si>
  <si>
    <t>Rampa 5 kohoutů bez PVC lipidorezistentní bal. á 20 ks RP 5000 M</t>
  </si>
  <si>
    <t>ZB302</t>
  </si>
  <si>
    <t>Rampa 3 kohouty, bal.á 20 ks, RP 3000 M</t>
  </si>
  <si>
    <t>ZB424</t>
  </si>
  <si>
    <t>Elektroda EKG H34SG 31.1946.21</t>
  </si>
  <si>
    <t>ZB477</t>
  </si>
  <si>
    <t>Kohout trojcestný lopez valve AA-011-M9000 S</t>
  </si>
  <si>
    <t>ZB543</t>
  </si>
  <si>
    <t>Souprava odběrová tracheální na odběr sekretu G05206</t>
  </si>
  <si>
    <t>ZB771</t>
  </si>
  <si>
    <t>Držák jehly základní 450201</t>
  </si>
  <si>
    <t>ZB777</t>
  </si>
  <si>
    <t>Zkumavka červená 4 ml gel 454071</t>
  </si>
  <si>
    <t>ZB794</t>
  </si>
  <si>
    <t>Lžíce laryngoskopická 4 bal. á 10 ks DS.2940.150.25</t>
  </si>
  <si>
    <t>ZB844</t>
  </si>
  <si>
    <t>Esmarch 60 x 1250 KVS 06125</t>
  </si>
  <si>
    <t>ZB988</t>
  </si>
  <si>
    <t>System hrudní drenáže Pleur-evac bal. á 6 ks pro dospělé A-6000-08LF</t>
  </si>
  <si>
    <t>ZC166</t>
  </si>
  <si>
    <t>Manžeta přetlaková   500 ml 100 ZIT-500 (100 051-018-803)</t>
  </si>
  <si>
    <t>ZC586</t>
  </si>
  <si>
    <t>Filtr H-V kompaktní kombinovaný sterilní přímý á 25 ks 19401</t>
  </si>
  <si>
    <t>ZC640</t>
  </si>
  <si>
    <t>Senzor flotrac s hadicí 213 cm MHD8R</t>
  </si>
  <si>
    <t>ZC777</t>
  </si>
  <si>
    <t>Filtr sací MSF 271-022-001</t>
  </si>
  <si>
    <t>ZD113</t>
  </si>
  <si>
    <t>Manžeta fixační Ute-Fix á 30 ks NKS:40-06</t>
  </si>
  <si>
    <t>ZD212</t>
  </si>
  <si>
    <t>Brýle kyslíkové pro dospělé 1,8 m standard 1161000/L</t>
  </si>
  <si>
    <t>ZD458</t>
  </si>
  <si>
    <t>Spojka vrapovaná roztaž.rovná 15F bal. á 50 ks 038-61-311</t>
  </si>
  <si>
    <t>ZD809</t>
  </si>
  <si>
    <t>Kanyla vasofix 20G růžová safety 4269110S-01</t>
  </si>
  <si>
    <t>ZD903</t>
  </si>
  <si>
    <t>Kontejner+ lopatka 30 ml nesterilní FLME25133</t>
  </si>
  <si>
    <t>ZE018</t>
  </si>
  <si>
    <t>Kyveta k hemochron bal. 45 ks JACT-LR</t>
  </si>
  <si>
    <t>ZE146</t>
  </si>
  <si>
    <t>Souprava nebulizační uzavřená In-Line-Neb Tee Kit  bal. á 50 ks 41745</t>
  </si>
  <si>
    <t>ZG001</t>
  </si>
  <si>
    <t>Husí krk expandi-flex s dvojtou otočnou spojkou á 30 ks 22531</t>
  </si>
  <si>
    <t>ZH168</t>
  </si>
  <si>
    <t>Stříkačka injekční 3-dílná 1 ml L tuberculin s jehlou KD-JECT III 26G x 1/2" 0,45 x 12 mm 831786</t>
  </si>
  <si>
    <t>ZH493</t>
  </si>
  <si>
    <t>Katetr močový foley CH16 180605-000160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</si>
  <si>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</si>
  <si>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</si>
  <si>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</si>
  <si>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</si>
  <si>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</si>
  <si>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</si>
  <si>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</si>
  <si>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</si>
  <si>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</si>
  <si>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</si>
  <si>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</si>
  <si>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</si>
  <si>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</si>
  <si>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</si>
  <si>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ZL333</t>
  </si>
  <si>
    <t>Systém odsávací uzavřený ET Comfortsoft CH 14 55 cm 72 hod. 02-011-11</t>
  </si>
  <si>
    <t>ZB303</t>
  </si>
  <si>
    <t>Spojka asymetrická 4 x 7 mm 60.21.00 (120 420)</t>
  </si>
  <si>
    <t>ZB596</t>
  </si>
  <si>
    <t>Mikronebulizér MicroMist 22F 41892</t>
  </si>
  <si>
    <t>ZB648</t>
  </si>
  <si>
    <t>Páska fixační Hand-Fix 30 bal. á 2 ks NKS:60-65</t>
  </si>
  <si>
    <t>ZB666</t>
  </si>
  <si>
    <t>Spojka Y 9 x 9 x 9 mm symetrická bal. á 100 ks 12049</t>
  </si>
  <si>
    <t>ZL951</t>
  </si>
  <si>
    <t>Hadička prodlužovací PVC 150 cm pro světlocitlivé léky NO DOP bal. á 20  ks V686423-ND</t>
  </si>
  <si>
    <t>ZC994</t>
  </si>
  <si>
    <t>Láhev náhradní hi-vac 400 ml 05.000.22.802</t>
  </si>
  <si>
    <t>ZD030</t>
  </si>
  <si>
    <t>Skalpel jednorázový cutfix sterilní bal. á 10 ks 5518040</t>
  </si>
  <si>
    <t>ZB873</t>
  </si>
  <si>
    <t>Souprava tracheostomická č. 8 100/561/080</t>
  </si>
  <si>
    <t>ZB965</t>
  </si>
  <si>
    <t>Nůžky chirurgické rovné hrotnaté 130 mm B397113920003</t>
  </si>
  <si>
    <t>ZF742</t>
  </si>
  <si>
    <t>Kit pro perikardiocentézu LMP003P6</t>
  </si>
  <si>
    <t>ZL215</t>
  </si>
  <si>
    <t>Senzor fore-sight dual medium (dle domluvy p. Pecky na ks) 01-07-2005</t>
  </si>
  <si>
    <t>ZN297</t>
  </si>
  <si>
    <t>Hadička spojovací Gamaplus 1,8 x 450 LL NO DOP 606301-ND</t>
  </si>
  <si>
    <t>ZF427</t>
  </si>
  <si>
    <t>Dlaha splint-fix 22 k znehybnění zápěstí a kotníku při kanylaci bal. á 2 ks NKS:60-11</t>
  </si>
  <si>
    <t>ZB963</t>
  </si>
  <si>
    <t>Pinzeta anatomická úzká 145 mm B397114920019</t>
  </si>
  <si>
    <t>ZN854</t>
  </si>
  <si>
    <t>Stříkačka injekční arteriální 3 ml bez jehly s heparinem bal. á 100 ks safePICO Aspirator 956-622</t>
  </si>
  <si>
    <t>ZO010</t>
  </si>
  <si>
    <t>Pinzeta chirurgická Standard rovná 1 x 2 zuby 140 mm 1141113014</t>
  </si>
  <si>
    <t>ZB497</t>
  </si>
  <si>
    <t>Hadička vysokotlaká combidyn 20 cm bal. á 50 ks 5204941</t>
  </si>
  <si>
    <t>ZB542</t>
  </si>
  <si>
    <t>Adaptér m/m bal. á 100 ks 5206642</t>
  </si>
  <si>
    <t>ZB080</t>
  </si>
  <si>
    <t>Souprava tracheostomická č. 7 100/561/070</t>
  </si>
  <si>
    <t>ZL332</t>
  </si>
  <si>
    <t>Systém odsávací uzavřený TS Comfortsoft CH 16 30 cm 72 hod., bal 25 ks, 02-011-06</t>
  </si>
  <si>
    <t>ZO372</t>
  </si>
  <si>
    <t>Konektor bezjehlový OptiSyte JIM:JSM4001</t>
  </si>
  <si>
    <t>ZH300</t>
  </si>
  <si>
    <t>Lžíce laryngoskopická 4 bal. á 10 ks 670150-100040</t>
  </si>
  <si>
    <t>ZO506</t>
  </si>
  <si>
    <t>Senzor fore-sight ELITE dual velký CS 01-07-2103</t>
  </si>
  <si>
    <t>ZB313</t>
  </si>
  <si>
    <t>Zavaděč trach. rourek pro TR velký 8.5 - 11.0 mm á 10 ks 100/120/300</t>
  </si>
  <si>
    <t>ZA849</t>
  </si>
  <si>
    <t>Corodyn CO-KIT 2-injektát pokoj.teploty á 25 ks 5040011</t>
  </si>
  <si>
    <t>ZC639</t>
  </si>
  <si>
    <t>Čidlo termistorové corodyn bal.á 8 ks (staré kat. číslo 5040088) 93505</t>
  </si>
  <si>
    <t>ZB098</t>
  </si>
  <si>
    <t>Trokar hrudní Argyle Ch28/41 cm bal. á 10 ks 8888561068</t>
  </si>
  <si>
    <t>ZB451</t>
  </si>
  <si>
    <t>Trokar hrudní Argyle Ch32/41 cm bal. á 10 ks 8888561076</t>
  </si>
  <si>
    <t>ZA191</t>
  </si>
  <si>
    <t>Katetr CVC 3 lumen 7 Fr x 21 cm bal. á 5 ks ML-00703</t>
  </si>
  <si>
    <t>ZB819</t>
  </si>
  <si>
    <t>Arteriofix bal. á 20 ks 5206332</t>
  </si>
  <si>
    <t>ZF904</t>
  </si>
  <si>
    <t>Katetr bipolární stimul. 5FR AI07155</t>
  </si>
  <si>
    <t>ZA804</t>
  </si>
  <si>
    <t>Sáček močový ureofix s hod.diurézou 500 ml klasik s výpustí a antiref. ventilem hadička 120 cm 4417930</t>
  </si>
  <si>
    <t>ZE079</t>
  </si>
  <si>
    <t>Set transfúzní non PVC s odvzdušněním a bakteriálním filtrem ZAR-I-TS</t>
  </si>
  <si>
    <t>ZA832</t>
  </si>
  <si>
    <t>Jehla injekční 0,9 x 40 mm žlutá 4657519</t>
  </si>
  <si>
    <t>ZB768</t>
  </si>
  <si>
    <t>Jehla vakuová 216/38 mm zelená 450076</t>
  </si>
  <si>
    <t>ZB769</t>
  </si>
  <si>
    <t>Jehla vakuová 206/38 mm žlutá 450077</t>
  </si>
  <si>
    <t>ZN040</t>
  </si>
  <si>
    <t>Rukavice operační gammex latex PF bez pudru 8,5 330048085</t>
  </si>
  <si>
    <t>ZK440</t>
  </si>
  <si>
    <t>Rukavice operační latexové s pudrem sempermed classic vel. 8,0 31284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</si>
  <si>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</si>
  <si>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</si>
  <si>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</si>
  <si>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</si>
  <si>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</si>
  <si>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</si>
  <si>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</si>
  <si>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</si>
  <si>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</si>
  <si>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</si>
  <si>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</si>
  <si>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</si>
  <si>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</si>
  <si>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</si>
  <si>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</si>
  <si>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</si>
  <si>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</si>
  <si>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</si>
  <si>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</si>
  <si>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</si>
  <si>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DC853</t>
  </si>
  <si>
    <t>KALIBRACNI PLYN 2</t>
  </si>
  <si>
    <t>DF445</t>
  </si>
  <si>
    <t>Odpadni nadoba D512 600 ml</t>
  </si>
  <si>
    <t>DD309</t>
  </si>
  <si>
    <t>Laktátová membránová souprava</t>
  </si>
  <si>
    <t>DD268</t>
  </si>
  <si>
    <t>MEMBRÁNOVÁ SOUPRAVA Ca</t>
  </si>
  <si>
    <t>DD076</t>
  </si>
  <si>
    <t>MEMBRÁNOVÁ SOUPRAVA pO2</t>
  </si>
  <si>
    <t>DD269</t>
  </si>
  <si>
    <t>MEMBRÁNOVÁ SOUPRAVA Cl</t>
  </si>
  <si>
    <t>DD354</t>
  </si>
  <si>
    <t>TEG Kaolin</t>
  </si>
  <si>
    <t>DC959</t>
  </si>
  <si>
    <t>MEMBRÁNOVÁ SOUPRAVA  Na+</t>
  </si>
  <si>
    <t>DD267</t>
  </si>
  <si>
    <t>MEMBRÁNOVÁ SOUPRAVA K+</t>
  </si>
  <si>
    <t>DH758</t>
  </si>
  <si>
    <t>Bactec Plus Aerobic-plastic</t>
  </si>
  <si>
    <t>DH759</t>
  </si>
  <si>
    <t>Bactec Lytic/ 10 Anaerobic- plastic</t>
  </si>
  <si>
    <t>ZB751</t>
  </si>
  <si>
    <t>Hadice PVC 8/12 á 30 m P00468</t>
  </si>
  <si>
    <t>ZC772</t>
  </si>
  <si>
    <t>Maska kyslíková pro dospělé uchycení gumičkou 13101</t>
  </si>
  <si>
    <t>ZL249</t>
  </si>
  <si>
    <t>Hadice vrapovaná bal. á 50 m 038-01-228</t>
  </si>
  <si>
    <t>ZF295</t>
  </si>
  <si>
    <t>Okruh dýchací anesteziologický 1,6 m s nízkou poddajností 038-01-130</t>
  </si>
  <si>
    <t>ZA337</t>
  </si>
  <si>
    <t>Náplast softpore 1,25 cm x 9,15 m bal. á 24 ks 1320103111</t>
  </si>
  <si>
    <t>ZA465</t>
  </si>
  <si>
    <t>Fólie incizní raucodrape sterilní 45 x 50 cm 25445</t>
  </si>
  <si>
    <t>ZA502</t>
  </si>
  <si>
    <t>Tampon nesterilní stáčený 30 x 60 cm 1320300406</t>
  </si>
  <si>
    <t>ZA542</t>
  </si>
  <si>
    <t>Náplast wet pruf voduvzd. 1,25 cm x 9,14 m bal. á 24 ks K00-3063C</t>
  </si>
  <si>
    <t>ZF080</t>
  </si>
  <si>
    <t>Rouška břišní 17 nití s kroužkem na tkanici 12 x 47 cm bal. á 50 ks 1230100311</t>
  </si>
  <si>
    <t>ZF042</t>
  </si>
  <si>
    <t>Krytí mastný tyl jelonet 10 x 10 cm á 10 ks 7404</t>
  </si>
  <si>
    <t>ZA494</t>
  </si>
  <si>
    <t>Fólie incizní rucodrape ( opraflex ) 45 x 20 cm 25443</t>
  </si>
  <si>
    <t>ZM326</t>
  </si>
  <si>
    <t>Krytí hemostatické nevstřebatelné textilní hemopatch kit. box medium 4,5 x 4,5 cm bal. á 3 ks 1505182</t>
  </si>
  <si>
    <t>ZB048</t>
  </si>
  <si>
    <t>Krytí cellistyp F (fibrilar) 2,5 x 5 cm bal. á 10 ks (náhrada za okcel) 2082025</t>
  </si>
  <si>
    <t>ZN477</t>
  </si>
  <si>
    <t>Obinadlo elastické universal 12 cm x 5 m 1323100314</t>
  </si>
  <si>
    <t>ZN465</t>
  </si>
  <si>
    <t>Krytí rudafix transparent (náhrada za hypaifix ) 10 cm x 10 m ZAR-NOB074110</t>
  </si>
  <si>
    <t>ZA577</t>
  </si>
  <si>
    <t>Set rouškovací Certofix pro CVC bal á 10 ks 291832</t>
  </si>
  <si>
    <t>KG693</t>
  </si>
  <si>
    <t>oxygenátor medos hilite 7000 rheoparin LGTME6201C001</t>
  </si>
  <si>
    <t>KG779</t>
  </si>
  <si>
    <t>set hadicový medos reoparin coated LGTMEH2C1753</t>
  </si>
  <si>
    <t>KH443</t>
  </si>
  <si>
    <t>Sonda-cryo surgical probe 60CM1</t>
  </si>
  <si>
    <t>KH584</t>
  </si>
  <si>
    <t>stabilizátor Octopus AS TS2500,TS2000</t>
  </si>
  <si>
    <t>KH587</t>
  </si>
  <si>
    <t>ofuk Blow mister 22150</t>
  </si>
  <si>
    <t>ZA161</t>
  </si>
  <si>
    <t>Zavaděč bal. á 10 ks CI09800</t>
  </si>
  <si>
    <t>ZA689</t>
  </si>
  <si>
    <t>Hadička spojovací tlaková unicath pr. 1,0 mm x 150 cm, bal.á 40 ks,  PB 3115 M</t>
  </si>
  <si>
    <t>ZA759</t>
  </si>
  <si>
    <t>Drén redon CH10 50 cm U2111000</t>
  </si>
  <si>
    <t>ZA932</t>
  </si>
  <si>
    <t>Elektroda neutrální ke koagulaci bal. á 50 ks E7509</t>
  </si>
  <si>
    <t>ZB074</t>
  </si>
  <si>
    <t>Kanyla venózní dvoustupňová 29/29/29Fr VAVD á 10 ks TF292902A</t>
  </si>
  <si>
    <t>ZB103</t>
  </si>
  <si>
    <t>Láhev k odsávačce flovac 2l hadice 1,8 m 000-036-021</t>
  </si>
  <si>
    <t>ZB164</t>
  </si>
  <si>
    <t>Kyveta k hemochron ACT+  bal. 45 ks JACT+</t>
  </si>
  <si>
    <t>ZB311</t>
  </si>
  <si>
    <t>Kanyla ET 8,5 s manžetou bal. á 20 ks 100/199/085</t>
  </si>
  <si>
    <t>ZB312</t>
  </si>
  <si>
    <t>Zavaděč trach. rourek pro TR střední 5.0 - 8.0 mm á 10 ks 100/120/200</t>
  </si>
  <si>
    <t>ZB450</t>
  </si>
  <si>
    <t>Vak na transfuzi bal. á 40 ks (TGR0592) PS111EA</t>
  </si>
  <si>
    <t>ZB493</t>
  </si>
  <si>
    <t>Kanyla aortální glide 24Fr á 10 ks EZC24TA</t>
  </si>
  <si>
    <t>ZB532</t>
  </si>
  <si>
    <t>Senzor level 95133 bal. á 100 ks SC-23-27-41</t>
  </si>
  <si>
    <t>ZB536</t>
  </si>
  <si>
    <t>Kanyla arteriální 20 G/1,1 x 45 mm bal. á 25 ks 682245</t>
  </si>
  <si>
    <t>ZB553</t>
  </si>
  <si>
    <t>Láhev redon hi-vac 400 ml-kompletní 05.000.22.803</t>
  </si>
  <si>
    <t>ZB598</t>
  </si>
  <si>
    <t>Spojka symetrická přímá 7 x 7 mm 60.23.00 (120 430)</t>
  </si>
  <si>
    <t>ZB670</t>
  </si>
  <si>
    <t>Hadička spojovací tlaková unicath pr. 3,0 mm x 200 cm, bal 25 ks, PB 3320 M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</si>
  <si>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</si>
  <si>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</si>
  <si>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</si>
  <si>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</si>
  <si>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</si>
  <si>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</si>
  <si>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ZC655</t>
  </si>
  <si>
    <t>Kanyla venózní perfuzní jednostupňová 26Fr TFM026L</t>
  </si>
  <si>
    <t>ZC752</t>
  </si>
  <si>
    <t>Čepelka skalpelová 15 BB515</t>
  </si>
  <si>
    <t>ZD945</t>
  </si>
  <si>
    <t>Filtr bakteriální a virový 1344000S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</si>
  <si>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</si>
  <si>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</si>
  <si>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</si>
  <si>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</si>
  <si>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</si>
  <si>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</si>
  <si>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</si>
  <si>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</si>
  <si>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ZI655</t>
  </si>
  <si>
    <t>Difuzér plynový pro mimotělní oběh P8020/00</t>
  </si>
  <si>
    <t>ZB324</t>
  </si>
  <si>
    <t>Plegie cílená á 20 ks (MEDPROGRESS) 30012</t>
  </si>
  <si>
    <t>ZB357</t>
  </si>
  <si>
    <t>Pásek adapter coronary perfusion typ Y 10004</t>
  </si>
  <si>
    <t>ZB380</t>
  </si>
  <si>
    <t>Kanyla venózní dvoustupňová 33/43Fr á 10 ks TF3343OA</t>
  </si>
  <si>
    <t>ZB531</t>
  </si>
  <si>
    <t>Hadička vysokotlaká combidyn 200 cm bal. á 50 ks 5215035</t>
  </si>
  <si>
    <t>ZB952</t>
  </si>
  <si>
    <t>Plegie cílená á 20 ks (MEDPROGRESS) 30010</t>
  </si>
  <si>
    <t>ZC940</t>
  </si>
  <si>
    <t>Pumpa centrifugální 050-300-000</t>
  </si>
  <si>
    <t>ZD920</t>
  </si>
  <si>
    <t>Klip horizon S-WIDE 30 x 6 bal. á 180 ks červený HZ1201</t>
  </si>
  <si>
    <t>ZF186</t>
  </si>
  <si>
    <t>Stříkačka janett 2-dílná 150 ml vyplachovací balená 08151</t>
  </si>
  <si>
    <t>ZG002</t>
  </si>
  <si>
    <t>Sání perikardiální SU 29602</t>
  </si>
  <si>
    <t>ZL514</t>
  </si>
  <si>
    <t>Hadička k měření tlaku bal. á 20 ks (st.k.č. S2589 701065874) JH10.65874</t>
  </si>
  <si>
    <t>ZE550</t>
  </si>
  <si>
    <t>Kanyla femorální arteriální s dilatátorem fem-flex 20Fr á 5 ks TFA02025</t>
  </si>
  <si>
    <t>ZB365</t>
  </si>
  <si>
    <t>Kanyla aortální glide 21Fr á 10 ks EZC21TA</t>
  </si>
  <si>
    <t>ZB309</t>
  </si>
  <si>
    <t>Kanyla ET 7,5 s manžetou bal. á 20 ks 100/199/075</t>
  </si>
  <si>
    <t>ZI016</t>
  </si>
  <si>
    <t>Lepidlo tkáňové 5 ml BioGlue BG3515-5-G</t>
  </si>
  <si>
    <t>KH172</t>
  </si>
  <si>
    <t>spojka Retroguard 3/8 x 3/8 718828200002</t>
  </si>
  <si>
    <t>ZC754</t>
  </si>
  <si>
    <t>Čepelka skalpelová 21 BB521</t>
  </si>
  <si>
    <t>ZF483</t>
  </si>
  <si>
    <t>Kanyla tracheoskopická VivaSight 37F DL DLVT37L</t>
  </si>
  <si>
    <t>ZM236</t>
  </si>
  <si>
    <t>Kanyla femorální venózní 23 Fr BE-PVL2355 JH10.47295</t>
  </si>
  <si>
    <t>ZM233</t>
  </si>
  <si>
    <t>Kanyla femorální arteriální 17 Fr BE-PAS1715 JH10.47281</t>
  </si>
  <si>
    <t>ZD405</t>
  </si>
  <si>
    <t>Výplň pro chir. svorky typ JAW pár č.6 DSAFE61</t>
  </si>
  <si>
    <t>ZM333</t>
  </si>
  <si>
    <t>Lepidlo tkáňové 4 ml coseal premix 934074</t>
  </si>
  <si>
    <t>ZM317</t>
  </si>
  <si>
    <t>Kanyla femorální arteriální OPTI18</t>
  </si>
  <si>
    <t>KC602</t>
  </si>
  <si>
    <t>axius blower/mister  á 5 ks CB-1000</t>
  </si>
  <si>
    <t>KI498</t>
  </si>
  <si>
    <t>retractor Inserts 28707 á 10 ks</t>
  </si>
  <si>
    <t>ZM232</t>
  </si>
  <si>
    <t>Kanyla femorální arteriální 15 Fr BE-PAS1515 JH104.7280</t>
  </si>
  <si>
    <t>KI533</t>
  </si>
  <si>
    <t>Set paerfuzní kardioplegický Myotherm XP( M423002A)  M423002B</t>
  </si>
  <si>
    <t>ZM697</t>
  </si>
  <si>
    <t>Kanyla cvent - standart aortic root 7 Fr/14 cm  bal. á 20 ks 20014</t>
  </si>
  <si>
    <t>ZM696</t>
  </si>
  <si>
    <t>Kanyla left vent catether 18Fr/38 1 cm PVC bal. á 20 ks 12118</t>
  </si>
  <si>
    <t>ZM839</t>
  </si>
  <si>
    <t>Kanyla do safény Free flow bal. á 20 ks 30022</t>
  </si>
  <si>
    <t>ZL623</t>
  </si>
  <si>
    <t>Klipovač horizon open S-WIDE 20 cm zahnutý HZ137082</t>
  </si>
  <si>
    <t>ZG133</t>
  </si>
  <si>
    <t>Katetr močový nelaton pro měření teploty ch12 bal. á 5 ks 179360-000120</t>
  </si>
  <si>
    <t>ZG134</t>
  </si>
  <si>
    <t>Katetr močový nelaton CH14 pro měření teploty 179360-000140</t>
  </si>
  <si>
    <t>ZJ573</t>
  </si>
  <si>
    <t>Spojka symetrická 7,7 mm 75103</t>
  </si>
  <si>
    <t>ZB296</t>
  </si>
  <si>
    <t>Mikroskalpel Stab Blade/Tip 22,5° Straig bal. á 6 ks 72-2202</t>
  </si>
  <si>
    <t>ZI123</t>
  </si>
  <si>
    <t>Lepidlo tkáňové 10 ml BioGlue BG3510-5-G</t>
  </si>
  <si>
    <t>ZA160</t>
  </si>
  <si>
    <t>Katetr multi lumen 9 Fr/10 cm SI-21142</t>
  </si>
  <si>
    <t>ZN387</t>
  </si>
  <si>
    <t>Kanyla koronární přímá průměr 3,0 mm balon velikost 6 mm CP-21006</t>
  </si>
  <si>
    <t>ZG480</t>
  </si>
  <si>
    <t>Kauter F7234/1 pálení do protéz á 10 ks F7234/1</t>
  </si>
  <si>
    <t>ZM316</t>
  </si>
  <si>
    <t>Kanyla femorální arteriální OPTI16</t>
  </si>
  <si>
    <t>ZE556</t>
  </si>
  <si>
    <t>Kanyla venózní femorální 20Fr VFEM020</t>
  </si>
  <si>
    <t>ZN855</t>
  </si>
  <si>
    <t>Sada připojovacích hadic k mimotělnímu oběhu - set vavd bal. á 25 ks MEH7 4298-0</t>
  </si>
  <si>
    <t>ZB358</t>
  </si>
  <si>
    <t>Kanyla venózní perfuzní jednostupňová 24Fr TFM024L</t>
  </si>
  <si>
    <t>ZM235</t>
  </si>
  <si>
    <t>Kanyla femorální venózní 21 Fr BE-PVL2155 JH104.7294</t>
  </si>
  <si>
    <t>ZE555</t>
  </si>
  <si>
    <t>Kanyla venózní femorální 22Fr VFEM022</t>
  </si>
  <si>
    <t>ZB297</t>
  </si>
  <si>
    <t>Podložka cortex 20 12 x 160 mm bal. á 2 ks 103-0116 (pův.k.č.103011664252)</t>
  </si>
  <si>
    <t>ZA257</t>
  </si>
  <si>
    <t>Kanyla retrográdní kardioplegická SRT014MIBB</t>
  </si>
  <si>
    <t>ZM237</t>
  </si>
  <si>
    <t>Kanyla femorální venózní 25 Fr BE-PVL2555 JH104.7296</t>
  </si>
  <si>
    <t>ZO182</t>
  </si>
  <si>
    <t>Katetr močový foley pro měření teploty 14 Fr 2- cestný silikonový MN-0114</t>
  </si>
  <si>
    <t>ZM234</t>
  </si>
  <si>
    <t>Kanyla femorální arteriální 19 Fr BE-PAS1915 JH104.7282</t>
  </si>
  <si>
    <t>KJ678</t>
  </si>
  <si>
    <t>Kleště ablační bipolární Cardioblate - Gemini 4926</t>
  </si>
  <si>
    <t>ZF486</t>
  </si>
  <si>
    <t>Kanyla tracheoskopická VivaSight 39F DL DLVT39L</t>
  </si>
  <si>
    <t>ZN385</t>
  </si>
  <si>
    <t>Kanyla koronární přímá průměr 2,1 mm balon velikost 4 mm CP-21004</t>
  </si>
  <si>
    <t>ZD261</t>
  </si>
  <si>
    <t>Kanyla ET 7,0 s manžetou bal. á 20 ks 100/199/070</t>
  </si>
  <si>
    <t>ZM727</t>
  </si>
  <si>
    <t>Spojka 3/8 - 3/8 s luerem bal. á 25 ks MEGK3H4400</t>
  </si>
  <si>
    <t>ZM723</t>
  </si>
  <si>
    <t>Spojka 3/8 - 3/8 - 3/8 bal. á 25 ks MEYK1H4440</t>
  </si>
  <si>
    <t>ZA204</t>
  </si>
  <si>
    <t>Drát zaváděcí á 25 ks AW-04432</t>
  </si>
  <si>
    <t>ZE552</t>
  </si>
  <si>
    <t>Kanyla femorální arteriální s dilatátorem fem-flex 24Fr á 5 ks TFA02425</t>
  </si>
  <si>
    <t>KH586</t>
  </si>
  <si>
    <t>polohovač Starfish EVO HP3000</t>
  </si>
  <si>
    <t>KC599</t>
  </si>
  <si>
    <t>acrobat SUV OM-9000S</t>
  </si>
  <si>
    <t>ZB504</t>
  </si>
  <si>
    <t>Kanyla venózní perfuzní jednostupňová 28Fr TFM028L</t>
  </si>
  <si>
    <t>KG696</t>
  </si>
  <si>
    <t>sada aplikační (2 ks odsávací kanyla MES 9570 + 1 ks kanyla do kořene aorty MER 2015 + 1 ks hadicový organizér) MEH - APSET LGTMEH123317</t>
  </si>
  <si>
    <t>KC601</t>
  </si>
  <si>
    <t>acrobat SUV sada XP-5000 + 9000S</t>
  </si>
  <si>
    <t>KG780</t>
  </si>
  <si>
    <t>rezervoár venózní MVC4030 rheoparin LGTME62210100</t>
  </si>
  <si>
    <t>KG694</t>
  </si>
  <si>
    <t>set hadicový medos reoparin coated LGTMEH1C1754</t>
  </si>
  <si>
    <t>KG695</t>
  </si>
  <si>
    <t>set kardioplegie LGTMEH32780</t>
  </si>
  <si>
    <t>KG691</t>
  </si>
  <si>
    <t>set pls ecmo dlouhodobé životní podpory 701027818</t>
  </si>
  <si>
    <t>KI947</t>
  </si>
  <si>
    <t>oxygenátor terumo Capiox včetně hadicového setu CX-CZ091X</t>
  </si>
  <si>
    <t>ZG486</t>
  </si>
  <si>
    <t>Dlaha sternální uzamykatelná 2.4 mm 460.019</t>
  </si>
  <si>
    <t>ZH558</t>
  </si>
  <si>
    <t>Šroub sternální unilock 3,0 mm 04.501.114</t>
  </si>
  <si>
    <t>ZI132</t>
  </si>
  <si>
    <t>Dlaha sternální uzamykatelná 2.4 mm 460.045</t>
  </si>
  <si>
    <t>ZH560</t>
  </si>
  <si>
    <t>Šroub sternální unilock 3,0 mm 04.501.118</t>
  </si>
  <si>
    <t>KI339</t>
  </si>
  <si>
    <t>kroužek anuloplastický MC3 Trikuspidální 34mm 4900T34</t>
  </si>
  <si>
    <t>ZH559</t>
  </si>
  <si>
    <t>Šroub sternální unilock 3,0 mm 04.501.116</t>
  </si>
  <si>
    <t>ZA819</t>
  </si>
  <si>
    <t>Dlaha sternální ZipFix bal. á 20 ks 08.501.001.20S</t>
  </si>
  <si>
    <t>KI338</t>
  </si>
  <si>
    <t>kroužek anuloplastický MC3 Trikuspidální 32mm 4900T32</t>
  </si>
  <si>
    <t>KI340</t>
  </si>
  <si>
    <t>kroužek anuloplastický MC3 Trikuspidální 36mm 4900T36</t>
  </si>
  <si>
    <t>KC614</t>
  </si>
  <si>
    <t>mhv masters SJM, 27MJ-501</t>
  </si>
  <si>
    <t>ZB325</t>
  </si>
  <si>
    <t>Shunt intrakoronární 1,50 mm á 5 ks (MEDPROGRESS) 31150</t>
  </si>
  <si>
    <t>ZC627</t>
  </si>
  <si>
    <t>Balón kontrapulzační 40CC/8,0Fr IAB-05840-LWS</t>
  </si>
  <si>
    <t>ZC630</t>
  </si>
  <si>
    <t>Katetr CVC 3 lumen 8,5 Fr x 16 cm bal. á 5 ks NM-12853</t>
  </si>
  <si>
    <t>ZE312</t>
  </si>
  <si>
    <t>Shunt intrakoronární 1,25 mm á 5 ks (MEDPROGRESS) 31125</t>
  </si>
  <si>
    <t>ZA199</t>
  </si>
  <si>
    <t>Katetr CVC 3 lumen 7 Fr x 16 cm bal. á 5 ks NM-22703</t>
  </si>
  <si>
    <t>ZB485</t>
  </si>
  <si>
    <t>Katetr radioablační AT-OLL2</t>
  </si>
  <si>
    <t>ZM842</t>
  </si>
  <si>
    <t>Katetr hrudní bez trokaru 24/8,0 bal. á 25 ks 21024</t>
  </si>
  <si>
    <t>ZM843</t>
  </si>
  <si>
    <t>Katetr hrudní bez trokaru 28/9,3 bal. á 25 ks 21028</t>
  </si>
  <si>
    <t>ZA211</t>
  </si>
  <si>
    <t>Shunt sensor (čidlo pro CDI500) 510H</t>
  </si>
  <si>
    <t>ZB583</t>
  </si>
  <si>
    <t>Shunt intrakoronární 1,75 mm á 5 ks (MEDPROGRESS) 31175</t>
  </si>
  <si>
    <t>ZM845</t>
  </si>
  <si>
    <t>Katetr hrudní bez trokaru 32/10,6 bal. á 25 ks 21032</t>
  </si>
  <si>
    <t>ZB818</t>
  </si>
  <si>
    <t>Katetr CVC 3 lumen 7 Fr x 20 cm certofix protect trio V720 bal. á 10 ks 4163214P</t>
  </si>
  <si>
    <t>KG690</t>
  </si>
  <si>
    <t>katetr vasoview hemopro, ous C-VH-3000-W</t>
  </si>
  <si>
    <t>KE304</t>
  </si>
  <si>
    <t>nůžky harmonické otevřené ACE23E-X</t>
  </si>
  <si>
    <t>KH904</t>
  </si>
  <si>
    <t>stapler kožní PMR35-X</t>
  </si>
  <si>
    <t>KI724</t>
  </si>
  <si>
    <t>nůžky koagulační FOCUS 9 cm HAR 9F</t>
  </si>
  <si>
    <t>ZB209</t>
  </si>
  <si>
    <t>Set transfúzní BLLP pro přetlakovou transfuzi bez vzdušného filtru hemomed 05123</t>
  </si>
  <si>
    <t>ZA870</t>
  </si>
  <si>
    <t>Set bez kontroly vakua yankauer bal. á 100 ks 34092182</t>
  </si>
  <si>
    <t>ZE557</t>
  </si>
  <si>
    <t>Set zaváděcí perkutální arteriální fem-flex á 5 ks PIKA</t>
  </si>
  <si>
    <t>ZK337</t>
  </si>
  <si>
    <t>Set procedure TX175 04256</t>
  </si>
  <si>
    <t>ZM239</t>
  </si>
  <si>
    <t>Set zaváděcí perkutální arteriální PIK150 JH104.7385</t>
  </si>
  <si>
    <t>ZK340</t>
  </si>
  <si>
    <t>Set collection TX cardio 04266</t>
  </si>
  <si>
    <t>ZA244</t>
  </si>
  <si>
    <t>Set hemofiltrační incl. BC 140 plus bal. á 10 ks P-0400 JH10.05142</t>
  </si>
  <si>
    <t>ZN522</t>
  </si>
  <si>
    <t>Set rouškovací kardio ICHS 97069730</t>
  </si>
  <si>
    <t>ZN523</t>
  </si>
  <si>
    <t>Set rouškovací revize + chlopeň 97069729</t>
  </si>
  <si>
    <t>ZE558</t>
  </si>
  <si>
    <t>Set zaváděcí perkutální venózní fem-flex á 5 ks PIKV</t>
  </si>
  <si>
    <t>ZB145</t>
  </si>
  <si>
    <t>Šití premicron zelený 3/0 (2) bal. á 36 ks C0026815</t>
  </si>
  <si>
    <t>ZB165</t>
  </si>
  <si>
    <t>Šití steelex elec elektroda 3/0 (2) á 36 ks C0992070</t>
  </si>
  <si>
    <t>ZB280</t>
  </si>
  <si>
    <t>Šití prolene bl 2-0 bal. á 12 ks W8937</t>
  </si>
  <si>
    <t>ZB537</t>
  </si>
  <si>
    <t>Šití prolene bl 7-0 bal. á 36 ks EH8020H</t>
  </si>
  <si>
    <t>ZB593</t>
  </si>
  <si>
    <t>Šití prolene bl 6-0 bal. á 36 ks 8711H</t>
  </si>
  <si>
    <t>ZB608</t>
  </si>
  <si>
    <t>Šití premicron zelený 2/0 (3) bal. á 36 ks C0026057</t>
  </si>
  <si>
    <t>ZB609</t>
  </si>
  <si>
    <t>Šití premicron zelený 2/0 (3) bal. á 36 ks C0026026</t>
  </si>
  <si>
    <t>ZB610</t>
  </si>
  <si>
    <t>Šití premicron zelený 3/0 (2) bal. á 36 ks C0026005</t>
  </si>
  <si>
    <t>ZF434</t>
  </si>
  <si>
    <t>Šití terylene 1USP bal. á 24 ks 22006</t>
  </si>
  <si>
    <t>ZJ183</t>
  </si>
  <si>
    <t>Šití optime 0 kožní bal. á 36 ks 18S35F</t>
  </si>
  <si>
    <t>ZJ662</t>
  </si>
  <si>
    <t>Šití optime 3/0 bal. á 36 ks 18S20M</t>
  </si>
  <si>
    <t>ZA249</t>
  </si>
  <si>
    <t>Šití prolene bl 5-0 bal. á 12 ks W8556</t>
  </si>
  <si>
    <t>ZB150</t>
  </si>
  <si>
    <t>Šití premicron Z/B 2/0 bal. á 24 ks B0027711</t>
  </si>
  <si>
    <t>ZB279</t>
  </si>
  <si>
    <t>Šití prolene bl 6-0 bal. á 12 ks W8815</t>
  </si>
  <si>
    <t>ZB617</t>
  </si>
  <si>
    <t>Šití prolene bl 4-0 bal. á 12 ks W8761</t>
  </si>
  <si>
    <t>ZI869</t>
  </si>
  <si>
    <t>Šití cardioflon 2/0 bal. á 24 ks 19R30A</t>
  </si>
  <si>
    <t>ZJ181</t>
  </si>
  <si>
    <t>Šití optime 2/0 kožní bal. á 36 ks 18S30K</t>
  </si>
  <si>
    <t>ZH325</t>
  </si>
  <si>
    <t>Šití cardioflon 0 bal. á 24 ks 19R35A</t>
  </si>
  <si>
    <t>ZB149</t>
  </si>
  <si>
    <t>Šití premicron Z/B 2/0 bal. á 24 ks B0027720</t>
  </si>
  <si>
    <t>ZM717</t>
  </si>
  <si>
    <t>Šití prolene bl 4-0 s 26j VISI Black bal. á 12 ks W8355</t>
  </si>
  <si>
    <t>ZM716</t>
  </si>
  <si>
    <t>Šití prolene bl 4-0 s 20j VISI Black bal. á 12 ks W8340</t>
  </si>
  <si>
    <t>ZB981</t>
  </si>
  <si>
    <t>Šití premicron zelený 3/0 (2) bal. á 36 ks C0026905</t>
  </si>
  <si>
    <t>ZH803</t>
  </si>
  <si>
    <t>Šití prolene bl 6-0 bal. á 12 ks W8597</t>
  </si>
  <si>
    <t>ZB718</t>
  </si>
  <si>
    <t>Šití prolene bl 4-0 bal. á 12 ks W8840</t>
  </si>
  <si>
    <t>ZI468</t>
  </si>
  <si>
    <t>Šití cardioflon 3/0 bal. á 24 ks 19R20A</t>
  </si>
  <si>
    <t>ZA262</t>
  </si>
  <si>
    <t>Šití steel 5 - ocelový drát bal. á 12 ks W995</t>
  </si>
  <si>
    <t>ZM718</t>
  </si>
  <si>
    <t>Šití premicron Z/B 2/0 (3) bal. á 6 x 4 ks M0027756</t>
  </si>
  <si>
    <t>ZA911</t>
  </si>
  <si>
    <t>Šití dafilon modrý 2/0 (3) bal. á 36 ks C0932477</t>
  </si>
  <si>
    <t>ZB284</t>
  </si>
  <si>
    <t>Šití prolene bl 4-0 bal. á 12 ks W8935</t>
  </si>
  <si>
    <t>ZB700</t>
  </si>
  <si>
    <t>Šití premicron zelený 2/0 (3) bal. á 36 ks C0026906</t>
  </si>
  <si>
    <t>ZJ325</t>
  </si>
  <si>
    <t>Šití optime 2/0 bal. á 36 ks 18G30H</t>
  </si>
  <si>
    <t>ZB287</t>
  </si>
  <si>
    <t>Šití prolene bl 8-0 bal. á 12 ks W2777</t>
  </si>
  <si>
    <t>ZA360</t>
  </si>
  <si>
    <t>Jehla sterican 0,5 x 25 mm oranžová 9186158</t>
  </si>
  <si>
    <t>ZB168</t>
  </si>
  <si>
    <t>Jehla chirurgická 0,9 x 36 B10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</si>
  <si>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</si>
  <si>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</si>
  <si>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</si>
  <si>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</si>
  <si>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</si>
  <si>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</si>
  <si>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ZB480</t>
  </si>
  <si>
    <t>Jehla chirurgická 0,7 x 28 G10</t>
  </si>
  <si>
    <t>ZB133</t>
  </si>
  <si>
    <t>Jehla chirurgická 0,9 x 40 G9</t>
  </si>
  <si>
    <t>ZB205</t>
  </si>
  <si>
    <t>Jehla chirurgická G4</t>
  </si>
  <si>
    <t>ZB996</t>
  </si>
  <si>
    <t>Jehla chirurgická B9</t>
  </si>
  <si>
    <t>ZB206</t>
  </si>
  <si>
    <t>Jehla chirurgická G6</t>
  </si>
  <si>
    <t>ZB260</t>
  </si>
  <si>
    <t>Jehla chirurgická G5</t>
  </si>
  <si>
    <t>ZF431</t>
  </si>
  <si>
    <t>Rukavice operační gammex PF sensitive vel. 7,5 latex bal. á 50 párů 330051075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</si>
  <si>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</si>
  <si>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</si>
  <si>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</si>
  <si>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</si>
  <si>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</si>
  <si>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</si>
  <si>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</si>
  <si>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</si>
  <si>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</si>
  <si>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</si>
  <si>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ZN130</t>
  </si>
  <si>
    <t>Rukavice operační gammex latex PF bez pudru 6,0 330048060</t>
  </si>
  <si>
    <t>ZN108</t>
  </si>
  <si>
    <t>Rukavice operační gammex latex PF bez pudru 8,0 330048080</t>
  </si>
  <si>
    <t>ZN125</t>
  </si>
  <si>
    <t>Rukavice operační gammex latex PF bez pudru 7,5 330048075</t>
  </si>
  <si>
    <t>ZF432</t>
  </si>
  <si>
    <t>Rukavice operační gammex PF sensitive vel. 8,0 bal. á 50 párů 330051080</t>
  </si>
  <si>
    <t>ZJ719</t>
  </si>
  <si>
    <t>Rukavice operační gammex PF sensitive vel. 6,0 bal. á 50 párů 330051060</t>
  </si>
  <si>
    <t>ZK439</t>
  </si>
  <si>
    <t>Rukavice operační latexové s pudrem sempermed classic vel. 7,5 31283</t>
  </si>
  <si>
    <t>ZK438</t>
  </si>
  <si>
    <t>Rukavice operační latexové s pudrem sempermed classic vel. 7,0 31282</t>
  </si>
  <si>
    <t>ZK437</t>
  </si>
  <si>
    <t>Rukavice operační latexové s pudrem sempermed classic vel. 6,5 31281</t>
  </si>
  <si>
    <t>DF170</t>
  </si>
  <si>
    <t>NOVÝ ČISTÍCÍ ROZTOK s aditivem, S8375 (ABL 825)</t>
  </si>
  <si>
    <t>DF166</t>
  </si>
  <si>
    <t>KALIBRAČNÍ ROZTOK 2  S1830 (ABL 825)</t>
  </si>
  <si>
    <t>ZB153</t>
  </si>
  <si>
    <t>Vosk kostní Knochenwasch 2,5 G 1029754</t>
  </si>
  <si>
    <t>KC618</t>
  </si>
  <si>
    <t>záplata Biocor SJM B40-10 x 6 C0510</t>
  </si>
  <si>
    <t>ZD033</t>
  </si>
  <si>
    <t>Protéza cévní hemashield 28/15 M00202175128PO</t>
  </si>
  <si>
    <t>ZC839</t>
  </si>
  <si>
    <t>Protéza cévní hemashield 26/15 M00202175126P0</t>
  </si>
  <si>
    <t>ZH839</t>
  </si>
  <si>
    <t>Protéza cévní hemashield gold 8/20 IGK0008-20</t>
  </si>
  <si>
    <t>KI182</t>
  </si>
  <si>
    <t>kroužek anuloplastický SÉGIUM SJM mitrální semirigidní vel. 32 SARP-32</t>
  </si>
  <si>
    <t>ZC999</t>
  </si>
  <si>
    <t>Protéza cévní hemashield 30/15 M00202175130P0</t>
  </si>
  <si>
    <t>ZH838</t>
  </si>
  <si>
    <t>Protéza cévní hemashield 20/15 M00202175120P0</t>
  </si>
  <si>
    <t>ZC263</t>
  </si>
  <si>
    <t>Protéza cévní hemashield 24/15 M00202175124P0</t>
  </si>
  <si>
    <t>ZC165</t>
  </si>
  <si>
    <t>Protéza cévní hemashield 18/15 M00202175118P0</t>
  </si>
  <si>
    <t>KI180</t>
  </si>
  <si>
    <t>kroužek anuloplastický SÉGIUM SJM mitrální semirigidní vel. 28 SARP-28</t>
  </si>
  <si>
    <t>KI887</t>
  </si>
  <si>
    <t>kroužek anuloplastický SÉGIUM SJM mitrální semirigidní vel. 34 SARP-34</t>
  </si>
  <si>
    <t>KI181</t>
  </si>
  <si>
    <t>kroužek anuloplastický SÉGIUM SJM mitrální semirigidní vel. 30 SARP-30</t>
  </si>
  <si>
    <t>KF230</t>
  </si>
  <si>
    <t>protéza cévní gelweave valsalva 28 mm 30028ADP</t>
  </si>
  <si>
    <t>KJ322</t>
  </si>
  <si>
    <t>protéza cévní gelweave valsava 24 mm 730024ADP</t>
  </si>
  <si>
    <t>ZB232</t>
  </si>
  <si>
    <t>Maska anesteziologická č.4 EcoMask ( s proužky ) 7094</t>
  </si>
  <si>
    <t>ZB916</t>
  </si>
  <si>
    <t>Okruh dýchací anesteziologický univerzální 1,6 m 2900</t>
  </si>
  <si>
    <t>ZH789</t>
  </si>
  <si>
    <t>Okruh dýchací anesteziologický 22 mm Compact II 2 l vak 2154000</t>
  </si>
  <si>
    <t>ZB233</t>
  </si>
  <si>
    <t>Maska anesteziologická č.5 EcoMask ( s proužky ) 7095</t>
  </si>
  <si>
    <t>ZN711</t>
  </si>
  <si>
    <t>Maska anesteziologická č.3 EcoMask ( s proužky ) 7093</t>
  </si>
  <si>
    <t>ZC728</t>
  </si>
  <si>
    <t>Hadice silikon 1,5 x 3 m á 25 m 34.000.00.101</t>
  </si>
  <si>
    <t>ZE715</t>
  </si>
  <si>
    <t>Hadice silikon 1 x 1,8 mm á 25 m MPI:880001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</si>
  <si>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</si>
  <si>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</si>
  <si>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</si>
  <si>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</si>
  <si>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</si>
  <si>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</si>
  <si>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</si>
  <si>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</si>
  <si>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</si>
  <si>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</si>
  <si>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</si>
  <si>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</si>
  <si>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</si>
  <si>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</si>
  <si>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50115079</t>
  </si>
  <si>
    <t>542 SZM Intenzivní péče (112 02 100)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</si>
  <si>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</si>
  <si>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</si>
  <si>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</si>
  <si>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</si>
  <si>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</si>
  <si>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</si>
  <si>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</si>
  <si>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</si>
  <si>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Spotřeba zdravotnického materiálu - orientační přehled</t>
  </si>
  <si>
    <t>ON Data</t>
  </si>
  <si>
    <t>Specializovaná ambulantní péče</t>
  </si>
  <si>
    <t>107 - Pracoviště kardiologie</t>
  </si>
  <si>
    <t>505 - Pracoviště kardiochirurgie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</si>
  <si>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</si>
  <si>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</si>
  <si>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</si>
  <si>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</si>
  <si>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</si>
  <si>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Homola Pavel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</si>
  <si>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</si>
  <si>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</si>
  <si>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</si>
  <si>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</si>
  <si>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</si>
  <si>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</si>
  <si>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17021</t>
  </si>
  <si>
    <t>KOMPLEXNÍ VYŠETŘENÍ KARDIOLOGEM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</si>
  <si>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</si>
  <si>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</si>
  <si>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</si>
  <si>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</si>
  <si>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</si>
  <si>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</si>
  <si>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</si>
  <si>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</si>
  <si>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</si>
  <si>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</si>
  <si>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</si>
  <si>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</si>
  <si>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</si>
  <si>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</si>
  <si>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</si>
  <si>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</si>
  <si>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</si>
  <si>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</si>
  <si>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</si>
  <si>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</si>
  <si>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</si>
  <si>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</si>
  <si>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</si>
  <si>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</si>
  <si>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</si>
  <si>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</si>
  <si>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</si>
  <si>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</si>
  <si>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</si>
  <si>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</si>
  <si>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</si>
  <si>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</si>
  <si>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</si>
  <si>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</si>
  <si>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</si>
  <si>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</si>
  <si>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</si>
  <si>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</si>
  <si>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</si>
  <si>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</si>
  <si>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09523</t>
  </si>
  <si>
    <t>EDUKAČNÍ POHOVOR LÉKAŘE S NEMOCNÝM ČI RODINOU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</si>
  <si>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</si>
  <si>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</si>
  <si>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</si>
  <si>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</si>
  <si>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</si>
  <si>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</si>
  <si>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</si>
  <si>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</si>
  <si>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</si>
  <si>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</si>
  <si>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</si>
  <si>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</si>
  <si>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</si>
  <si>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</si>
  <si>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</si>
  <si>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</si>
  <si>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</si>
  <si>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</si>
  <si>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</si>
  <si>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</si>
  <si>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</si>
  <si>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</si>
  <si>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26 - Oddělení rehabilitace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</si>
  <si>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</si>
  <si>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</si>
  <si>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</si>
  <si>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</si>
  <si>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</si>
  <si>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</si>
  <si>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</si>
  <si>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</si>
  <si>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</si>
  <si>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</si>
  <si>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16</t>
  </si>
  <si>
    <t>17</t>
  </si>
  <si>
    <t>26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</si>
  <si>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</si>
  <si>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</si>
  <si>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</si>
  <si>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</si>
  <si>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</si>
  <si>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</si>
  <si>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17303</t>
  </si>
  <si>
    <t>PRAVOSTRANNÁ KATETRIZACE SRDEČNÍ MIMO KATETRIZAČNÍ</t>
  </si>
  <si>
    <t>51811</t>
  </si>
  <si>
    <t>ABSCES NEBO HEMATOM SUBKUTANNÍ, PILONIDÁLNÍ, INTRA</t>
  </si>
  <si>
    <t>5F1</t>
  </si>
  <si>
    <t>07546</t>
  </si>
  <si>
    <t>(DRG) OTEVŘENÝ PŘÍSTUP</t>
  </si>
  <si>
    <t>07531</t>
  </si>
  <si>
    <t>(VZP) ARTERIOGRAFIE PEROPERAČNÍ</t>
  </si>
  <si>
    <t>07550</t>
  </si>
  <si>
    <t>(DRG) ENDOVASKULÁRNÍ PŘÍSTUP PERKUTÁNNÍ NEBO S?PRE</t>
  </si>
  <si>
    <t>07417</t>
  </si>
  <si>
    <t>(VZP) ENDARTERECTOMIE A. FEMORALIS A JEJÍCH VĚTVÍ</t>
  </si>
  <si>
    <t>07532</t>
  </si>
  <si>
    <t>(VZP) TRANSLUMINÁLNÍ ANGIOPLASTIKA PEROPERAČNÍ</t>
  </si>
  <si>
    <t>07543</t>
  </si>
  <si>
    <t>(DRG) PRIMOOPERACE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</si>
  <si>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</si>
  <si>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</si>
  <si>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</si>
  <si>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</si>
  <si>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</si>
  <si>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</si>
  <si>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</si>
  <si>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</si>
  <si>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</si>
  <si>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</si>
  <si>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</si>
  <si>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</si>
  <si>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</si>
  <si>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</si>
  <si>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</si>
  <si>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</si>
  <si>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</si>
  <si>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</si>
  <si>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07563</t>
  </si>
  <si>
    <t>(DRG) URGENTNÍ OPERACE KVCH</t>
  </si>
  <si>
    <t>54510</t>
  </si>
  <si>
    <t>PEROPERAČNÍ TRANSLUMINÁLNÍ ANGIOPLASTIKA</t>
  </si>
  <si>
    <t>54340</t>
  </si>
  <si>
    <t>TEPENNÁ EMBOLEKTOMIE, TROMBEKTOMIE</t>
  </si>
  <si>
    <t>54310</t>
  </si>
  <si>
    <t>AORTOILICKÝ ÚSEK - ENDARTEREKTOMIE</t>
  </si>
  <si>
    <t>66915</t>
  </si>
  <si>
    <t>DEKOMPRESE FASCIÁLNÍHO LOŽE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</si>
  <si>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</si>
  <si>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</si>
  <si>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</si>
  <si>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</si>
  <si>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</si>
  <si>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</si>
  <si>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>MANIPULACE V CELKOVÉ NEBO LOKÁLNÍ ANESTÉZII</t>
  </si>
  <si>
    <t>62230</t>
  </si>
  <si>
    <t>UVOLŇUJÍCÍ NÁŘEZY NA KONČETINĚ</t>
  </si>
  <si>
    <t>5F5</t>
  </si>
  <si>
    <t>1</t>
  </si>
  <si>
    <t>0003708</t>
  </si>
  <si>
    <t>ZYVOXID</t>
  </si>
  <si>
    <t>0006480</t>
  </si>
  <si>
    <t>OCPLEX</t>
  </si>
  <si>
    <t>0008808</t>
  </si>
  <si>
    <t>DALACIN C</t>
  </si>
  <si>
    <t>0011592</t>
  </si>
  <si>
    <t>METRONIDAZOL B. BRAUN</t>
  </si>
  <si>
    <t>0011706</t>
  </si>
  <si>
    <t>0016600</t>
  </si>
  <si>
    <t>0026127</t>
  </si>
  <si>
    <t>0053922</t>
  </si>
  <si>
    <t>CIPHIN PRO INFUSIONE 200 MG/100 ML</t>
  </si>
  <si>
    <t>0058092</t>
  </si>
  <si>
    <t>CEFAZOLIN SANDOZ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</si>
  <si>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</si>
  <si>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</si>
  <si>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</si>
  <si>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</si>
  <si>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</si>
  <si>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</si>
  <si>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</si>
  <si>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</si>
  <si>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0091148</t>
  </si>
  <si>
    <t>VULMIZOLIN 1,0</t>
  </si>
  <si>
    <t>0092290</t>
  </si>
  <si>
    <t>EDICIN</t>
  </si>
  <si>
    <t>0093405</t>
  </si>
  <si>
    <t>PENICILIN G 5,0 DRASELNÁ SOĹ BIOTIKA</t>
  </si>
  <si>
    <t>0096414</t>
  </si>
  <si>
    <t>0131654</t>
  </si>
  <si>
    <t>CEFTAZIDIM KABI</t>
  </si>
  <si>
    <t>0151458</t>
  </si>
  <si>
    <t>CEFUROXIM KABI</t>
  </si>
  <si>
    <t>0156258</t>
  </si>
  <si>
    <t>VANCOMYCIN KABI</t>
  </si>
  <si>
    <t>0156259</t>
  </si>
  <si>
    <t>0162180</t>
  </si>
  <si>
    <t>0162187</t>
  </si>
  <si>
    <t>0164401</t>
  </si>
  <si>
    <t>0166269</t>
  </si>
  <si>
    <t>ATENATIV</t>
  </si>
  <si>
    <t>0136083</t>
  </si>
  <si>
    <t>AMPICILLIN AND SULBACTAM IBI 1 G + 500 MG PRÁŠEK P</t>
  </si>
  <si>
    <t>0092359</t>
  </si>
  <si>
    <t>PROSTAPHLIN</t>
  </si>
  <si>
    <t>0141836</t>
  </si>
  <si>
    <t>AMIKACIN B. BRAUN</t>
  </si>
  <si>
    <t>0113453</t>
  </si>
  <si>
    <t>PIPERACILLIN/TAZOBACTAM KABI</t>
  </si>
  <si>
    <t>0129834</t>
  </si>
  <si>
    <t>CLINDAMYCIN KABI</t>
  </si>
  <si>
    <t>0183926</t>
  </si>
  <si>
    <t>AZEPO</t>
  </si>
  <si>
    <t>0113424</t>
  </si>
  <si>
    <t>PIPERACILLIN/TAZOBACTAM IBIGEN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</si>
  <si>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</si>
  <si>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</si>
  <si>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</si>
  <si>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</si>
  <si>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</si>
  <si>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</si>
  <si>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</si>
  <si>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3</t>
  </si>
  <si>
    <t>0026096</t>
  </si>
  <si>
    <t>ROURKA ENDOBRONCHIÁLNÍ DOUBLE LUMEN LEVÝ BRONCHUS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</si>
  <si>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</si>
  <si>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</si>
  <si>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</si>
  <si>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</si>
  <si>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</si>
  <si>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</si>
  <si>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</si>
  <si>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</si>
  <si>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</si>
  <si>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</si>
  <si>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</si>
  <si>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</si>
  <si>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</si>
  <si>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</si>
  <si>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</si>
  <si>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</si>
  <si>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</si>
  <si>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</si>
  <si>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</si>
  <si>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</si>
  <si>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</si>
  <si>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</si>
  <si>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</si>
  <si>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</si>
  <si>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</si>
  <si>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</si>
  <si>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</si>
  <si>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</si>
  <si>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</si>
  <si>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</si>
  <si>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</si>
  <si>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</si>
  <si>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</si>
  <si>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</si>
  <si>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</si>
  <si>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</si>
  <si>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</si>
  <si>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</si>
  <si>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</si>
  <si>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</si>
  <si>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</si>
  <si>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</si>
  <si>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</si>
  <si>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</si>
  <si>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</si>
  <si>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</si>
  <si>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</si>
  <si>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</si>
  <si>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</si>
  <si>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</si>
  <si>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</si>
  <si>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</si>
  <si>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</si>
  <si>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BALÓNKOVÝ FOGARTY EMBOLEKTOMICKÝ - 120404F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</si>
  <si>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</si>
  <si>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</si>
  <si>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</si>
  <si>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</si>
  <si>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</si>
  <si>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</si>
  <si>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</si>
  <si>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</si>
  <si>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</si>
  <si>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</si>
  <si>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</si>
  <si>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</si>
  <si>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</si>
  <si>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</si>
  <si>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</si>
  <si>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</si>
  <si>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</si>
  <si>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</si>
  <si>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</si>
  <si>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</si>
  <si>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</si>
  <si>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</si>
  <si>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</si>
  <si>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</si>
  <si>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</si>
  <si>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</si>
  <si>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</si>
  <si>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</si>
  <si>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</si>
  <si>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</si>
  <si>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</si>
  <si>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</si>
  <si>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</si>
  <si>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</si>
  <si>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</si>
  <si>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</si>
  <si>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</si>
  <si>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</si>
  <si>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</si>
  <si>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</si>
  <si>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</si>
  <si>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</si>
  <si>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</si>
  <si>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</si>
  <si>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</si>
  <si>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</si>
  <si>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</si>
  <si>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</si>
  <si>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</si>
  <si>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</si>
  <si>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</si>
  <si>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</si>
  <si>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</si>
  <si>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</si>
  <si>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</si>
  <si>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</si>
  <si>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</si>
  <si>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</si>
  <si>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- SURGICEL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</si>
  <si>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</si>
  <si>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</si>
  <si>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</si>
  <si>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</si>
  <si>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</si>
  <si>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</si>
  <si>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</si>
  <si>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</si>
  <si>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</si>
  <si>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</si>
  <si>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</si>
  <si>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</si>
  <si>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0113357</t>
  </si>
  <si>
    <t>KARDIOSTIMULÁTOR DVOUDUTINOVÝ ENTOVIS DR-T KOMPLET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</si>
  <si>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</si>
  <si>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</si>
  <si>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</si>
  <si>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</si>
  <si>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</si>
  <si>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</si>
  <si>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</si>
  <si>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</si>
  <si>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</si>
  <si>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</si>
  <si>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</si>
  <si>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</si>
  <si>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</si>
  <si>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</si>
  <si>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</si>
  <si>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</si>
  <si>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</si>
  <si>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</si>
  <si>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</si>
  <si>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</si>
  <si>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</si>
  <si>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</si>
  <si>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</si>
  <si>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</si>
  <si>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</si>
  <si>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</si>
  <si>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</si>
  <si>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SRD.BIOL.MITRÁLNÍ Z BOVIN.PERIKAR.CARPENTI</t>
  </si>
  <si>
    <t>0141854</t>
  </si>
  <si>
    <t>OXYGENÁTOR CAPIOX,PŘÍSLUŠENSTVÍ</t>
  </si>
  <si>
    <t>0046225</t>
  </si>
  <si>
    <t>KATETR PERMANENTNÍ DIALYZAČNÍ K50/202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</si>
  <si>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</si>
  <si>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</si>
  <si>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</si>
  <si>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</si>
  <si>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</si>
  <si>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</si>
  <si>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</si>
  <si>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</si>
  <si>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</si>
  <si>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</si>
  <si>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</si>
  <si>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</si>
  <si>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</si>
  <si>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</si>
  <si>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</si>
  <si>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</si>
  <si>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</si>
  <si>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</si>
  <si>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</si>
  <si>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</si>
  <si>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</si>
  <si>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</si>
  <si>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</si>
  <si>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</si>
  <si>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</si>
  <si>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</si>
  <si>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</si>
  <si>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</si>
  <si>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</si>
  <si>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</si>
  <si>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</si>
  <si>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</si>
  <si>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</si>
  <si>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</si>
  <si>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</si>
  <si>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</si>
  <si>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</si>
  <si>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</si>
  <si>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</si>
  <si>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</si>
  <si>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</si>
  <si>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</si>
  <si>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</si>
  <si>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</si>
  <si>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</si>
  <si>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</si>
  <si>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</si>
  <si>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</si>
  <si>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</si>
  <si>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</si>
  <si>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</si>
  <si>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</si>
  <si>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</si>
  <si>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</si>
  <si>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</si>
  <si>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</si>
  <si>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</si>
  <si>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</si>
  <si>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</si>
  <si>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</si>
  <si>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</si>
  <si>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</si>
  <si>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</si>
  <si>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</si>
  <si>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07061</t>
  </si>
  <si>
    <t>(DRG) EMBOLECTOMIE Z A. PULMONALIS</t>
  </si>
  <si>
    <t>07140</t>
  </si>
  <si>
    <t>(DRG) UZÁVĚR DEFEKTU SEPTA KOMOR (VROZENÉHO NEBO Z</t>
  </si>
  <si>
    <t>07257</t>
  </si>
  <si>
    <t>(DRG) ZAVEDENÍ ECMO, CENTRÁLNÍ KANYLACE</t>
  </si>
  <si>
    <t>09225</t>
  </si>
  <si>
    <t>KANYLACE CENTRÁLNÍ ŽÍLY ZA KONTROLY CELKOVÉHO STAV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</si>
  <si>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</si>
  <si>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</si>
  <si>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</si>
  <si>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</si>
  <si>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</si>
  <si>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</si>
  <si>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</si>
  <si>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</si>
  <si>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</si>
  <si>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</si>
  <si>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07564</t>
  </si>
  <si>
    <t>(DRG) EMERGENTNÍ OPERACE KVCH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</si>
  <si>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</si>
  <si>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</si>
  <si>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</si>
  <si>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</si>
  <si>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</si>
  <si>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</si>
  <si>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</si>
  <si>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</si>
  <si>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</si>
  <si>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</si>
  <si>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</si>
  <si>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</si>
  <si>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</si>
  <si>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</si>
  <si>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</si>
  <si>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</si>
  <si>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</si>
  <si>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</si>
  <si>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</si>
  <si>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</si>
  <si>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</si>
  <si>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</si>
  <si>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</si>
  <si>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</si>
  <si>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</si>
  <si>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</si>
  <si>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</si>
  <si>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</si>
  <si>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</si>
  <si>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</si>
  <si>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</si>
  <si>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</si>
  <si>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</si>
  <si>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</si>
  <si>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</si>
  <si>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</si>
  <si>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</si>
  <si>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</si>
  <si>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</si>
  <si>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</si>
  <si>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</si>
  <si>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</si>
  <si>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</si>
  <si>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</si>
  <si>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</si>
  <si>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</si>
  <si>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</si>
  <si>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</si>
  <si>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</si>
  <si>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</si>
  <si>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</si>
  <si>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</si>
  <si>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</si>
  <si>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</si>
  <si>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</si>
  <si>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</si>
  <si>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</si>
  <si>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</si>
  <si>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07282</t>
  </si>
  <si>
    <t>(DRG) OSTEOSYNTÉZA STERNA DLAHAMI KOMBINOVANÁ S PŘ</t>
  </si>
  <si>
    <t>07113</t>
  </si>
  <si>
    <t>(DRG) RESEKCE VÝDUTĚ LEVÉ KOMORY SRDEČNÍ S REMODEL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</si>
  <si>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</si>
  <si>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</si>
  <si>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</si>
  <si>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</si>
  <si>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</si>
  <si>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</si>
  <si>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07281</t>
  </si>
  <si>
    <t xml:space="preserve">(DRG) OSTEOSYNTÉZA STERNA DLAHAMI JAKO SAMOSTATNÝ 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</si>
  <si>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</si>
  <si>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</si>
  <si>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</si>
  <si>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</si>
  <si>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</si>
  <si>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</si>
  <si>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</si>
  <si>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</si>
  <si>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</si>
  <si>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</si>
  <si>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</si>
  <si>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</si>
  <si>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</si>
  <si>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</si>
  <si>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</si>
  <si>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</si>
  <si>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</si>
  <si>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</si>
  <si>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</si>
  <si>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07238</t>
  </si>
  <si>
    <t>(DRG) CHIRURGICKÁ EXTRAKCE TRVALÉHO STIMULAČNÍHO N</t>
  </si>
  <si>
    <t>07237</t>
  </si>
  <si>
    <t>(DRG) CHIRURGICKÁ EXTRAKCE TRVALÝCH EPIKARDIÁLNÍCH</t>
  </si>
  <si>
    <t>07166</t>
  </si>
  <si>
    <t>(DRG) PLASTIKA ASCENDENTNÍ AORTY ZÁPLATOU</t>
  </si>
  <si>
    <t>55227</t>
  </si>
  <si>
    <t>07010</t>
  </si>
  <si>
    <t>(DRG) JINÝ ZÁKROK NA KORONÁRNÍCH TEPNÁCH</t>
  </si>
  <si>
    <t>07009</t>
  </si>
  <si>
    <t>(DRG) REVIZE KORONÁRNÍCH TEPEN PRO INOPERABILNÍ NÁ</t>
  </si>
  <si>
    <t>5T5</t>
  </si>
  <si>
    <t>0003952</t>
  </si>
  <si>
    <t>AMIKIN 500 MG</t>
  </si>
  <si>
    <t>0008807</t>
  </si>
  <si>
    <t>0045123</t>
  </si>
  <si>
    <t>VISIPAQUE 320 MG I/ML</t>
  </si>
  <si>
    <t>HAEMOCOMPLETTAN P</t>
  </si>
  <si>
    <t>0062465</t>
  </si>
  <si>
    <t>0065989</t>
  </si>
  <si>
    <t>MYCOMAX INF</t>
  </si>
  <si>
    <t>0075634</t>
  </si>
  <si>
    <t>PROTHROMPLEX TOTAL NF</t>
  </si>
  <si>
    <t>0094176</t>
  </si>
  <si>
    <t>CEFOTAXIME LEK</t>
  </si>
  <si>
    <t>0096413</t>
  </si>
  <si>
    <t>GENTAMICIN LEK 40 MG/2 ML</t>
  </si>
  <si>
    <t>0104051</t>
  </si>
  <si>
    <t>HUMAN ALBUMIN 200 G/L BAXTER</t>
  </si>
  <si>
    <t>0131656</t>
  </si>
  <si>
    <t>0137484</t>
  </si>
  <si>
    <t>ANBINEX</t>
  </si>
  <si>
    <t>0137499</t>
  </si>
  <si>
    <t>0164350</t>
  </si>
  <si>
    <t>TAZOCIN 4 G/0,5 G</t>
  </si>
  <si>
    <t>0500720</t>
  </si>
  <si>
    <t>MYCAMINE</t>
  </si>
  <si>
    <t>0192558</t>
  </si>
  <si>
    <t>ANTITHROMBIN III NF BAXTER</t>
  </si>
  <si>
    <t>0141263</t>
  </si>
  <si>
    <t>PIPERACILLIN/TAZOBACTAM MYLAN</t>
  </si>
  <si>
    <t>0186672</t>
  </si>
  <si>
    <t>LINEZOLID SANDOZ</t>
  </si>
  <si>
    <t>0026139</t>
  </si>
  <si>
    <t>KANYLA TRACHEOSTOMICKÁ VOCALAID S NÍZKOTLAKOU MANŽ</t>
  </si>
  <si>
    <t>0030617</t>
  </si>
  <si>
    <t>STAPLER KOŽNÍ ROYAL - 35W</t>
  </si>
  <si>
    <t>0037145</t>
  </si>
  <si>
    <t>PROTÉZA GORE-TEX CÉVNÍ - PRUŽNÁ TENKOSTĚNNÁ</t>
  </si>
  <si>
    <t>0046245</t>
  </si>
  <si>
    <t>BIO-PUMP BPX-80,BP50</t>
  </si>
  <si>
    <t>0046475</t>
  </si>
  <si>
    <t>PROTÉZA CÉVNÍ INTERVASCULAR TKANÁ</t>
  </si>
  <si>
    <t>0048302</t>
  </si>
  <si>
    <t>ZAVADĚČ STIMULAČNÍCH ELEKTROD DVOJITÝ 5212537</t>
  </si>
  <si>
    <t>0048601</t>
  </si>
  <si>
    <t xml:space="preserve">OBĚH MIMOTĚLNÍ - OXYGENÁTOR SADA - HEPARIN.KANYLA </t>
  </si>
  <si>
    <t>0051947</t>
  </si>
  <si>
    <t>ZÁPLATA SRDEČNÍ PERIKARDIÁLNÍ SJM BIOCOR, B40-10X6</t>
  </si>
  <si>
    <t>0053801</t>
  </si>
  <si>
    <t>ECMO - OXYGENÁTOR,PLS-SYSTÉM DLOUHODOBÉ ŽIVOTNÍ PO</t>
  </si>
  <si>
    <t>0056292</t>
  </si>
  <si>
    <t>KATETR BALÓNKOVÝ FOGARTY EMBOLEKTOMICKÝ - 120805F</t>
  </si>
  <si>
    <t>0056303</t>
  </si>
  <si>
    <t>KATETR BALÓNKOVÝ FOGARTY EMBOLEKTOMICKÝ - TRU-LUME</t>
  </si>
  <si>
    <t>0099752</t>
  </si>
  <si>
    <t>ŠROUB SAMOŘEZNÝ STERNÁLNÍ TITAN</t>
  </si>
  <si>
    <t>0048338</t>
  </si>
  <si>
    <t>0058516</t>
  </si>
  <si>
    <t>PROTÉZA CÉVNÍ</t>
  </si>
  <si>
    <t>0054443</t>
  </si>
  <si>
    <t>OBĚH MIMOTĚLNÍ - OXYGENÁTOR-SADA PŘÍSLUŠENSTVÍ,ECM</t>
  </si>
  <si>
    <t>0193662</t>
  </si>
  <si>
    <t>KARDIOSTIMULÁTOR DVOUDUTINOVÝ EOS DR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</si>
  <si>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</si>
  <si>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</si>
  <si>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</si>
  <si>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</si>
  <si>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</si>
  <si>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</si>
  <si>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</si>
  <si>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</si>
  <si>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</si>
  <si>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</si>
  <si>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</si>
  <si>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</si>
  <si>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</si>
  <si>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90904</t>
  </si>
  <si>
    <t>00652</t>
  </si>
  <si>
    <t>OD TYPU 52 - PRO NEMOCNICE TYPU 3, (KATEGORIE 6) -</t>
  </si>
  <si>
    <t>90905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</si>
  <si>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</si>
  <si>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</si>
  <si>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</si>
  <si>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</si>
  <si>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</si>
  <si>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</si>
  <si>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</si>
  <si>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</si>
  <si>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</si>
  <si>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</si>
  <si>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</si>
  <si>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</si>
  <si>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</si>
  <si>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</si>
  <si>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</si>
  <si>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</si>
  <si>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</si>
  <si>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</si>
  <si>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</si>
  <si>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</si>
  <si>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</si>
  <si>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</si>
  <si>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</si>
  <si>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</si>
  <si>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</si>
  <si>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</si>
  <si>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</si>
  <si>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</si>
  <si>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</si>
  <si>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</si>
  <si>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</si>
  <si>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</si>
  <si>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</si>
  <si>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</si>
  <si>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</si>
  <si>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</si>
  <si>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</si>
  <si>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</si>
  <si>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</si>
  <si>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</si>
  <si>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</si>
  <si>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</si>
  <si>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05011</t>
  </si>
  <si>
    <t xml:space="preserve">SRDEČNÍ DEFIBRILÁTOR A IMPLANTÁT PRO PODPORU FUNKCE SRDCE BEZ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</si>
  <si>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</si>
  <si>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</si>
  <si>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</si>
  <si>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</si>
  <si>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</si>
  <si>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</si>
  <si>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</si>
  <si>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</si>
  <si>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</si>
  <si>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</si>
  <si>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</si>
  <si>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</si>
  <si>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</si>
  <si>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</si>
  <si>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</si>
  <si>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</si>
  <si>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</si>
  <si>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</si>
  <si>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</si>
  <si>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</si>
  <si>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</si>
  <si>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</si>
  <si>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</si>
  <si>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</si>
  <si>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</si>
  <si>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</si>
  <si>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</si>
  <si>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</si>
  <si>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</si>
  <si>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</si>
  <si>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</si>
  <si>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</si>
  <si>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</si>
  <si>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</si>
  <si>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05271</t>
  </si>
  <si>
    <t xml:space="preserve">PERKUTÁNNÍ KORONÁRNÍ ANGIOPLASTIKA, &lt;=2 POTAHOVANÉ STENTY BEZ                                       </t>
  </si>
  <si>
    <t>05273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</si>
  <si>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</si>
  <si>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</si>
  <si>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</si>
  <si>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</si>
  <si>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</si>
  <si>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</si>
  <si>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05331</t>
  </si>
  <si>
    <t xml:space="preserve">AKUTNÍ INFARKT MYOKARDU BEZ CC         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</si>
  <si>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</si>
  <si>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</si>
  <si>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</si>
  <si>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</si>
  <si>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</si>
  <si>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</si>
  <si>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</si>
  <si>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</si>
  <si>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</si>
  <si>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</si>
  <si>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</si>
  <si>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</si>
  <si>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</si>
  <si>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</si>
  <si>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</si>
  <si>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</si>
  <si>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</si>
  <si>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</si>
  <si>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</si>
  <si>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</si>
  <si>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</si>
  <si>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</si>
  <si>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</si>
  <si>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BEZ CC                                         </t>
  </si>
  <si>
    <t>08093</t>
  </si>
  <si>
    <t xml:space="preserve">TRANSPLANTACE KŮŽE NEBO TKÁNĚ PRO PORUCHY MUSKULOSKELETÁLNÍHO                                       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</si>
  <si>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</si>
  <si>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</si>
  <si>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</si>
  <si>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</si>
  <si>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</si>
  <si>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</si>
  <si>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</si>
  <si>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</si>
  <si>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</si>
  <si>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</si>
  <si>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</si>
  <si>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</si>
  <si>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</si>
  <si>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</si>
  <si>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</si>
  <si>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</si>
  <si>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</si>
  <si>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</si>
  <si>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</si>
  <si>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</si>
  <si>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</si>
  <si>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</si>
  <si>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</si>
  <si>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</si>
  <si>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</si>
  <si>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</si>
  <si>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</si>
  <si>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</si>
  <si>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22</t>
  </si>
  <si>
    <t>407</t>
  </si>
  <si>
    <t>0002027</t>
  </si>
  <si>
    <t>99mTc-MIBI inj.</t>
  </si>
  <si>
    <t>47269</t>
  </si>
  <si>
    <t>TOMOGRAFICKÁ SCINTIGRAFIE - SPECT</t>
  </si>
  <si>
    <t>47273</t>
  </si>
  <si>
    <t>KVANTIFIKACE DYNAMICKÝCH A TOMOGRAFICKÝCH SCINTIGR</t>
  </si>
  <si>
    <t>818</t>
  </si>
  <si>
    <t>96157</t>
  </si>
  <si>
    <t>STANOVENÍ HEPARINOVÝCH JEDNOTEK ANTI XA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</si>
  <si>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</si>
  <si>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</si>
  <si>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</si>
  <si>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</si>
  <si>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</si>
  <si>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</si>
  <si>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</si>
  <si>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</si>
  <si>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</si>
  <si>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</si>
  <si>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</si>
  <si>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</si>
  <si>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</si>
  <si>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</si>
  <si>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</si>
  <si>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</si>
  <si>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</si>
  <si>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</si>
  <si>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</si>
  <si>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</si>
  <si>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</si>
  <si>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</si>
  <si>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</si>
  <si>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</si>
  <si>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</si>
  <si>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</si>
  <si>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</si>
  <si>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</si>
  <si>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</si>
  <si>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</si>
  <si>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</si>
  <si>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</si>
  <si>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</si>
  <si>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</si>
  <si>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</si>
  <si>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</si>
  <si>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</si>
  <si>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</si>
  <si>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</si>
  <si>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</si>
  <si>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</si>
  <si>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</si>
  <si>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</si>
  <si>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</si>
  <si>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</si>
  <si>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</si>
  <si>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</si>
  <si>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</si>
  <si>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</si>
  <si>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</si>
  <si>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</si>
  <si>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</si>
  <si>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</si>
  <si>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</si>
  <si>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</si>
  <si>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</si>
  <si>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</si>
  <si>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</si>
  <si>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</si>
  <si>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</si>
  <si>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</si>
  <si>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</si>
  <si>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</si>
  <si>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</si>
  <si>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</si>
  <si>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</si>
  <si>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</si>
  <si>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</si>
  <si>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</si>
  <si>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</si>
  <si>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</si>
  <si>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</si>
  <si>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</si>
  <si>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</si>
  <si>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</si>
  <si>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</si>
  <si>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93171</t>
  </si>
  <si>
    <t>PARATHORMON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</si>
  <si>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</si>
  <si>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</si>
  <si>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</si>
  <si>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</si>
  <si>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</si>
  <si>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</si>
  <si>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</si>
  <si>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</si>
  <si>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</si>
  <si>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</si>
  <si>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</si>
  <si>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</si>
  <si>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</si>
  <si>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</si>
  <si>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</si>
  <si>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</si>
  <si>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</si>
  <si>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</si>
  <si>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</si>
  <si>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</si>
  <si>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</si>
  <si>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</si>
  <si>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</si>
  <si>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</si>
  <si>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</si>
  <si>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</si>
  <si>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</si>
  <si>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</si>
  <si>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</si>
  <si>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</si>
  <si>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</si>
  <si>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</si>
  <si>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</si>
  <si>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</si>
  <si>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</si>
  <si>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</si>
  <si>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</si>
  <si>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</si>
  <si>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</si>
  <si>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</si>
  <si>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</si>
  <si>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</si>
  <si>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</si>
  <si>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</si>
  <si>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</si>
  <si>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</si>
  <si>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</si>
  <si>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</si>
  <si>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</si>
  <si>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</si>
  <si>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</si>
  <si>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</si>
  <si>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</si>
  <si>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</si>
  <si>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</si>
  <si>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</si>
  <si>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</si>
  <si>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</si>
  <si>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</si>
  <si>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</si>
  <si>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</si>
  <si>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</si>
  <si>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</si>
  <si>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</si>
  <si>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</si>
  <si>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</si>
  <si>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</si>
  <si>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</si>
  <si>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</si>
  <si>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</si>
  <si>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</si>
  <si>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</si>
  <si>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</si>
  <si>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</si>
  <si>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</si>
  <si>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</si>
  <si>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</si>
  <si>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</si>
  <si>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</si>
  <si>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</si>
  <si>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</si>
  <si>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</si>
  <si>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</si>
  <si>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</si>
  <si>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</si>
  <si>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</si>
  <si>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</si>
  <si>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</si>
  <si>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</si>
  <si>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</si>
  <si>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</si>
  <si>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</si>
  <si>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</si>
  <si>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</si>
  <si>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</si>
  <si>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</si>
  <si>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</si>
  <si>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</si>
  <si>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</si>
  <si>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</si>
  <si>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</si>
  <si>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</si>
  <si>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</si>
  <si>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</si>
  <si>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</si>
  <si>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</si>
  <si>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</si>
  <si>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</si>
  <si>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</si>
  <si>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</si>
  <si>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</si>
  <si>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</si>
  <si>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81753</t>
  </si>
  <si>
    <t>VYŠETŘENÍ AKTIVITY BIOTINIDÁZY V RÁMCI NOVOROZENEC</t>
  </si>
  <si>
    <t>34</t>
  </si>
  <si>
    <t>809</t>
  </si>
  <si>
    <t>0002918</t>
  </si>
  <si>
    <t>MULTIHANCE</t>
  </si>
  <si>
    <t>0003132</t>
  </si>
  <si>
    <t>GADOVIST</t>
  </si>
  <si>
    <t>0017039</t>
  </si>
  <si>
    <t>0022075</t>
  </si>
  <si>
    <t>IOMERON 400</t>
  </si>
  <si>
    <t>0042433</t>
  </si>
  <si>
    <t>0065978</t>
  </si>
  <si>
    <t>DOTAREM</t>
  </si>
  <si>
    <t>0077019</t>
  </si>
  <si>
    <t>ULTRAVIST 370</t>
  </si>
  <si>
    <t>0093626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</si>
  <si>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</si>
  <si>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</si>
  <si>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</si>
  <si>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</si>
  <si>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</si>
  <si>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</si>
  <si>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</si>
  <si>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</si>
  <si>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</si>
  <si>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</si>
  <si>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</si>
  <si>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</si>
  <si>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</si>
  <si>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</si>
  <si>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0048668</t>
  </si>
  <si>
    <t>DRÁT VODÍCÍ NITINOL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</si>
  <si>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</si>
  <si>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</si>
  <si>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</si>
  <si>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</si>
  <si>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</si>
  <si>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</si>
  <si>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</si>
  <si>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</si>
  <si>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</si>
  <si>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</si>
  <si>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</si>
  <si>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</si>
  <si>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</si>
  <si>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</si>
  <si>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</si>
  <si>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</si>
  <si>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</si>
  <si>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</si>
  <si>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</si>
  <si>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</si>
  <si>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</si>
  <si>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</si>
  <si>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</si>
  <si>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</si>
  <si>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</si>
  <si>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</si>
  <si>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</si>
  <si>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</si>
  <si>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</si>
  <si>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</si>
  <si>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</si>
  <si>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</si>
  <si>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</si>
  <si>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</si>
  <si>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</si>
  <si>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</si>
  <si>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- ZENITH - NOHA SPIRÁLNÍ</t>
  </si>
  <si>
    <t>0051244</t>
  </si>
  <si>
    <t>KATETR VODÍCÍ GUIDER</t>
  </si>
  <si>
    <t>0049441</t>
  </si>
  <si>
    <t>STENTGRAFT - ZENITH TX2 ZTEG-2PT - PROXIMÁLNÍ ZÚŽE</t>
  </si>
  <si>
    <t>0151037</t>
  </si>
  <si>
    <t>EXTRAKTOR PRO FILTR VENAKAVÁLNÍ</t>
  </si>
  <si>
    <t>0054477</t>
  </si>
  <si>
    <t xml:space="preserve">STENTGRAFT AORTÁLNÍ - ZENITH AAA AOUNI EMERGENCY; </t>
  </si>
  <si>
    <t>0048344</t>
  </si>
  <si>
    <t>VODIČ SPIDER RX FX EMBOLIC PROTECTION SPD 030..070</t>
  </si>
  <si>
    <t>0049201</t>
  </si>
  <si>
    <t>STENT PERIFERNÍ VASKULÁRNÍ - ADVANTA V12; KRYTÝ ST</t>
  </si>
  <si>
    <t>0038476</t>
  </si>
  <si>
    <t>0059590</t>
  </si>
  <si>
    <t>STENTGRAFT - ZENITH SPIRAL-Z766 - HLAVNÍ ČÁST</t>
  </si>
  <si>
    <t>89113</t>
  </si>
  <si>
    <t>RTG LEBKY, CÍLENÉ SNÍMKY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</si>
  <si>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</si>
  <si>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</si>
  <si>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</si>
  <si>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</si>
  <si>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</si>
  <si>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</si>
  <si>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</si>
  <si>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</si>
  <si>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</si>
  <si>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</si>
  <si>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</si>
  <si>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</si>
  <si>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</si>
  <si>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</si>
  <si>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</si>
  <si>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</si>
  <si>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</si>
  <si>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</si>
  <si>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</si>
  <si>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</si>
  <si>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</si>
  <si>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</si>
  <si>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</si>
  <si>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</si>
  <si>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</si>
  <si>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</si>
  <si>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</si>
  <si>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</si>
  <si>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</si>
  <si>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</si>
  <si>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</si>
  <si>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</si>
  <si>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</si>
  <si>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</si>
  <si>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</si>
  <si>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</si>
  <si>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</si>
  <si>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</si>
  <si>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</si>
  <si>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</si>
  <si>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</si>
  <si>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</si>
  <si>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</si>
  <si>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</si>
  <si>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</si>
  <si>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</si>
  <si>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</si>
  <si>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</si>
  <si>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</si>
  <si>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</si>
  <si>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</si>
  <si>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</si>
  <si>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</si>
  <si>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</si>
  <si>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</si>
  <si>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</si>
  <si>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</si>
  <si>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</si>
  <si>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</si>
  <si>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</si>
  <si>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</si>
  <si>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</si>
  <si>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</si>
  <si>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</si>
  <si>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</si>
  <si>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</si>
  <si>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</si>
  <si>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</si>
  <si>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</si>
  <si>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</si>
  <si>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</si>
  <si>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</si>
  <si>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</si>
  <si>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</si>
  <si>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</si>
  <si>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</si>
  <si>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</si>
  <si>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</si>
  <si>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</si>
  <si>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</si>
  <si>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</si>
  <si>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</si>
  <si>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</si>
  <si>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</si>
  <si>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</si>
  <si>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</si>
  <si>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</si>
  <si>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</si>
  <si>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</si>
  <si>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</si>
  <si>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</si>
  <si>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</si>
  <si>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</si>
  <si>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</si>
  <si>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</si>
  <si>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</si>
  <si>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</si>
  <si>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</si>
  <si>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</si>
  <si>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</si>
  <si>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</si>
  <si>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</si>
  <si>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</si>
  <si>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</si>
  <si>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</si>
  <si>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</si>
  <si>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</si>
  <si>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</si>
  <si>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</si>
  <si>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</si>
  <si>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</si>
  <si>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</si>
  <si>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</si>
  <si>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</si>
  <si>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</si>
  <si>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</si>
  <si>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</si>
  <si>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</si>
  <si>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</si>
  <si>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</si>
  <si>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</si>
  <si>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</si>
  <si>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</si>
  <si>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</si>
  <si>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</si>
  <si>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</si>
  <si>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</si>
  <si>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</si>
  <si>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</si>
  <si>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</si>
  <si>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</si>
  <si>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</si>
  <si>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</si>
  <si>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</si>
  <si>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</si>
  <si>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</si>
  <si>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</si>
  <si>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</si>
  <si>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</si>
  <si>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</si>
  <si>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</si>
  <si>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</si>
  <si>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</si>
  <si>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</si>
  <si>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</si>
  <si>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</si>
  <si>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</si>
  <si>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44</t>
  </si>
  <si>
    <t>816</t>
  </si>
  <si>
    <t>94123</t>
  </si>
  <si>
    <t>PCR ANALÝZA LIDSKÉ DNA</t>
  </si>
  <si>
    <t>94215</t>
  </si>
  <si>
    <t>DOT BLOTTING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</si>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</sst>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97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0" fontId="42" fillId="2" borderId="93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62" fillId="2" borderId="96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4" borderId="93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2" borderId="93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35" fillId="0" borderId="109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35" fillId="2" borderId="93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35" fillId="0" borderId="109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173" fontId="35" fillId="0" borderId="126" xfId="0" applyNumberFormat="1" applyFont="1" applyBorder="1"/>
    <xf numFmtId="173" fontId="35" fillId="0" borderId="30" xfId="0" applyNumberFormat="1" applyFont="1" applyBorder="1"/>
    <xf numFmtId="173" fontId="35" fillId="0" borderId="31" xfId="0" applyNumberFormat="1" applyFont="1" applyBorder="1"/>
    <xf numFmtId="173" fontId="35" fillId="0" borderId="23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2" xfId="0" applyNumberFormat="1" applyFont="1" applyBorder="1"/>
    <xf numFmtId="173" fontId="35" fillId="0" borderId="21" xfId="0" applyNumberFormat="1" applyFont="1" applyBorder="1"/>
    <xf numFmtId="173" fontId="35" fillId="0" borderId="127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6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7" xfId="0" applyNumberFormat="1" applyFont="1" applyFill="1" applyBorder="1"/>
    <xf numFmtId="9" fontId="35" fillId="0" borderId="116" xfId="0" applyNumberFormat="1" applyFont="1" applyFill="1" applyBorder="1"/>
    <xf numFmtId="9" fontId="35" fillId="0" borderId="148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6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7" xfId="0" applyNumberFormat="1" applyFont="1" applyFill="1" applyBorder="1"/>
    <xf numFmtId="3" fontId="35" fillId="0" borderId="116" xfId="0" applyNumberFormat="1" applyFont="1" applyFill="1" applyBorder="1"/>
    <xf numFmtId="3" fontId="35" fillId="0" borderId="148" xfId="0" applyNumberFormat="1" applyFont="1" applyFill="1" applyBorder="1"/>
    <xf numFmtId="0" fontId="35" fillId="0" borderId="119" xfId="0" applyFont="1" applyFill="1" applyBorder="1"/>
    <xf numFmtId="0" fontId="35" fillId="0" borderId="146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5" xfId="0" applyNumberFormat="1" applyFont="1" applyBorder="1" applyAlignment="1">
      <alignment horizontal="right"/>
    </xf>
    <xf numFmtId="166" fontId="12" fillId="0" borderId="145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3" fontId="5" fillId="0" borderId="145" xfId="0" applyNumberFormat="1" applyFont="1" applyBorder="1" applyAlignment="1">
      <alignment horizontal="right"/>
    </xf>
    <xf numFmtId="166" fontId="5" fillId="0" borderId="145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77" fontId="5" fillId="0" borderId="145" xfId="0" applyNumberFormat="1" applyFont="1" applyBorder="1" applyAlignment="1">
      <alignment horizontal="right"/>
    </xf>
    <xf numFmtId="4" fontId="5" fillId="0" borderId="145" xfId="0" applyNumberFormat="1" applyFont="1" applyBorder="1" applyAlignment="1">
      <alignment horizontal="right"/>
    </xf>
    <xf numFmtId="3" fontId="5" fillId="0" borderId="145" xfId="0" applyNumberFormat="1" applyFont="1" applyBorder="1"/>
    <xf numFmtId="3" fontId="12" fillId="0" borderId="145" xfId="0" applyNumberFormat="1" applyFont="1" applyBorder="1"/>
    <xf numFmtId="166" fontId="12" fillId="0" borderId="145" xfId="0" applyNumberFormat="1" applyFont="1" applyBorder="1"/>
    <xf numFmtId="166" fontId="12" fillId="0" borderId="106" xfId="0" applyNumberFormat="1" applyFont="1" applyBorder="1"/>
    <xf numFmtId="166" fontId="11" fillId="0" borderId="106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5" xfId="0" applyNumberFormat="1" applyFont="1" applyBorder="1"/>
    <xf numFmtId="166" fontId="35" fillId="0" borderId="145" xfId="0" applyNumberFormat="1" applyFont="1" applyBorder="1"/>
    <xf numFmtId="166" fontId="35" fillId="0" borderId="106" xfId="0" applyNumberFormat="1" applyFont="1" applyBorder="1"/>
    <xf numFmtId="0" fontId="5" fillId="0" borderId="145" xfId="0" applyFont="1" applyBorder="1"/>
    <xf numFmtId="3" fontId="35" fillId="0" borderId="145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10" xfId="0" applyNumberFormat="1" applyFont="1" applyBorder="1" applyAlignment="1">
      <alignment horizontal="center"/>
    </xf>
    <xf numFmtId="3" fontId="35" fillId="0" borderId="153" xfId="0" applyNumberFormat="1" applyFont="1" applyBorder="1"/>
    <xf numFmtId="166" fontId="35" fillId="0" borderId="153" xfId="0" applyNumberFormat="1" applyFont="1" applyBorder="1"/>
    <xf numFmtId="166" fontId="35" fillId="0" borderId="111" xfId="0" applyNumberFormat="1" applyFont="1" applyBorder="1"/>
    <xf numFmtId="3" fontId="12" fillId="0" borderId="153" xfId="0" applyNumberFormat="1" applyFont="1" applyBorder="1" applyAlignment="1">
      <alignment horizontal="right"/>
    </xf>
    <xf numFmtId="166" fontId="12" fillId="0" borderId="153" xfId="0" applyNumberFormat="1" applyFont="1" applyBorder="1" applyAlignment="1">
      <alignment horizontal="right"/>
    </xf>
    <xf numFmtId="166" fontId="12" fillId="0" borderId="111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66" fontId="5" fillId="0" borderId="153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177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111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5" xfId="0" applyNumberFormat="1" applyFont="1" applyBorder="1"/>
    <xf numFmtId="9" fontId="35" fillId="0" borderId="0" xfId="0" applyNumberFormat="1" applyFont="1" applyBorder="1"/>
    <xf numFmtId="3" fontId="35" fillId="0" borderId="144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8" xfId="0" applyNumberFormat="1" applyFont="1" applyBorder="1"/>
    <xf numFmtId="9" fontId="35" fillId="0" borderId="153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8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8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0.67458006613170596</c:v>
                </c:pt>
                <c:pt idx="1">
                  <c:v>1.0201898524248361</c:v>
                </c:pt>
                <c:pt idx="2">
                  <c:v>1.0829023776691369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80368"/>
        <c:axId val="1077975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1.2277479899075443</c:v>
                </c:pt>
                <c:pt idx="1">
                  <c:v>1.2277479899075443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83088"/>
        <c:axId val="1077987440"/>
      </c:scatterChart>
      <c:catAx>
        <c:axId val="107798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7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7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80368"/>
        <c:crosses val="autoZero"/>
        <c:crossBetween val="between"/>
      </c:valAx>
      <c:valAx>
        <c:axId val="1077983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7987440"/>
        <c:crosses val="max"/>
        <c:crossBetween val="midCat"/>
      </c:valAx>
      <c:valAx>
        <c:axId val="1077987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7983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0.95261845386533661</c:v>
                </c:pt>
                <c:pt idx="1">
                  <c:v>0.95379537953795379</c:v>
                </c:pt>
                <c:pt idx="2">
                  <c:v>0.97031729785056298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68080"/>
        <c:axId val="7481697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70256"/>
        <c:axId val="748173520"/>
      </c:scatterChart>
      <c:catAx>
        <c:axId val="74816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816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8169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748168080"/>
        <c:crosses val="autoZero"/>
        <c:crossBetween val="between"/>
      </c:valAx>
      <c:valAx>
        <c:axId val="748170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48173520"/>
        <c:crosses val="max"/>
        <c:crossBetween val="midCat"/>
      </c:valAx>
      <c:valAx>
        <c:axId val="7481735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7481702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53" t="s">
        <v>132</v>
      </c>
      <c r="B1" s="553"/>
    </row>
    <row r="2" spans="1:3" ht="14.4" customHeight="1" thickBot="1" x14ac:dyDescent="0.35">
      <c r="A2" s="374" t="s">
        <v>325</v>
      </c>
      <c r="B2" s="50"/>
    </row>
    <row r="3" spans="1:3" ht="14.4" customHeight="1" thickBot="1" x14ac:dyDescent="0.35">
      <c r="A3" s="549" t="s">
        <v>182</v>
      </c>
      <c r="B3" s="550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327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51" t="s">
        <v>133</v>
      </c>
      <c r="B10" s="550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81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2180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60" t="s">
        <v>257</v>
      </c>
      <c r="C15" s="51" t="s">
        <v>267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3033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81" t="s">
        <v>3034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3073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4038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52" t="s">
        <v>134</v>
      </c>
      <c r="B25" s="550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4043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4049</v>
      </c>
      <c r="C27" s="51" t="s">
        <v>270</v>
      </c>
    </row>
    <row r="28" spans="1:3" ht="14.4" customHeight="1" x14ac:dyDescent="0.3">
      <c r="A28" s="266" t="str">
        <f t="shared" si="4"/>
        <v>ZV Vykáz.-A Detail</v>
      </c>
      <c r="B28" s="180" t="s">
        <v>4109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4110</v>
      </c>
      <c r="C29" s="51" t="s">
        <v>308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4714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4821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5270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2" t="s">
        <v>2180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53"/>
      <c r="M1" s="553"/>
    </row>
    <row r="2" spans="1:13" ht="14.4" customHeight="1" thickBot="1" x14ac:dyDescent="0.35">
      <c r="A2" s="374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1441.3000000000002</v>
      </c>
      <c r="J3" s="47">
        <f>SUBTOTAL(9,J6:J1048576)</f>
        <v>344656.19094567525</v>
      </c>
      <c r="K3" s="48">
        <f>IF(M3=0,0,J3/M3)</f>
        <v>1</v>
      </c>
      <c r="L3" s="47">
        <f>SUBTOTAL(9,L6:L1048576)</f>
        <v>1441.3000000000002</v>
      </c>
      <c r="M3" s="49">
        <f>SUBTOTAL(9,M6:M1048576)</f>
        <v>344656.19094567525</v>
      </c>
    </row>
    <row r="4" spans="1:13" ht="14.4" customHeight="1" thickBot="1" x14ac:dyDescent="0.35">
      <c r="A4" s="45"/>
      <c r="B4" s="45"/>
      <c r="C4" s="45"/>
      <c r="D4" s="45"/>
      <c r="E4" s="46"/>
      <c r="F4" s="596" t="s">
        <v>161</v>
      </c>
      <c r="G4" s="597"/>
      <c r="H4" s="598"/>
      <c r="I4" s="599" t="s">
        <v>160</v>
      </c>
      <c r="J4" s="597"/>
      <c r="K4" s="598"/>
      <c r="L4" s="600" t="s">
        <v>3</v>
      </c>
      <c r="M4" s="601"/>
    </row>
    <row r="5" spans="1:13" ht="14.4" customHeight="1" thickBot="1" x14ac:dyDescent="0.35">
      <c r="A5" s="764" t="s">
        <v>162</v>
      </c>
      <c r="B5" s="782" t="s">
        <v>163</v>
      </c>
      <c r="C5" s="782" t="s">
        <v>90</v>
      </c>
      <c r="D5" s="782" t="s">
        <v>164</v>
      </c>
      <c r="E5" s="782" t="s">
        <v>165</v>
      </c>
      <c r="F5" s="783" t="s">
        <v>28</v>
      </c>
      <c r="G5" s="783" t="s">
        <v>14</v>
      </c>
      <c r="H5" s="766" t="s">
        <v>166</v>
      </c>
      <c r="I5" s="765" t="s">
        <v>28</v>
      </c>
      <c r="J5" s="783" t="s">
        <v>14</v>
      </c>
      <c r="K5" s="766" t="s">
        <v>166</v>
      </c>
      <c r="L5" s="765" t="s">
        <v>28</v>
      </c>
      <c r="M5" s="784" t="s">
        <v>14</v>
      </c>
    </row>
    <row r="6" spans="1:13" ht="14.4" customHeight="1" x14ac:dyDescent="0.3">
      <c r="A6" s="746" t="s">
        <v>567</v>
      </c>
      <c r="B6" s="747" t="s">
        <v>2009</v>
      </c>
      <c r="C6" s="747" t="s">
        <v>1280</v>
      </c>
      <c r="D6" s="747" t="s">
        <v>2010</v>
      </c>
      <c r="E6" s="747" t="s">
        <v>2011</v>
      </c>
      <c r="F6" s="750"/>
      <c r="G6" s="750"/>
      <c r="H6" s="768">
        <v>0</v>
      </c>
      <c r="I6" s="750">
        <v>4</v>
      </c>
      <c r="J6" s="750">
        <v>86.399643541436745</v>
      </c>
      <c r="K6" s="768">
        <v>1</v>
      </c>
      <c r="L6" s="750">
        <v>4</v>
      </c>
      <c r="M6" s="751">
        <v>86.399643541436745</v>
      </c>
    </row>
    <row r="7" spans="1:13" ht="14.4" customHeight="1" x14ac:dyDescent="0.3">
      <c r="A7" s="752" t="s">
        <v>567</v>
      </c>
      <c r="B7" s="753" t="s">
        <v>2009</v>
      </c>
      <c r="C7" s="753" t="s">
        <v>1288</v>
      </c>
      <c r="D7" s="753" t="s">
        <v>2010</v>
      </c>
      <c r="E7" s="753" t="s">
        <v>2012</v>
      </c>
      <c r="F7" s="756"/>
      <c r="G7" s="756"/>
      <c r="H7" s="769">
        <v>0</v>
      </c>
      <c r="I7" s="756">
        <v>2</v>
      </c>
      <c r="J7" s="756">
        <v>86.42</v>
      </c>
      <c r="K7" s="769">
        <v>1</v>
      </c>
      <c r="L7" s="756">
        <v>2</v>
      </c>
      <c r="M7" s="757">
        <v>86.42</v>
      </c>
    </row>
    <row r="8" spans="1:13" ht="14.4" customHeight="1" x14ac:dyDescent="0.3">
      <c r="A8" s="752" t="s">
        <v>567</v>
      </c>
      <c r="B8" s="753" t="s">
        <v>2009</v>
      </c>
      <c r="C8" s="753" t="s">
        <v>1291</v>
      </c>
      <c r="D8" s="753" t="s">
        <v>2010</v>
      </c>
      <c r="E8" s="753" t="s">
        <v>2013</v>
      </c>
      <c r="F8" s="756"/>
      <c r="G8" s="756"/>
      <c r="H8" s="769">
        <v>0</v>
      </c>
      <c r="I8" s="756">
        <v>6</v>
      </c>
      <c r="J8" s="756">
        <v>925.86000000000013</v>
      </c>
      <c r="K8" s="769">
        <v>1</v>
      </c>
      <c r="L8" s="756">
        <v>6</v>
      </c>
      <c r="M8" s="757">
        <v>925.86000000000013</v>
      </c>
    </row>
    <row r="9" spans="1:13" ht="14.4" customHeight="1" x14ac:dyDescent="0.3">
      <c r="A9" s="752" t="s">
        <v>567</v>
      </c>
      <c r="B9" s="753" t="s">
        <v>2014</v>
      </c>
      <c r="C9" s="753" t="s">
        <v>1240</v>
      </c>
      <c r="D9" s="753" t="s">
        <v>2015</v>
      </c>
      <c r="E9" s="753" t="s">
        <v>2016</v>
      </c>
      <c r="F9" s="756"/>
      <c r="G9" s="756"/>
      <c r="H9" s="769">
        <v>0</v>
      </c>
      <c r="I9" s="756">
        <v>1</v>
      </c>
      <c r="J9" s="756">
        <v>149.13014143590399</v>
      </c>
      <c r="K9" s="769">
        <v>1</v>
      </c>
      <c r="L9" s="756">
        <v>1</v>
      </c>
      <c r="M9" s="757">
        <v>149.13014143590399</v>
      </c>
    </row>
    <row r="10" spans="1:13" ht="14.4" customHeight="1" x14ac:dyDescent="0.3">
      <c r="A10" s="752" t="s">
        <v>567</v>
      </c>
      <c r="B10" s="753" t="s">
        <v>2017</v>
      </c>
      <c r="C10" s="753" t="s">
        <v>1301</v>
      </c>
      <c r="D10" s="753" t="s">
        <v>1302</v>
      </c>
      <c r="E10" s="753" t="s">
        <v>2018</v>
      </c>
      <c r="F10" s="756"/>
      <c r="G10" s="756"/>
      <c r="H10" s="769">
        <v>0</v>
      </c>
      <c r="I10" s="756">
        <v>5</v>
      </c>
      <c r="J10" s="756">
        <v>259.8</v>
      </c>
      <c r="K10" s="769">
        <v>1</v>
      </c>
      <c r="L10" s="756">
        <v>5</v>
      </c>
      <c r="M10" s="757">
        <v>259.8</v>
      </c>
    </row>
    <row r="11" spans="1:13" ht="14.4" customHeight="1" x14ac:dyDescent="0.3">
      <c r="A11" s="752" t="s">
        <v>567</v>
      </c>
      <c r="B11" s="753" t="s">
        <v>2019</v>
      </c>
      <c r="C11" s="753" t="s">
        <v>1244</v>
      </c>
      <c r="D11" s="753" t="s">
        <v>1245</v>
      </c>
      <c r="E11" s="753" t="s">
        <v>2020</v>
      </c>
      <c r="F11" s="756"/>
      <c r="G11" s="756"/>
      <c r="H11" s="769">
        <v>0</v>
      </c>
      <c r="I11" s="756">
        <v>1</v>
      </c>
      <c r="J11" s="756">
        <v>104.5</v>
      </c>
      <c r="K11" s="769">
        <v>1</v>
      </c>
      <c r="L11" s="756">
        <v>1</v>
      </c>
      <c r="M11" s="757">
        <v>104.5</v>
      </c>
    </row>
    <row r="12" spans="1:13" ht="14.4" customHeight="1" x14ac:dyDescent="0.3">
      <c r="A12" s="752" t="s">
        <v>567</v>
      </c>
      <c r="B12" s="753" t="s">
        <v>2021</v>
      </c>
      <c r="C12" s="753" t="s">
        <v>1226</v>
      </c>
      <c r="D12" s="753" t="s">
        <v>2022</v>
      </c>
      <c r="E12" s="753" t="s">
        <v>2023</v>
      </c>
      <c r="F12" s="756"/>
      <c r="G12" s="756"/>
      <c r="H12" s="769">
        <v>0</v>
      </c>
      <c r="I12" s="756">
        <v>1</v>
      </c>
      <c r="J12" s="756">
        <v>629.65999999999985</v>
      </c>
      <c r="K12" s="769">
        <v>1</v>
      </c>
      <c r="L12" s="756">
        <v>1</v>
      </c>
      <c r="M12" s="757">
        <v>629.65999999999985</v>
      </c>
    </row>
    <row r="13" spans="1:13" ht="14.4" customHeight="1" x14ac:dyDescent="0.3">
      <c r="A13" s="752" t="s">
        <v>567</v>
      </c>
      <c r="B13" s="753" t="s">
        <v>2024</v>
      </c>
      <c r="C13" s="753" t="s">
        <v>1192</v>
      </c>
      <c r="D13" s="753" t="s">
        <v>2025</v>
      </c>
      <c r="E13" s="753" t="s">
        <v>2026</v>
      </c>
      <c r="F13" s="756"/>
      <c r="G13" s="756"/>
      <c r="H13" s="769">
        <v>0</v>
      </c>
      <c r="I13" s="756">
        <v>4</v>
      </c>
      <c r="J13" s="756">
        <v>1638.3600000000001</v>
      </c>
      <c r="K13" s="769">
        <v>1</v>
      </c>
      <c r="L13" s="756">
        <v>4</v>
      </c>
      <c r="M13" s="757">
        <v>1638.3600000000001</v>
      </c>
    </row>
    <row r="14" spans="1:13" ht="14.4" customHeight="1" x14ac:dyDescent="0.3">
      <c r="A14" s="752" t="s">
        <v>567</v>
      </c>
      <c r="B14" s="753" t="s">
        <v>2027</v>
      </c>
      <c r="C14" s="753" t="s">
        <v>1265</v>
      </c>
      <c r="D14" s="753" t="s">
        <v>1266</v>
      </c>
      <c r="E14" s="753" t="s">
        <v>2028</v>
      </c>
      <c r="F14" s="756"/>
      <c r="G14" s="756"/>
      <c r="H14" s="769">
        <v>0</v>
      </c>
      <c r="I14" s="756">
        <v>1</v>
      </c>
      <c r="J14" s="756">
        <v>93.07</v>
      </c>
      <c r="K14" s="769">
        <v>1</v>
      </c>
      <c r="L14" s="756">
        <v>1</v>
      </c>
      <c r="M14" s="757">
        <v>93.07</v>
      </c>
    </row>
    <row r="15" spans="1:13" ht="14.4" customHeight="1" x14ac:dyDescent="0.3">
      <c r="A15" s="752" t="s">
        <v>567</v>
      </c>
      <c r="B15" s="753" t="s">
        <v>2027</v>
      </c>
      <c r="C15" s="753" t="s">
        <v>1142</v>
      </c>
      <c r="D15" s="753" t="s">
        <v>1093</v>
      </c>
      <c r="E15" s="753" t="s">
        <v>2029</v>
      </c>
      <c r="F15" s="756"/>
      <c r="G15" s="756"/>
      <c r="H15" s="769">
        <v>0</v>
      </c>
      <c r="I15" s="756">
        <v>1</v>
      </c>
      <c r="J15" s="756">
        <v>49.32</v>
      </c>
      <c r="K15" s="769">
        <v>1</v>
      </c>
      <c r="L15" s="756">
        <v>1</v>
      </c>
      <c r="M15" s="757">
        <v>49.32</v>
      </c>
    </row>
    <row r="16" spans="1:13" ht="14.4" customHeight="1" x14ac:dyDescent="0.3">
      <c r="A16" s="752" t="s">
        <v>567</v>
      </c>
      <c r="B16" s="753" t="s">
        <v>2030</v>
      </c>
      <c r="C16" s="753" t="s">
        <v>1184</v>
      </c>
      <c r="D16" s="753" t="s">
        <v>2031</v>
      </c>
      <c r="E16" s="753" t="s">
        <v>2032</v>
      </c>
      <c r="F16" s="756"/>
      <c r="G16" s="756"/>
      <c r="H16" s="769">
        <v>0</v>
      </c>
      <c r="I16" s="756">
        <v>2</v>
      </c>
      <c r="J16" s="756">
        <v>27.759999999999998</v>
      </c>
      <c r="K16" s="769">
        <v>1</v>
      </c>
      <c r="L16" s="756">
        <v>2</v>
      </c>
      <c r="M16" s="757">
        <v>27.759999999999998</v>
      </c>
    </row>
    <row r="17" spans="1:13" ht="14.4" customHeight="1" x14ac:dyDescent="0.3">
      <c r="A17" s="752" t="s">
        <v>567</v>
      </c>
      <c r="B17" s="753" t="s">
        <v>2030</v>
      </c>
      <c r="C17" s="753" t="s">
        <v>1181</v>
      </c>
      <c r="D17" s="753" t="s">
        <v>2031</v>
      </c>
      <c r="E17" s="753" t="s">
        <v>2033</v>
      </c>
      <c r="F17" s="756"/>
      <c r="G17" s="756"/>
      <c r="H17" s="769">
        <v>0</v>
      </c>
      <c r="I17" s="756">
        <v>2</v>
      </c>
      <c r="J17" s="756">
        <v>33.259725559911715</v>
      </c>
      <c r="K17" s="769">
        <v>1</v>
      </c>
      <c r="L17" s="756">
        <v>2</v>
      </c>
      <c r="M17" s="757">
        <v>33.259725559911715</v>
      </c>
    </row>
    <row r="18" spans="1:13" ht="14.4" customHeight="1" x14ac:dyDescent="0.3">
      <c r="A18" s="752" t="s">
        <v>567</v>
      </c>
      <c r="B18" s="753" t="s">
        <v>2034</v>
      </c>
      <c r="C18" s="753" t="s">
        <v>1169</v>
      </c>
      <c r="D18" s="753" t="s">
        <v>2035</v>
      </c>
      <c r="E18" s="753" t="s">
        <v>2036</v>
      </c>
      <c r="F18" s="756"/>
      <c r="G18" s="756"/>
      <c r="H18" s="769">
        <v>0</v>
      </c>
      <c r="I18" s="756">
        <v>1</v>
      </c>
      <c r="J18" s="756">
        <v>138.47999999999999</v>
      </c>
      <c r="K18" s="769">
        <v>1</v>
      </c>
      <c r="L18" s="756">
        <v>1</v>
      </c>
      <c r="M18" s="757">
        <v>138.47999999999999</v>
      </c>
    </row>
    <row r="19" spans="1:13" ht="14.4" customHeight="1" x14ac:dyDescent="0.3">
      <c r="A19" s="752" t="s">
        <v>567</v>
      </c>
      <c r="B19" s="753" t="s">
        <v>2037</v>
      </c>
      <c r="C19" s="753" t="s">
        <v>1276</v>
      </c>
      <c r="D19" s="753" t="s">
        <v>1154</v>
      </c>
      <c r="E19" s="753" t="s">
        <v>2038</v>
      </c>
      <c r="F19" s="756"/>
      <c r="G19" s="756"/>
      <c r="H19" s="769">
        <v>0</v>
      </c>
      <c r="I19" s="756">
        <v>4</v>
      </c>
      <c r="J19" s="756">
        <v>4425.04</v>
      </c>
      <c r="K19" s="769">
        <v>1</v>
      </c>
      <c r="L19" s="756">
        <v>4</v>
      </c>
      <c r="M19" s="757">
        <v>4425.04</v>
      </c>
    </row>
    <row r="20" spans="1:13" ht="14.4" customHeight="1" x14ac:dyDescent="0.3">
      <c r="A20" s="752" t="s">
        <v>567</v>
      </c>
      <c r="B20" s="753" t="s">
        <v>2037</v>
      </c>
      <c r="C20" s="753" t="s">
        <v>1283</v>
      </c>
      <c r="D20" s="753" t="s">
        <v>1124</v>
      </c>
      <c r="E20" s="753" t="s">
        <v>2039</v>
      </c>
      <c r="F20" s="756"/>
      <c r="G20" s="756"/>
      <c r="H20" s="769">
        <v>0</v>
      </c>
      <c r="I20" s="756">
        <v>25</v>
      </c>
      <c r="J20" s="756">
        <v>7536.7484986096861</v>
      </c>
      <c r="K20" s="769">
        <v>1</v>
      </c>
      <c r="L20" s="756">
        <v>25</v>
      </c>
      <c r="M20" s="757">
        <v>7536.7484986096861</v>
      </c>
    </row>
    <row r="21" spans="1:13" ht="14.4" customHeight="1" x14ac:dyDescent="0.3">
      <c r="A21" s="752" t="s">
        <v>567</v>
      </c>
      <c r="B21" s="753" t="s">
        <v>2037</v>
      </c>
      <c r="C21" s="753" t="s">
        <v>1285</v>
      </c>
      <c r="D21" s="753" t="s">
        <v>1124</v>
      </c>
      <c r="E21" s="753" t="s">
        <v>2040</v>
      </c>
      <c r="F21" s="756"/>
      <c r="G21" s="756"/>
      <c r="H21" s="769">
        <v>0</v>
      </c>
      <c r="I21" s="756">
        <v>31</v>
      </c>
      <c r="J21" s="756">
        <v>19550.463</v>
      </c>
      <c r="K21" s="769">
        <v>1</v>
      </c>
      <c r="L21" s="756">
        <v>31</v>
      </c>
      <c r="M21" s="757">
        <v>19550.463</v>
      </c>
    </row>
    <row r="22" spans="1:13" ht="14.4" customHeight="1" x14ac:dyDescent="0.3">
      <c r="A22" s="752" t="s">
        <v>567</v>
      </c>
      <c r="B22" s="753" t="s">
        <v>2037</v>
      </c>
      <c r="C22" s="753" t="s">
        <v>1286</v>
      </c>
      <c r="D22" s="753" t="s">
        <v>1124</v>
      </c>
      <c r="E22" s="753" t="s">
        <v>2041</v>
      </c>
      <c r="F22" s="756"/>
      <c r="G22" s="756"/>
      <c r="H22" s="769">
        <v>0</v>
      </c>
      <c r="I22" s="756">
        <v>8</v>
      </c>
      <c r="J22" s="756">
        <v>7309.2</v>
      </c>
      <c r="K22" s="769">
        <v>1</v>
      </c>
      <c r="L22" s="756">
        <v>8</v>
      </c>
      <c r="M22" s="757">
        <v>7309.2</v>
      </c>
    </row>
    <row r="23" spans="1:13" ht="14.4" customHeight="1" x14ac:dyDescent="0.3">
      <c r="A23" s="752" t="s">
        <v>567</v>
      </c>
      <c r="B23" s="753" t="s">
        <v>2037</v>
      </c>
      <c r="C23" s="753" t="s">
        <v>1278</v>
      </c>
      <c r="D23" s="753" t="s">
        <v>1124</v>
      </c>
      <c r="E23" s="753" t="s">
        <v>2042</v>
      </c>
      <c r="F23" s="756"/>
      <c r="G23" s="756"/>
      <c r="H23" s="769">
        <v>0</v>
      </c>
      <c r="I23" s="756">
        <v>21</v>
      </c>
      <c r="J23" s="756">
        <v>8587.9500000000007</v>
      </c>
      <c r="K23" s="769">
        <v>1</v>
      </c>
      <c r="L23" s="756">
        <v>21</v>
      </c>
      <c r="M23" s="757">
        <v>8587.9500000000007</v>
      </c>
    </row>
    <row r="24" spans="1:13" ht="14.4" customHeight="1" x14ac:dyDescent="0.3">
      <c r="A24" s="752" t="s">
        <v>567</v>
      </c>
      <c r="B24" s="753" t="s">
        <v>2037</v>
      </c>
      <c r="C24" s="753" t="s">
        <v>1123</v>
      </c>
      <c r="D24" s="753" t="s">
        <v>1124</v>
      </c>
      <c r="E24" s="753" t="s">
        <v>2043</v>
      </c>
      <c r="F24" s="756"/>
      <c r="G24" s="756"/>
      <c r="H24" s="769">
        <v>0</v>
      </c>
      <c r="I24" s="756">
        <v>29</v>
      </c>
      <c r="J24" s="756">
        <v>20914.800000000003</v>
      </c>
      <c r="K24" s="769">
        <v>1</v>
      </c>
      <c r="L24" s="756">
        <v>29</v>
      </c>
      <c r="M24" s="757">
        <v>20914.800000000003</v>
      </c>
    </row>
    <row r="25" spans="1:13" ht="14.4" customHeight="1" x14ac:dyDescent="0.3">
      <c r="A25" s="752" t="s">
        <v>567</v>
      </c>
      <c r="B25" s="753" t="s">
        <v>2037</v>
      </c>
      <c r="C25" s="753" t="s">
        <v>1153</v>
      </c>
      <c r="D25" s="753" t="s">
        <v>1154</v>
      </c>
      <c r="E25" s="753" t="s">
        <v>2044</v>
      </c>
      <c r="F25" s="756"/>
      <c r="G25" s="756"/>
      <c r="H25" s="769">
        <v>0</v>
      </c>
      <c r="I25" s="756">
        <v>3</v>
      </c>
      <c r="J25" s="756">
        <v>4503.0599999999995</v>
      </c>
      <c r="K25" s="769">
        <v>1</v>
      </c>
      <c r="L25" s="756">
        <v>3</v>
      </c>
      <c r="M25" s="757">
        <v>4503.0599999999995</v>
      </c>
    </row>
    <row r="26" spans="1:13" ht="14.4" customHeight="1" x14ac:dyDescent="0.3">
      <c r="A26" s="752" t="s">
        <v>567</v>
      </c>
      <c r="B26" s="753" t="s">
        <v>2045</v>
      </c>
      <c r="C26" s="753" t="s">
        <v>1254</v>
      </c>
      <c r="D26" s="753" t="s">
        <v>2046</v>
      </c>
      <c r="E26" s="753" t="s">
        <v>2047</v>
      </c>
      <c r="F26" s="756"/>
      <c r="G26" s="756"/>
      <c r="H26" s="769">
        <v>0</v>
      </c>
      <c r="I26" s="756">
        <v>4</v>
      </c>
      <c r="J26" s="756">
        <v>280.15985004282061</v>
      </c>
      <c r="K26" s="769">
        <v>1</v>
      </c>
      <c r="L26" s="756">
        <v>4</v>
      </c>
      <c r="M26" s="757">
        <v>280.15985004282061</v>
      </c>
    </row>
    <row r="27" spans="1:13" ht="14.4" customHeight="1" x14ac:dyDescent="0.3">
      <c r="A27" s="752" t="s">
        <v>567</v>
      </c>
      <c r="B27" s="753" t="s">
        <v>2045</v>
      </c>
      <c r="C27" s="753" t="s">
        <v>1274</v>
      </c>
      <c r="D27" s="753" t="s">
        <v>2046</v>
      </c>
      <c r="E27" s="753" t="s">
        <v>2048</v>
      </c>
      <c r="F27" s="756"/>
      <c r="G27" s="756"/>
      <c r="H27" s="769">
        <v>0</v>
      </c>
      <c r="I27" s="756">
        <v>4</v>
      </c>
      <c r="J27" s="756">
        <v>560.36</v>
      </c>
      <c r="K27" s="769">
        <v>1</v>
      </c>
      <c r="L27" s="756">
        <v>4</v>
      </c>
      <c r="M27" s="757">
        <v>560.36</v>
      </c>
    </row>
    <row r="28" spans="1:13" ht="14.4" customHeight="1" x14ac:dyDescent="0.3">
      <c r="A28" s="752" t="s">
        <v>567</v>
      </c>
      <c r="B28" s="753" t="s">
        <v>2049</v>
      </c>
      <c r="C28" s="753" t="s">
        <v>1178</v>
      </c>
      <c r="D28" s="753" t="s">
        <v>1116</v>
      </c>
      <c r="E28" s="753" t="s">
        <v>2050</v>
      </c>
      <c r="F28" s="756"/>
      <c r="G28" s="756"/>
      <c r="H28" s="769">
        <v>0</v>
      </c>
      <c r="I28" s="756">
        <v>69</v>
      </c>
      <c r="J28" s="756">
        <v>8923.7644867636918</v>
      </c>
      <c r="K28" s="769">
        <v>1</v>
      </c>
      <c r="L28" s="756">
        <v>69</v>
      </c>
      <c r="M28" s="757">
        <v>8923.7644867636918</v>
      </c>
    </row>
    <row r="29" spans="1:13" ht="14.4" customHeight="1" x14ac:dyDescent="0.3">
      <c r="A29" s="752" t="s">
        <v>567</v>
      </c>
      <c r="B29" s="753" t="s">
        <v>2049</v>
      </c>
      <c r="C29" s="753" t="s">
        <v>1115</v>
      </c>
      <c r="D29" s="753" t="s">
        <v>1116</v>
      </c>
      <c r="E29" s="753" t="s">
        <v>2051</v>
      </c>
      <c r="F29" s="756"/>
      <c r="G29" s="756"/>
      <c r="H29" s="769">
        <v>0</v>
      </c>
      <c r="I29" s="756">
        <v>25</v>
      </c>
      <c r="J29" s="756">
        <v>1129.75</v>
      </c>
      <c r="K29" s="769">
        <v>1</v>
      </c>
      <c r="L29" s="756">
        <v>25</v>
      </c>
      <c r="M29" s="757">
        <v>1129.75</v>
      </c>
    </row>
    <row r="30" spans="1:13" ht="14.4" customHeight="1" x14ac:dyDescent="0.3">
      <c r="A30" s="752" t="s">
        <v>567</v>
      </c>
      <c r="B30" s="753" t="s">
        <v>2052</v>
      </c>
      <c r="C30" s="753" t="s">
        <v>1135</v>
      </c>
      <c r="D30" s="753" t="s">
        <v>2053</v>
      </c>
      <c r="E30" s="753" t="s">
        <v>2054</v>
      </c>
      <c r="F30" s="756"/>
      <c r="G30" s="756"/>
      <c r="H30" s="769">
        <v>0</v>
      </c>
      <c r="I30" s="756">
        <v>4</v>
      </c>
      <c r="J30" s="756">
        <v>170.32</v>
      </c>
      <c r="K30" s="769">
        <v>1</v>
      </c>
      <c r="L30" s="756">
        <v>4</v>
      </c>
      <c r="M30" s="757">
        <v>170.32</v>
      </c>
    </row>
    <row r="31" spans="1:13" ht="14.4" customHeight="1" x14ac:dyDescent="0.3">
      <c r="A31" s="752" t="s">
        <v>567</v>
      </c>
      <c r="B31" s="753" t="s">
        <v>2055</v>
      </c>
      <c r="C31" s="753" t="s">
        <v>1131</v>
      </c>
      <c r="D31" s="753" t="s">
        <v>1132</v>
      </c>
      <c r="E31" s="753" t="s">
        <v>2056</v>
      </c>
      <c r="F31" s="756"/>
      <c r="G31" s="756"/>
      <c r="H31" s="769">
        <v>0</v>
      </c>
      <c r="I31" s="756">
        <v>16</v>
      </c>
      <c r="J31" s="756">
        <v>585.92010419196959</v>
      </c>
      <c r="K31" s="769">
        <v>1</v>
      </c>
      <c r="L31" s="756">
        <v>16</v>
      </c>
      <c r="M31" s="757">
        <v>585.92010419196959</v>
      </c>
    </row>
    <row r="32" spans="1:13" ht="14.4" customHeight="1" x14ac:dyDescent="0.3">
      <c r="A32" s="752" t="s">
        <v>567</v>
      </c>
      <c r="B32" s="753" t="s">
        <v>2057</v>
      </c>
      <c r="C32" s="753" t="s">
        <v>1230</v>
      </c>
      <c r="D32" s="753" t="s">
        <v>1231</v>
      </c>
      <c r="E32" s="753" t="s">
        <v>2058</v>
      </c>
      <c r="F32" s="756"/>
      <c r="G32" s="756"/>
      <c r="H32" s="769">
        <v>0</v>
      </c>
      <c r="I32" s="756">
        <v>2</v>
      </c>
      <c r="J32" s="756">
        <v>136.95992669140742</v>
      </c>
      <c r="K32" s="769">
        <v>1</v>
      </c>
      <c r="L32" s="756">
        <v>2</v>
      </c>
      <c r="M32" s="757">
        <v>136.95992669140742</v>
      </c>
    </row>
    <row r="33" spans="1:13" ht="14.4" customHeight="1" x14ac:dyDescent="0.3">
      <c r="A33" s="752" t="s">
        <v>567</v>
      </c>
      <c r="B33" s="753" t="s">
        <v>2059</v>
      </c>
      <c r="C33" s="753" t="s">
        <v>1222</v>
      </c>
      <c r="D33" s="753" t="s">
        <v>2060</v>
      </c>
      <c r="E33" s="753" t="s">
        <v>2061</v>
      </c>
      <c r="F33" s="756"/>
      <c r="G33" s="756"/>
      <c r="H33" s="769">
        <v>0</v>
      </c>
      <c r="I33" s="756">
        <v>2</v>
      </c>
      <c r="J33" s="756">
        <v>65.119999999999976</v>
      </c>
      <c r="K33" s="769">
        <v>1</v>
      </c>
      <c r="L33" s="756">
        <v>2</v>
      </c>
      <c r="M33" s="757">
        <v>65.119999999999976</v>
      </c>
    </row>
    <row r="34" spans="1:13" ht="14.4" customHeight="1" x14ac:dyDescent="0.3">
      <c r="A34" s="752" t="s">
        <v>567</v>
      </c>
      <c r="B34" s="753" t="s">
        <v>2062</v>
      </c>
      <c r="C34" s="753" t="s">
        <v>1172</v>
      </c>
      <c r="D34" s="753" t="s">
        <v>1173</v>
      </c>
      <c r="E34" s="753" t="s">
        <v>2063</v>
      </c>
      <c r="F34" s="756"/>
      <c r="G34" s="756"/>
      <c r="H34" s="769">
        <v>0</v>
      </c>
      <c r="I34" s="756">
        <v>4</v>
      </c>
      <c r="J34" s="756">
        <v>889.72000000000025</v>
      </c>
      <c r="K34" s="769">
        <v>1</v>
      </c>
      <c r="L34" s="756">
        <v>4</v>
      </c>
      <c r="M34" s="757">
        <v>889.72000000000025</v>
      </c>
    </row>
    <row r="35" spans="1:13" ht="14.4" customHeight="1" x14ac:dyDescent="0.3">
      <c r="A35" s="752" t="s">
        <v>567</v>
      </c>
      <c r="B35" s="753" t="s">
        <v>2064</v>
      </c>
      <c r="C35" s="753" t="s">
        <v>1099</v>
      </c>
      <c r="D35" s="753" t="s">
        <v>2065</v>
      </c>
      <c r="E35" s="753" t="s">
        <v>2066</v>
      </c>
      <c r="F35" s="756"/>
      <c r="G35" s="756"/>
      <c r="H35" s="769">
        <v>0</v>
      </c>
      <c r="I35" s="756">
        <v>10</v>
      </c>
      <c r="J35" s="756">
        <v>120.59965065113549</v>
      </c>
      <c r="K35" s="769">
        <v>1</v>
      </c>
      <c r="L35" s="756">
        <v>10</v>
      </c>
      <c r="M35" s="757">
        <v>120.59965065113549</v>
      </c>
    </row>
    <row r="36" spans="1:13" ht="14.4" customHeight="1" x14ac:dyDescent="0.3">
      <c r="A36" s="752" t="s">
        <v>567</v>
      </c>
      <c r="B36" s="753" t="s">
        <v>2064</v>
      </c>
      <c r="C36" s="753" t="s">
        <v>1145</v>
      </c>
      <c r="D36" s="753" t="s">
        <v>2065</v>
      </c>
      <c r="E36" s="753" t="s">
        <v>2067</v>
      </c>
      <c r="F36" s="756"/>
      <c r="G36" s="756"/>
      <c r="H36" s="769">
        <v>0</v>
      </c>
      <c r="I36" s="756">
        <v>5</v>
      </c>
      <c r="J36" s="756">
        <v>180.89996126891248</v>
      </c>
      <c r="K36" s="769">
        <v>1</v>
      </c>
      <c r="L36" s="756">
        <v>5</v>
      </c>
      <c r="M36" s="757">
        <v>180.89996126891248</v>
      </c>
    </row>
    <row r="37" spans="1:13" ht="14.4" customHeight="1" x14ac:dyDescent="0.3">
      <c r="A37" s="752" t="s">
        <v>567</v>
      </c>
      <c r="B37" s="753" t="s">
        <v>2068</v>
      </c>
      <c r="C37" s="753" t="s">
        <v>1218</v>
      </c>
      <c r="D37" s="753" t="s">
        <v>2069</v>
      </c>
      <c r="E37" s="753" t="s">
        <v>2070</v>
      </c>
      <c r="F37" s="756"/>
      <c r="G37" s="756"/>
      <c r="H37" s="769">
        <v>0</v>
      </c>
      <c r="I37" s="756">
        <v>2</v>
      </c>
      <c r="J37" s="756">
        <v>317.95999999999998</v>
      </c>
      <c r="K37" s="769">
        <v>1</v>
      </c>
      <c r="L37" s="756">
        <v>2</v>
      </c>
      <c r="M37" s="757">
        <v>317.95999999999998</v>
      </c>
    </row>
    <row r="38" spans="1:13" ht="14.4" customHeight="1" x14ac:dyDescent="0.3">
      <c r="A38" s="752" t="s">
        <v>567</v>
      </c>
      <c r="B38" s="753" t="s">
        <v>2071</v>
      </c>
      <c r="C38" s="753" t="s">
        <v>1202</v>
      </c>
      <c r="D38" s="753" t="s">
        <v>2072</v>
      </c>
      <c r="E38" s="753" t="s">
        <v>2073</v>
      </c>
      <c r="F38" s="756"/>
      <c r="G38" s="756"/>
      <c r="H38" s="769">
        <v>0</v>
      </c>
      <c r="I38" s="756">
        <v>3</v>
      </c>
      <c r="J38" s="756">
        <v>210.1798500000001</v>
      </c>
      <c r="K38" s="769">
        <v>1</v>
      </c>
      <c r="L38" s="756">
        <v>3</v>
      </c>
      <c r="M38" s="757">
        <v>210.1798500000001</v>
      </c>
    </row>
    <row r="39" spans="1:13" ht="14.4" customHeight="1" x14ac:dyDescent="0.3">
      <c r="A39" s="752" t="s">
        <v>567</v>
      </c>
      <c r="B39" s="753" t="s">
        <v>2071</v>
      </c>
      <c r="C39" s="753" t="s">
        <v>1251</v>
      </c>
      <c r="D39" s="753" t="s">
        <v>2072</v>
      </c>
      <c r="E39" s="753" t="s">
        <v>2074</v>
      </c>
      <c r="F39" s="756"/>
      <c r="G39" s="756"/>
      <c r="H39" s="769">
        <v>0</v>
      </c>
      <c r="I39" s="756">
        <v>3</v>
      </c>
      <c r="J39" s="756">
        <v>700.65000000000009</v>
      </c>
      <c r="K39" s="769">
        <v>1</v>
      </c>
      <c r="L39" s="756">
        <v>3</v>
      </c>
      <c r="M39" s="757">
        <v>700.65000000000009</v>
      </c>
    </row>
    <row r="40" spans="1:13" ht="14.4" customHeight="1" x14ac:dyDescent="0.3">
      <c r="A40" s="752" t="s">
        <v>567</v>
      </c>
      <c r="B40" s="753" t="s">
        <v>2075</v>
      </c>
      <c r="C40" s="753" t="s">
        <v>1157</v>
      </c>
      <c r="D40" s="753" t="s">
        <v>2076</v>
      </c>
      <c r="E40" s="753" t="s">
        <v>2077</v>
      </c>
      <c r="F40" s="756"/>
      <c r="G40" s="756"/>
      <c r="H40" s="769">
        <v>0</v>
      </c>
      <c r="I40" s="756">
        <v>2</v>
      </c>
      <c r="J40" s="756">
        <v>88.239999999999981</v>
      </c>
      <c r="K40" s="769">
        <v>1</v>
      </c>
      <c r="L40" s="756">
        <v>2</v>
      </c>
      <c r="M40" s="757">
        <v>88.239999999999981</v>
      </c>
    </row>
    <row r="41" spans="1:13" ht="14.4" customHeight="1" x14ac:dyDescent="0.3">
      <c r="A41" s="752" t="s">
        <v>567</v>
      </c>
      <c r="B41" s="753" t="s">
        <v>2075</v>
      </c>
      <c r="C41" s="753" t="s">
        <v>1161</v>
      </c>
      <c r="D41" s="753" t="s">
        <v>2076</v>
      </c>
      <c r="E41" s="753" t="s">
        <v>2078</v>
      </c>
      <c r="F41" s="756"/>
      <c r="G41" s="756"/>
      <c r="H41" s="769">
        <v>0</v>
      </c>
      <c r="I41" s="756">
        <v>3</v>
      </c>
      <c r="J41" s="756">
        <v>264.74999999999989</v>
      </c>
      <c r="K41" s="769">
        <v>1</v>
      </c>
      <c r="L41" s="756">
        <v>3</v>
      </c>
      <c r="M41" s="757">
        <v>264.74999999999989</v>
      </c>
    </row>
    <row r="42" spans="1:13" ht="14.4" customHeight="1" x14ac:dyDescent="0.3">
      <c r="A42" s="752" t="s">
        <v>567</v>
      </c>
      <c r="B42" s="753" t="s">
        <v>2075</v>
      </c>
      <c r="C42" s="753" t="s">
        <v>1165</v>
      </c>
      <c r="D42" s="753" t="s">
        <v>2076</v>
      </c>
      <c r="E42" s="753" t="s">
        <v>2079</v>
      </c>
      <c r="F42" s="756"/>
      <c r="G42" s="756"/>
      <c r="H42" s="769">
        <v>0</v>
      </c>
      <c r="I42" s="756">
        <v>3</v>
      </c>
      <c r="J42" s="756">
        <v>893.75904322009774</v>
      </c>
      <c r="K42" s="769">
        <v>1</v>
      </c>
      <c r="L42" s="756">
        <v>3</v>
      </c>
      <c r="M42" s="757">
        <v>893.75904322009774</v>
      </c>
    </row>
    <row r="43" spans="1:13" ht="14.4" customHeight="1" x14ac:dyDescent="0.3">
      <c r="A43" s="752" t="s">
        <v>567</v>
      </c>
      <c r="B43" s="753" t="s">
        <v>2075</v>
      </c>
      <c r="C43" s="753" t="s">
        <v>1210</v>
      </c>
      <c r="D43" s="753" t="s">
        <v>2076</v>
      </c>
      <c r="E43" s="753" t="s">
        <v>2080</v>
      </c>
      <c r="F43" s="756"/>
      <c r="G43" s="756"/>
      <c r="H43" s="769">
        <v>0</v>
      </c>
      <c r="I43" s="756">
        <v>7</v>
      </c>
      <c r="J43" s="756">
        <v>949.12999999999988</v>
      </c>
      <c r="K43" s="769">
        <v>1</v>
      </c>
      <c r="L43" s="756">
        <v>7</v>
      </c>
      <c r="M43" s="757">
        <v>949.12999999999988</v>
      </c>
    </row>
    <row r="44" spans="1:13" ht="14.4" customHeight="1" x14ac:dyDescent="0.3">
      <c r="A44" s="752" t="s">
        <v>567</v>
      </c>
      <c r="B44" s="753" t="s">
        <v>2075</v>
      </c>
      <c r="C44" s="753" t="s">
        <v>1214</v>
      </c>
      <c r="D44" s="753" t="s">
        <v>2076</v>
      </c>
      <c r="E44" s="753" t="s">
        <v>2081</v>
      </c>
      <c r="F44" s="756"/>
      <c r="G44" s="756"/>
      <c r="H44" s="769">
        <v>0</v>
      </c>
      <c r="I44" s="756">
        <v>8</v>
      </c>
      <c r="J44" s="756">
        <v>3761.4127733832679</v>
      </c>
      <c r="K44" s="769">
        <v>1</v>
      </c>
      <c r="L44" s="756">
        <v>8</v>
      </c>
      <c r="M44" s="757">
        <v>3761.4127733832679</v>
      </c>
    </row>
    <row r="45" spans="1:13" ht="14.4" customHeight="1" x14ac:dyDescent="0.3">
      <c r="A45" s="752" t="s">
        <v>567</v>
      </c>
      <c r="B45" s="753" t="s">
        <v>2082</v>
      </c>
      <c r="C45" s="753" t="s">
        <v>1119</v>
      </c>
      <c r="D45" s="753" t="s">
        <v>1120</v>
      </c>
      <c r="E45" s="753" t="s">
        <v>2083</v>
      </c>
      <c r="F45" s="756"/>
      <c r="G45" s="756"/>
      <c r="H45" s="769">
        <v>0</v>
      </c>
      <c r="I45" s="756">
        <v>8</v>
      </c>
      <c r="J45" s="756">
        <v>788.8000000000003</v>
      </c>
      <c r="K45" s="769">
        <v>1</v>
      </c>
      <c r="L45" s="756">
        <v>8</v>
      </c>
      <c r="M45" s="757">
        <v>788.8000000000003</v>
      </c>
    </row>
    <row r="46" spans="1:13" ht="14.4" customHeight="1" x14ac:dyDescent="0.3">
      <c r="A46" s="752" t="s">
        <v>567</v>
      </c>
      <c r="B46" s="753" t="s">
        <v>2084</v>
      </c>
      <c r="C46" s="753" t="s">
        <v>1127</v>
      </c>
      <c r="D46" s="753" t="s">
        <v>2085</v>
      </c>
      <c r="E46" s="753" t="s">
        <v>2086</v>
      </c>
      <c r="F46" s="756"/>
      <c r="G46" s="756"/>
      <c r="H46" s="769">
        <v>0</v>
      </c>
      <c r="I46" s="756">
        <v>5</v>
      </c>
      <c r="J46" s="756">
        <v>909.44940354359551</v>
      </c>
      <c r="K46" s="769">
        <v>1</v>
      </c>
      <c r="L46" s="756">
        <v>5</v>
      </c>
      <c r="M46" s="757">
        <v>909.44940354359551</v>
      </c>
    </row>
    <row r="47" spans="1:13" ht="14.4" customHeight="1" x14ac:dyDescent="0.3">
      <c r="A47" s="752" t="s">
        <v>567</v>
      </c>
      <c r="B47" s="753" t="s">
        <v>2084</v>
      </c>
      <c r="C47" s="753" t="s">
        <v>1111</v>
      </c>
      <c r="D47" s="753" t="s">
        <v>1112</v>
      </c>
      <c r="E47" s="753" t="s">
        <v>2087</v>
      </c>
      <c r="F47" s="756"/>
      <c r="G47" s="756"/>
      <c r="H47" s="769">
        <v>0</v>
      </c>
      <c r="I47" s="756">
        <v>31</v>
      </c>
      <c r="J47" s="756">
        <v>1077.248199796014</v>
      </c>
      <c r="K47" s="769">
        <v>1</v>
      </c>
      <c r="L47" s="756">
        <v>31</v>
      </c>
      <c r="M47" s="757">
        <v>1077.248199796014</v>
      </c>
    </row>
    <row r="48" spans="1:13" ht="14.4" customHeight="1" x14ac:dyDescent="0.3">
      <c r="A48" s="752" t="s">
        <v>567</v>
      </c>
      <c r="B48" s="753" t="s">
        <v>2084</v>
      </c>
      <c r="C48" s="753" t="s">
        <v>1234</v>
      </c>
      <c r="D48" s="753" t="s">
        <v>1112</v>
      </c>
      <c r="E48" s="753" t="s">
        <v>2088</v>
      </c>
      <c r="F48" s="756"/>
      <c r="G48" s="756"/>
      <c r="H48" s="769">
        <v>0</v>
      </c>
      <c r="I48" s="756">
        <v>4</v>
      </c>
      <c r="J48" s="756">
        <v>256.39999999999998</v>
      </c>
      <c r="K48" s="769">
        <v>1</v>
      </c>
      <c r="L48" s="756">
        <v>4</v>
      </c>
      <c r="M48" s="757">
        <v>256.39999999999998</v>
      </c>
    </row>
    <row r="49" spans="1:13" ht="14.4" customHeight="1" x14ac:dyDescent="0.3">
      <c r="A49" s="752" t="s">
        <v>567</v>
      </c>
      <c r="B49" s="753" t="s">
        <v>2089</v>
      </c>
      <c r="C49" s="753" t="s">
        <v>1206</v>
      </c>
      <c r="D49" s="753" t="s">
        <v>2090</v>
      </c>
      <c r="E49" s="753" t="s">
        <v>2091</v>
      </c>
      <c r="F49" s="756"/>
      <c r="G49" s="756"/>
      <c r="H49" s="769">
        <v>0</v>
      </c>
      <c r="I49" s="756">
        <v>4</v>
      </c>
      <c r="J49" s="756">
        <v>246.11999999999995</v>
      </c>
      <c r="K49" s="769">
        <v>1</v>
      </c>
      <c r="L49" s="756">
        <v>4</v>
      </c>
      <c r="M49" s="757">
        <v>246.11999999999995</v>
      </c>
    </row>
    <row r="50" spans="1:13" ht="14.4" customHeight="1" x14ac:dyDescent="0.3">
      <c r="A50" s="752" t="s">
        <v>567</v>
      </c>
      <c r="B50" s="753" t="s">
        <v>2092</v>
      </c>
      <c r="C50" s="753" t="s">
        <v>1271</v>
      </c>
      <c r="D50" s="753" t="s">
        <v>1272</v>
      </c>
      <c r="E50" s="753" t="s">
        <v>2093</v>
      </c>
      <c r="F50" s="756"/>
      <c r="G50" s="756"/>
      <c r="H50" s="769">
        <v>0</v>
      </c>
      <c r="I50" s="756">
        <v>3</v>
      </c>
      <c r="J50" s="756">
        <v>502.68328168454514</v>
      </c>
      <c r="K50" s="769">
        <v>1</v>
      </c>
      <c r="L50" s="756">
        <v>3</v>
      </c>
      <c r="M50" s="757">
        <v>502.68328168454514</v>
      </c>
    </row>
    <row r="51" spans="1:13" ht="14.4" customHeight="1" x14ac:dyDescent="0.3">
      <c r="A51" s="752" t="s">
        <v>567</v>
      </c>
      <c r="B51" s="753" t="s">
        <v>2092</v>
      </c>
      <c r="C51" s="753" t="s">
        <v>1423</v>
      </c>
      <c r="D51" s="753" t="s">
        <v>1272</v>
      </c>
      <c r="E51" s="753" t="s">
        <v>2094</v>
      </c>
      <c r="F51" s="756"/>
      <c r="G51" s="756"/>
      <c r="H51" s="769">
        <v>0</v>
      </c>
      <c r="I51" s="756">
        <v>2</v>
      </c>
      <c r="J51" s="756">
        <v>229.8575388667609</v>
      </c>
      <c r="K51" s="769">
        <v>1</v>
      </c>
      <c r="L51" s="756">
        <v>2</v>
      </c>
      <c r="M51" s="757">
        <v>229.8575388667609</v>
      </c>
    </row>
    <row r="52" spans="1:13" ht="14.4" customHeight="1" x14ac:dyDescent="0.3">
      <c r="A52" s="752" t="s">
        <v>567</v>
      </c>
      <c r="B52" s="753" t="s">
        <v>2092</v>
      </c>
      <c r="C52" s="753" t="s">
        <v>1427</v>
      </c>
      <c r="D52" s="753" t="s">
        <v>2095</v>
      </c>
      <c r="E52" s="753" t="s">
        <v>2096</v>
      </c>
      <c r="F52" s="756"/>
      <c r="G52" s="756"/>
      <c r="H52" s="769">
        <v>0</v>
      </c>
      <c r="I52" s="756">
        <v>1</v>
      </c>
      <c r="J52" s="756">
        <v>111.32000000000001</v>
      </c>
      <c r="K52" s="769">
        <v>1</v>
      </c>
      <c r="L52" s="756">
        <v>1</v>
      </c>
      <c r="M52" s="757">
        <v>111.32000000000001</v>
      </c>
    </row>
    <row r="53" spans="1:13" ht="14.4" customHeight="1" x14ac:dyDescent="0.3">
      <c r="A53" s="752" t="s">
        <v>567</v>
      </c>
      <c r="B53" s="753" t="s">
        <v>2097</v>
      </c>
      <c r="C53" s="753" t="s">
        <v>1435</v>
      </c>
      <c r="D53" s="753" t="s">
        <v>2098</v>
      </c>
      <c r="E53" s="753" t="s">
        <v>2099</v>
      </c>
      <c r="F53" s="756"/>
      <c r="G53" s="756"/>
      <c r="H53" s="769">
        <v>0</v>
      </c>
      <c r="I53" s="756">
        <v>12</v>
      </c>
      <c r="J53" s="756">
        <v>11444.400000000001</v>
      </c>
      <c r="K53" s="769">
        <v>1</v>
      </c>
      <c r="L53" s="756">
        <v>12</v>
      </c>
      <c r="M53" s="757">
        <v>11444.400000000001</v>
      </c>
    </row>
    <row r="54" spans="1:13" ht="14.4" customHeight="1" x14ac:dyDescent="0.3">
      <c r="A54" s="752" t="s">
        <v>567</v>
      </c>
      <c r="B54" s="753" t="s">
        <v>2100</v>
      </c>
      <c r="C54" s="753" t="s">
        <v>1430</v>
      </c>
      <c r="D54" s="753" t="s">
        <v>2101</v>
      </c>
      <c r="E54" s="753" t="s">
        <v>2102</v>
      </c>
      <c r="F54" s="756"/>
      <c r="G54" s="756"/>
      <c r="H54" s="769">
        <v>0</v>
      </c>
      <c r="I54" s="756">
        <v>10</v>
      </c>
      <c r="J54" s="756">
        <v>359</v>
      </c>
      <c r="K54" s="769">
        <v>1</v>
      </c>
      <c r="L54" s="756">
        <v>10</v>
      </c>
      <c r="M54" s="757">
        <v>359</v>
      </c>
    </row>
    <row r="55" spans="1:13" ht="14.4" customHeight="1" x14ac:dyDescent="0.3">
      <c r="A55" s="752" t="s">
        <v>567</v>
      </c>
      <c r="B55" s="753" t="s">
        <v>2100</v>
      </c>
      <c r="C55" s="753" t="s">
        <v>1432</v>
      </c>
      <c r="D55" s="753" t="s">
        <v>2101</v>
      </c>
      <c r="E55" s="753" t="s">
        <v>2103</v>
      </c>
      <c r="F55" s="756"/>
      <c r="G55" s="756"/>
      <c r="H55" s="769">
        <v>0</v>
      </c>
      <c r="I55" s="756">
        <v>90</v>
      </c>
      <c r="J55" s="756">
        <v>5013.3999999999996</v>
      </c>
      <c r="K55" s="769">
        <v>1</v>
      </c>
      <c r="L55" s="756">
        <v>90</v>
      </c>
      <c r="M55" s="757">
        <v>5013.3999999999996</v>
      </c>
    </row>
    <row r="56" spans="1:13" ht="14.4" customHeight="1" x14ac:dyDescent="0.3">
      <c r="A56" s="752" t="s">
        <v>567</v>
      </c>
      <c r="B56" s="753" t="s">
        <v>2104</v>
      </c>
      <c r="C56" s="753" t="s">
        <v>1268</v>
      </c>
      <c r="D56" s="753" t="s">
        <v>2105</v>
      </c>
      <c r="E56" s="753" t="s">
        <v>2106</v>
      </c>
      <c r="F56" s="756"/>
      <c r="G56" s="756"/>
      <c r="H56" s="769">
        <v>0</v>
      </c>
      <c r="I56" s="756">
        <v>4</v>
      </c>
      <c r="J56" s="756">
        <v>439.99999999999989</v>
      </c>
      <c r="K56" s="769">
        <v>1</v>
      </c>
      <c r="L56" s="756">
        <v>4</v>
      </c>
      <c r="M56" s="757">
        <v>439.99999999999989</v>
      </c>
    </row>
    <row r="57" spans="1:13" ht="14.4" customHeight="1" x14ac:dyDescent="0.3">
      <c r="A57" s="752" t="s">
        <v>567</v>
      </c>
      <c r="B57" s="753" t="s">
        <v>2107</v>
      </c>
      <c r="C57" s="753" t="s">
        <v>1299</v>
      </c>
      <c r="D57" s="753" t="s">
        <v>2108</v>
      </c>
      <c r="E57" s="753" t="s">
        <v>2109</v>
      </c>
      <c r="F57" s="756"/>
      <c r="G57" s="756"/>
      <c r="H57" s="769">
        <v>0</v>
      </c>
      <c r="I57" s="756">
        <v>8</v>
      </c>
      <c r="J57" s="756">
        <v>199.44</v>
      </c>
      <c r="K57" s="769">
        <v>1</v>
      </c>
      <c r="L57" s="756">
        <v>8</v>
      </c>
      <c r="M57" s="757">
        <v>199.44</v>
      </c>
    </row>
    <row r="58" spans="1:13" ht="14.4" customHeight="1" x14ac:dyDescent="0.3">
      <c r="A58" s="752" t="s">
        <v>567</v>
      </c>
      <c r="B58" s="753" t="s">
        <v>2110</v>
      </c>
      <c r="C58" s="753" t="s">
        <v>1139</v>
      </c>
      <c r="D58" s="753" t="s">
        <v>2111</v>
      </c>
      <c r="E58" s="753" t="s">
        <v>2112</v>
      </c>
      <c r="F58" s="756"/>
      <c r="G58" s="756"/>
      <c r="H58" s="769">
        <v>0</v>
      </c>
      <c r="I58" s="756">
        <v>11</v>
      </c>
      <c r="J58" s="756">
        <v>490.49</v>
      </c>
      <c r="K58" s="769">
        <v>1</v>
      </c>
      <c r="L58" s="756">
        <v>11</v>
      </c>
      <c r="M58" s="757">
        <v>490.49</v>
      </c>
    </row>
    <row r="59" spans="1:13" ht="14.4" customHeight="1" x14ac:dyDescent="0.3">
      <c r="A59" s="752" t="s">
        <v>567</v>
      </c>
      <c r="B59" s="753" t="s">
        <v>2110</v>
      </c>
      <c r="C59" s="753" t="s">
        <v>1200</v>
      </c>
      <c r="D59" s="753" t="s">
        <v>2113</v>
      </c>
      <c r="E59" s="753" t="s">
        <v>2114</v>
      </c>
      <c r="F59" s="756"/>
      <c r="G59" s="756"/>
      <c r="H59" s="769">
        <v>0</v>
      </c>
      <c r="I59" s="756">
        <v>3</v>
      </c>
      <c r="J59" s="756">
        <v>170.64000000000001</v>
      </c>
      <c r="K59" s="769">
        <v>1</v>
      </c>
      <c r="L59" s="756">
        <v>3</v>
      </c>
      <c r="M59" s="757">
        <v>170.64000000000001</v>
      </c>
    </row>
    <row r="60" spans="1:13" ht="14.4" customHeight="1" x14ac:dyDescent="0.3">
      <c r="A60" s="752" t="s">
        <v>567</v>
      </c>
      <c r="B60" s="753" t="s">
        <v>2110</v>
      </c>
      <c r="C60" s="753" t="s">
        <v>1107</v>
      </c>
      <c r="D60" s="753" t="s">
        <v>2113</v>
      </c>
      <c r="E60" s="753" t="s">
        <v>2115</v>
      </c>
      <c r="F60" s="756"/>
      <c r="G60" s="756"/>
      <c r="H60" s="769">
        <v>0</v>
      </c>
      <c r="I60" s="756">
        <v>4</v>
      </c>
      <c r="J60" s="756">
        <v>227.52</v>
      </c>
      <c r="K60" s="769">
        <v>1</v>
      </c>
      <c r="L60" s="756">
        <v>4</v>
      </c>
      <c r="M60" s="757">
        <v>227.52</v>
      </c>
    </row>
    <row r="61" spans="1:13" ht="14.4" customHeight="1" x14ac:dyDescent="0.3">
      <c r="A61" s="752" t="s">
        <v>567</v>
      </c>
      <c r="B61" s="753" t="s">
        <v>2116</v>
      </c>
      <c r="C61" s="753" t="s">
        <v>1248</v>
      </c>
      <c r="D61" s="753" t="s">
        <v>2117</v>
      </c>
      <c r="E61" s="753" t="s">
        <v>2118</v>
      </c>
      <c r="F61" s="756"/>
      <c r="G61" s="756"/>
      <c r="H61" s="769">
        <v>0</v>
      </c>
      <c r="I61" s="756">
        <v>2</v>
      </c>
      <c r="J61" s="756">
        <v>650.32000000000005</v>
      </c>
      <c r="K61" s="769">
        <v>1</v>
      </c>
      <c r="L61" s="756">
        <v>2</v>
      </c>
      <c r="M61" s="757">
        <v>650.32000000000005</v>
      </c>
    </row>
    <row r="62" spans="1:13" ht="14.4" customHeight="1" x14ac:dyDescent="0.3">
      <c r="A62" s="752" t="s">
        <v>567</v>
      </c>
      <c r="B62" s="753" t="s">
        <v>2119</v>
      </c>
      <c r="C62" s="753" t="s">
        <v>1262</v>
      </c>
      <c r="D62" s="753" t="s">
        <v>2120</v>
      </c>
      <c r="E62" s="753" t="s">
        <v>2121</v>
      </c>
      <c r="F62" s="756"/>
      <c r="G62" s="756"/>
      <c r="H62" s="769">
        <v>0</v>
      </c>
      <c r="I62" s="756">
        <v>5</v>
      </c>
      <c r="J62" s="756">
        <v>143.05000000000001</v>
      </c>
      <c r="K62" s="769">
        <v>1</v>
      </c>
      <c r="L62" s="756">
        <v>5</v>
      </c>
      <c r="M62" s="757">
        <v>143.05000000000001</v>
      </c>
    </row>
    <row r="63" spans="1:13" ht="14.4" customHeight="1" x14ac:dyDescent="0.3">
      <c r="A63" s="752" t="s">
        <v>567</v>
      </c>
      <c r="B63" s="753" t="s">
        <v>2122</v>
      </c>
      <c r="C63" s="753" t="s">
        <v>1293</v>
      </c>
      <c r="D63" s="753" t="s">
        <v>2123</v>
      </c>
      <c r="E63" s="753" t="s">
        <v>2124</v>
      </c>
      <c r="F63" s="756"/>
      <c r="G63" s="756"/>
      <c r="H63" s="769">
        <v>0</v>
      </c>
      <c r="I63" s="756">
        <v>13</v>
      </c>
      <c r="J63" s="756">
        <v>875.16</v>
      </c>
      <c r="K63" s="769">
        <v>1</v>
      </c>
      <c r="L63" s="756">
        <v>13</v>
      </c>
      <c r="M63" s="757">
        <v>875.16</v>
      </c>
    </row>
    <row r="64" spans="1:13" ht="14.4" customHeight="1" x14ac:dyDescent="0.3">
      <c r="A64" s="752" t="s">
        <v>567</v>
      </c>
      <c r="B64" s="753" t="s">
        <v>2125</v>
      </c>
      <c r="C64" s="753" t="s">
        <v>1188</v>
      </c>
      <c r="D64" s="753" t="s">
        <v>1189</v>
      </c>
      <c r="E64" s="753" t="s">
        <v>2077</v>
      </c>
      <c r="F64" s="756"/>
      <c r="G64" s="756"/>
      <c r="H64" s="769">
        <v>0</v>
      </c>
      <c r="I64" s="756">
        <v>4</v>
      </c>
      <c r="J64" s="756">
        <v>80.239999999999981</v>
      </c>
      <c r="K64" s="769">
        <v>1</v>
      </c>
      <c r="L64" s="756">
        <v>4</v>
      </c>
      <c r="M64" s="757">
        <v>80.239999999999981</v>
      </c>
    </row>
    <row r="65" spans="1:13" ht="14.4" customHeight="1" x14ac:dyDescent="0.3">
      <c r="A65" s="752" t="s">
        <v>567</v>
      </c>
      <c r="B65" s="753" t="s">
        <v>2125</v>
      </c>
      <c r="C65" s="753" t="s">
        <v>1237</v>
      </c>
      <c r="D65" s="753" t="s">
        <v>1238</v>
      </c>
      <c r="E65" s="753" t="s">
        <v>2078</v>
      </c>
      <c r="F65" s="756"/>
      <c r="G65" s="756"/>
      <c r="H65" s="769">
        <v>0</v>
      </c>
      <c r="I65" s="756">
        <v>2</v>
      </c>
      <c r="J65" s="756">
        <v>54.500000000000014</v>
      </c>
      <c r="K65" s="769">
        <v>1</v>
      </c>
      <c r="L65" s="756">
        <v>2</v>
      </c>
      <c r="M65" s="757">
        <v>54.500000000000014</v>
      </c>
    </row>
    <row r="66" spans="1:13" ht="14.4" customHeight="1" x14ac:dyDescent="0.3">
      <c r="A66" s="752" t="s">
        <v>567</v>
      </c>
      <c r="B66" s="753" t="s">
        <v>2126</v>
      </c>
      <c r="C66" s="753" t="s">
        <v>1196</v>
      </c>
      <c r="D66" s="753" t="s">
        <v>1197</v>
      </c>
      <c r="E66" s="753" t="s">
        <v>2127</v>
      </c>
      <c r="F66" s="756"/>
      <c r="G66" s="756"/>
      <c r="H66" s="769">
        <v>0</v>
      </c>
      <c r="I66" s="756">
        <v>3</v>
      </c>
      <c r="J66" s="756">
        <v>150.5100000000001</v>
      </c>
      <c r="K66" s="769">
        <v>1</v>
      </c>
      <c r="L66" s="756">
        <v>3</v>
      </c>
      <c r="M66" s="757">
        <v>150.5100000000001</v>
      </c>
    </row>
    <row r="67" spans="1:13" ht="14.4" customHeight="1" x14ac:dyDescent="0.3">
      <c r="A67" s="752" t="s">
        <v>567</v>
      </c>
      <c r="B67" s="753" t="s">
        <v>2126</v>
      </c>
      <c r="C67" s="753" t="s">
        <v>1149</v>
      </c>
      <c r="D67" s="753" t="s">
        <v>2128</v>
      </c>
      <c r="E67" s="753" t="s">
        <v>2129</v>
      </c>
      <c r="F67" s="756"/>
      <c r="G67" s="756"/>
      <c r="H67" s="769">
        <v>0</v>
      </c>
      <c r="I67" s="756">
        <v>11</v>
      </c>
      <c r="J67" s="756">
        <v>893.87</v>
      </c>
      <c r="K67" s="769">
        <v>1</v>
      </c>
      <c r="L67" s="756">
        <v>11</v>
      </c>
      <c r="M67" s="757">
        <v>893.87</v>
      </c>
    </row>
    <row r="68" spans="1:13" ht="14.4" customHeight="1" x14ac:dyDescent="0.3">
      <c r="A68" s="752" t="s">
        <v>567</v>
      </c>
      <c r="B68" s="753" t="s">
        <v>2130</v>
      </c>
      <c r="C68" s="753" t="s">
        <v>1258</v>
      </c>
      <c r="D68" s="753" t="s">
        <v>1259</v>
      </c>
      <c r="E68" s="753" t="s">
        <v>2131</v>
      </c>
      <c r="F68" s="756"/>
      <c r="G68" s="756"/>
      <c r="H68" s="769">
        <v>0</v>
      </c>
      <c r="I68" s="756">
        <v>2</v>
      </c>
      <c r="J68" s="756">
        <v>627.58000000000004</v>
      </c>
      <c r="K68" s="769">
        <v>1</v>
      </c>
      <c r="L68" s="756">
        <v>2</v>
      </c>
      <c r="M68" s="757">
        <v>627.58000000000004</v>
      </c>
    </row>
    <row r="69" spans="1:13" ht="14.4" customHeight="1" x14ac:dyDescent="0.3">
      <c r="A69" s="752" t="s">
        <v>567</v>
      </c>
      <c r="B69" s="753" t="s">
        <v>2132</v>
      </c>
      <c r="C69" s="753" t="s">
        <v>1296</v>
      </c>
      <c r="D69" s="753" t="s">
        <v>1297</v>
      </c>
      <c r="E69" s="753" t="s">
        <v>2133</v>
      </c>
      <c r="F69" s="756"/>
      <c r="G69" s="756"/>
      <c r="H69" s="769">
        <v>0</v>
      </c>
      <c r="I69" s="756">
        <v>4</v>
      </c>
      <c r="J69" s="756">
        <v>503.20000000000005</v>
      </c>
      <c r="K69" s="769">
        <v>1</v>
      </c>
      <c r="L69" s="756">
        <v>4</v>
      </c>
      <c r="M69" s="757">
        <v>503.20000000000005</v>
      </c>
    </row>
    <row r="70" spans="1:13" ht="14.4" customHeight="1" x14ac:dyDescent="0.3">
      <c r="A70" s="752" t="s">
        <v>567</v>
      </c>
      <c r="B70" s="753" t="s">
        <v>2134</v>
      </c>
      <c r="C70" s="753" t="s">
        <v>1103</v>
      </c>
      <c r="D70" s="753" t="s">
        <v>1104</v>
      </c>
      <c r="E70" s="753" t="s">
        <v>2135</v>
      </c>
      <c r="F70" s="756"/>
      <c r="G70" s="756"/>
      <c r="H70" s="769">
        <v>0</v>
      </c>
      <c r="I70" s="756">
        <v>2</v>
      </c>
      <c r="J70" s="756">
        <v>152.16</v>
      </c>
      <c r="K70" s="769">
        <v>1</v>
      </c>
      <c r="L70" s="756">
        <v>2</v>
      </c>
      <c r="M70" s="757">
        <v>152.16</v>
      </c>
    </row>
    <row r="71" spans="1:13" ht="14.4" customHeight="1" x14ac:dyDescent="0.3">
      <c r="A71" s="752" t="s">
        <v>567</v>
      </c>
      <c r="B71" s="753" t="s">
        <v>2136</v>
      </c>
      <c r="C71" s="753" t="s">
        <v>1175</v>
      </c>
      <c r="D71" s="753" t="s">
        <v>2137</v>
      </c>
      <c r="E71" s="753" t="s">
        <v>2138</v>
      </c>
      <c r="F71" s="756"/>
      <c r="G71" s="756"/>
      <c r="H71" s="769">
        <v>0</v>
      </c>
      <c r="I71" s="756">
        <v>1</v>
      </c>
      <c r="J71" s="756">
        <v>51.840000000000032</v>
      </c>
      <c r="K71" s="769">
        <v>1</v>
      </c>
      <c r="L71" s="756">
        <v>1</v>
      </c>
      <c r="M71" s="757">
        <v>51.840000000000032</v>
      </c>
    </row>
    <row r="72" spans="1:13" ht="14.4" customHeight="1" x14ac:dyDescent="0.3">
      <c r="A72" s="752" t="s">
        <v>567</v>
      </c>
      <c r="B72" s="753" t="s">
        <v>2139</v>
      </c>
      <c r="C72" s="753" t="s">
        <v>1312</v>
      </c>
      <c r="D72" s="753" t="s">
        <v>1313</v>
      </c>
      <c r="E72" s="753" t="s">
        <v>2140</v>
      </c>
      <c r="F72" s="756"/>
      <c r="G72" s="756"/>
      <c r="H72" s="769">
        <v>0</v>
      </c>
      <c r="I72" s="756">
        <v>2</v>
      </c>
      <c r="J72" s="756">
        <v>397.78</v>
      </c>
      <c r="K72" s="769">
        <v>1</v>
      </c>
      <c r="L72" s="756">
        <v>2</v>
      </c>
      <c r="M72" s="757">
        <v>397.78</v>
      </c>
    </row>
    <row r="73" spans="1:13" ht="14.4" customHeight="1" x14ac:dyDescent="0.3">
      <c r="A73" s="752" t="s">
        <v>567</v>
      </c>
      <c r="B73" s="753" t="s">
        <v>2139</v>
      </c>
      <c r="C73" s="753" t="s">
        <v>1308</v>
      </c>
      <c r="D73" s="753" t="s">
        <v>1309</v>
      </c>
      <c r="E73" s="753" t="s">
        <v>1310</v>
      </c>
      <c r="F73" s="756"/>
      <c r="G73" s="756"/>
      <c r="H73" s="769">
        <v>0</v>
      </c>
      <c r="I73" s="756">
        <v>8</v>
      </c>
      <c r="J73" s="756">
        <v>327.36</v>
      </c>
      <c r="K73" s="769">
        <v>1</v>
      </c>
      <c r="L73" s="756">
        <v>8</v>
      </c>
      <c r="M73" s="757">
        <v>327.36</v>
      </c>
    </row>
    <row r="74" spans="1:13" ht="14.4" customHeight="1" x14ac:dyDescent="0.3">
      <c r="A74" s="752" t="s">
        <v>567</v>
      </c>
      <c r="B74" s="753" t="s">
        <v>2139</v>
      </c>
      <c r="C74" s="753" t="s">
        <v>1316</v>
      </c>
      <c r="D74" s="753" t="s">
        <v>1317</v>
      </c>
      <c r="E74" s="753" t="s">
        <v>2141</v>
      </c>
      <c r="F74" s="756"/>
      <c r="G74" s="756"/>
      <c r="H74" s="769">
        <v>0</v>
      </c>
      <c r="I74" s="756">
        <v>2</v>
      </c>
      <c r="J74" s="756">
        <v>223.9</v>
      </c>
      <c r="K74" s="769">
        <v>1</v>
      </c>
      <c r="L74" s="756">
        <v>2</v>
      </c>
      <c r="M74" s="757">
        <v>223.9</v>
      </c>
    </row>
    <row r="75" spans="1:13" ht="14.4" customHeight="1" x14ac:dyDescent="0.3">
      <c r="A75" s="752" t="s">
        <v>567</v>
      </c>
      <c r="B75" s="753" t="s">
        <v>2139</v>
      </c>
      <c r="C75" s="753" t="s">
        <v>1322</v>
      </c>
      <c r="D75" s="753" t="s">
        <v>1323</v>
      </c>
      <c r="E75" s="753" t="s">
        <v>1310</v>
      </c>
      <c r="F75" s="756"/>
      <c r="G75" s="756"/>
      <c r="H75" s="769">
        <v>0</v>
      </c>
      <c r="I75" s="756">
        <v>4</v>
      </c>
      <c r="J75" s="756">
        <v>122.67999999999999</v>
      </c>
      <c r="K75" s="769">
        <v>1</v>
      </c>
      <c r="L75" s="756">
        <v>4</v>
      </c>
      <c r="M75" s="757">
        <v>122.67999999999999</v>
      </c>
    </row>
    <row r="76" spans="1:13" ht="14.4" customHeight="1" x14ac:dyDescent="0.3">
      <c r="A76" s="752" t="s">
        <v>567</v>
      </c>
      <c r="B76" s="753" t="s">
        <v>2139</v>
      </c>
      <c r="C76" s="753" t="s">
        <v>1319</v>
      </c>
      <c r="D76" s="753" t="s">
        <v>1320</v>
      </c>
      <c r="E76" s="753" t="s">
        <v>1310</v>
      </c>
      <c r="F76" s="756"/>
      <c r="G76" s="756"/>
      <c r="H76" s="769">
        <v>0</v>
      </c>
      <c r="I76" s="756">
        <v>8</v>
      </c>
      <c r="J76" s="756">
        <v>245.36</v>
      </c>
      <c r="K76" s="769">
        <v>1</v>
      </c>
      <c r="L76" s="756">
        <v>8</v>
      </c>
      <c r="M76" s="757">
        <v>245.36</v>
      </c>
    </row>
    <row r="77" spans="1:13" ht="14.4" customHeight="1" x14ac:dyDescent="0.3">
      <c r="A77" s="752" t="s">
        <v>572</v>
      </c>
      <c r="B77" s="753" t="s">
        <v>2122</v>
      </c>
      <c r="C77" s="753" t="s">
        <v>1293</v>
      </c>
      <c r="D77" s="753" t="s">
        <v>2123</v>
      </c>
      <c r="E77" s="753" t="s">
        <v>2124</v>
      </c>
      <c r="F77" s="756"/>
      <c r="G77" s="756"/>
      <c r="H77" s="769">
        <v>0</v>
      </c>
      <c r="I77" s="756">
        <v>1</v>
      </c>
      <c r="J77" s="756">
        <v>67.319999999999993</v>
      </c>
      <c r="K77" s="769">
        <v>1</v>
      </c>
      <c r="L77" s="756">
        <v>1</v>
      </c>
      <c r="M77" s="757">
        <v>67.319999999999993</v>
      </c>
    </row>
    <row r="78" spans="1:13" ht="14.4" customHeight="1" x14ac:dyDescent="0.3">
      <c r="A78" s="752" t="s">
        <v>575</v>
      </c>
      <c r="B78" s="753" t="s">
        <v>2009</v>
      </c>
      <c r="C78" s="753" t="s">
        <v>1770</v>
      </c>
      <c r="D78" s="753" t="s">
        <v>1771</v>
      </c>
      <c r="E78" s="753" t="s">
        <v>2142</v>
      </c>
      <c r="F78" s="756"/>
      <c r="G78" s="756"/>
      <c r="H78" s="769">
        <v>0</v>
      </c>
      <c r="I78" s="756">
        <v>240</v>
      </c>
      <c r="J78" s="756">
        <v>16259.642629683625</v>
      </c>
      <c r="K78" s="769">
        <v>1</v>
      </c>
      <c r="L78" s="756">
        <v>240</v>
      </c>
      <c r="M78" s="757">
        <v>16259.642629683625</v>
      </c>
    </row>
    <row r="79" spans="1:13" ht="14.4" customHeight="1" x14ac:dyDescent="0.3">
      <c r="A79" s="752" t="s">
        <v>575</v>
      </c>
      <c r="B79" s="753" t="s">
        <v>2143</v>
      </c>
      <c r="C79" s="753" t="s">
        <v>1767</v>
      </c>
      <c r="D79" s="753" t="s">
        <v>2144</v>
      </c>
      <c r="E79" s="753" t="s">
        <v>2145</v>
      </c>
      <c r="F79" s="756"/>
      <c r="G79" s="756"/>
      <c r="H79" s="769">
        <v>0</v>
      </c>
      <c r="I79" s="756">
        <v>3</v>
      </c>
      <c r="J79" s="756">
        <v>1026.3</v>
      </c>
      <c r="K79" s="769">
        <v>1</v>
      </c>
      <c r="L79" s="756">
        <v>3</v>
      </c>
      <c r="M79" s="757">
        <v>1026.3</v>
      </c>
    </row>
    <row r="80" spans="1:13" ht="14.4" customHeight="1" x14ac:dyDescent="0.3">
      <c r="A80" s="752" t="s">
        <v>575</v>
      </c>
      <c r="B80" s="753" t="s">
        <v>2017</v>
      </c>
      <c r="C80" s="753" t="s">
        <v>1759</v>
      </c>
      <c r="D80" s="753" t="s">
        <v>1302</v>
      </c>
      <c r="E80" s="753" t="s">
        <v>2146</v>
      </c>
      <c r="F80" s="756"/>
      <c r="G80" s="756"/>
      <c r="H80" s="769">
        <v>0</v>
      </c>
      <c r="I80" s="756">
        <v>1</v>
      </c>
      <c r="J80" s="756">
        <v>66.730000000000047</v>
      </c>
      <c r="K80" s="769">
        <v>1</v>
      </c>
      <c r="L80" s="756">
        <v>1</v>
      </c>
      <c r="M80" s="757">
        <v>66.730000000000047</v>
      </c>
    </row>
    <row r="81" spans="1:13" ht="14.4" customHeight="1" x14ac:dyDescent="0.3">
      <c r="A81" s="752" t="s">
        <v>575</v>
      </c>
      <c r="B81" s="753" t="s">
        <v>2034</v>
      </c>
      <c r="C81" s="753" t="s">
        <v>1169</v>
      </c>
      <c r="D81" s="753" t="s">
        <v>2035</v>
      </c>
      <c r="E81" s="753" t="s">
        <v>2036</v>
      </c>
      <c r="F81" s="756"/>
      <c r="G81" s="756"/>
      <c r="H81" s="769">
        <v>0</v>
      </c>
      <c r="I81" s="756">
        <v>1</v>
      </c>
      <c r="J81" s="756">
        <v>138.48000000000005</v>
      </c>
      <c r="K81" s="769">
        <v>1</v>
      </c>
      <c r="L81" s="756">
        <v>1</v>
      </c>
      <c r="M81" s="757">
        <v>138.48000000000005</v>
      </c>
    </row>
    <row r="82" spans="1:13" ht="14.4" customHeight="1" x14ac:dyDescent="0.3">
      <c r="A82" s="752" t="s">
        <v>575</v>
      </c>
      <c r="B82" s="753" t="s">
        <v>2037</v>
      </c>
      <c r="C82" s="753" t="s">
        <v>1283</v>
      </c>
      <c r="D82" s="753" t="s">
        <v>1124</v>
      </c>
      <c r="E82" s="753" t="s">
        <v>2039</v>
      </c>
      <c r="F82" s="756"/>
      <c r="G82" s="756"/>
      <c r="H82" s="769">
        <v>0</v>
      </c>
      <c r="I82" s="756">
        <v>56</v>
      </c>
      <c r="J82" s="756">
        <v>16882.313243743585</v>
      </c>
      <c r="K82" s="769">
        <v>1</v>
      </c>
      <c r="L82" s="756">
        <v>56</v>
      </c>
      <c r="M82" s="757">
        <v>16882.313243743585</v>
      </c>
    </row>
    <row r="83" spans="1:13" ht="14.4" customHeight="1" x14ac:dyDescent="0.3">
      <c r="A83" s="752" t="s">
        <v>575</v>
      </c>
      <c r="B83" s="753" t="s">
        <v>2037</v>
      </c>
      <c r="C83" s="753" t="s">
        <v>1285</v>
      </c>
      <c r="D83" s="753" t="s">
        <v>1124</v>
      </c>
      <c r="E83" s="753" t="s">
        <v>2040</v>
      </c>
      <c r="F83" s="756"/>
      <c r="G83" s="756"/>
      <c r="H83" s="769">
        <v>0</v>
      </c>
      <c r="I83" s="756">
        <v>8</v>
      </c>
      <c r="J83" s="756">
        <v>5045.2830000000004</v>
      </c>
      <c r="K83" s="769">
        <v>1</v>
      </c>
      <c r="L83" s="756">
        <v>8</v>
      </c>
      <c r="M83" s="757">
        <v>5045.2830000000004</v>
      </c>
    </row>
    <row r="84" spans="1:13" ht="14.4" customHeight="1" x14ac:dyDescent="0.3">
      <c r="A84" s="752" t="s">
        <v>575</v>
      </c>
      <c r="B84" s="753" t="s">
        <v>2037</v>
      </c>
      <c r="C84" s="753" t="s">
        <v>1278</v>
      </c>
      <c r="D84" s="753" t="s">
        <v>1124</v>
      </c>
      <c r="E84" s="753" t="s">
        <v>2042</v>
      </c>
      <c r="F84" s="756"/>
      <c r="G84" s="756"/>
      <c r="H84" s="769">
        <v>0</v>
      </c>
      <c r="I84" s="756">
        <v>19</v>
      </c>
      <c r="J84" s="756">
        <v>7770.0500000000011</v>
      </c>
      <c r="K84" s="769">
        <v>1</v>
      </c>
      <c r="L84" s="756">
        <v>19</v>
      </c>
      <c r="M84" s="757">
        <v>7770.0500000000011</v>
      </c>
    </row>
    <row r="85" spans="1:13" ht="14.4" customHeight="1" x14ac:dyDescent="0.3">
      <c r="A85" s="752" t="s">
        <v>575</v>
      </c>
      <c r="B85" s="753" t="s">
        <v>2037</v>
      </c>
      <c r="C85" s="753" t="s">
        <v>1123</v>
      </c>
      <c r="D85" s="753" t="s">
        <v>1124</v>
      </c>
      <c r="E85" s="753" t="s">
        <v>2043</v>
      </c>
      <c r="F85" s="756"/>
      <c r="G85" s="756"/>
      <c r="H85" s="769">
        <v>0</v>
      </c>
      <c r="I85" s="756">
        <v>1</v>
      </c>
      <c r="J85" s="756">
        <v>721.2</v>
      </c>
      <c r="K85" s="769">
        <v>1</v>
      </c>
      <c r="L85" s="756">
        <v>1</v>
      </c>
      <c r="M85" s="757">
        <v>721.2</v>
      </c>
    </row>
    <row r="86" spans="1:13" ht="14.4" customHeight="1" x14ac:dyDescent="0.3">
      <c r="A86" s="752" t="s">
        <v>575</v>
      </c>
      <c r="B86" s="753" t="s">
        <v>2045</v>
      </c>
      <c r="C86" s="753" t="s">
        <v>1274</v>
      </c>
      <c r="D86" s="753" t="s">
        <v>2046</v>
      </c>
      <c r="E86" s="753" t="s">
        <v>2048</v>
      </c>
      <c r="F86" s="756"/>
      <c r="G86" s="756"/>
      <c r="H86" s="769">
        <v>0</v>
      </c>
      <c r="I86" s="756">
        <v>1</v>
      </c>
      <c r="J86" s="756">
        <v>140.09000000000003</v>
      </c>
      <c r="K86" s="769">
        <v>1</v>
      </c>
      <c r="L86" s="756">
        <v>1</v>
      </c>
      <c r="M86" s="757">
        <v>140.09000000000003</v>
      </c>
    </row>
    <row r="87" spans="1:13" ht="14.4" customHeight="1" x14ac:dyDescent="0.3">
      <c r="A87" s="752" t="s">
        <v>575</v>
      </c>
      <c r="B87" s="753" t="s">
        <v>2049</v>
      </c>
      <c r="C87" s="753" t="s">
        <v>1178</v>
      </c>
      <c r="D87" s="753" t="s">
        <v>1116</v>
      </c>
      <c r="E87" s="753" t="s">
        <v>2050</v>
      </c>
      <c r="F87" s="756"/>
      <c r="G87" s="756"/>
      <c r="H87" s="769">
        <v>0</v>
      </c>
      <c r="I87" s="756">
        <v>81</v>
      </c>
      <c r="J87" s="756">
        <v>10475.729868554115</v>
      </c>
      <c r="K87" s="769">
        <v>1</v>
      </c>
      <c r="L87" s="756">
        <v>81</v>
      </c>
      <c r="M87" s="757">
        <v>10475.729868554115</v>
      </c>
    </row>
    <row r="88" spans="1:13" ht="14.4" customHeight="1" x14ac:dyDescent="0.3">
      <c r="A88" s="752" t="s">
        <v>575</v>
      </c>
      <c r="B88" s="753" t="s">
        <v>2055</v>
      </c>
      <c r="C88" s="753" t="s">
        <v>1131</v>
      </c>
      <c r="D88" s="753" t="s">
        <v>1132</v>
      </c>
      <c r="E88" s="753" t="s">
        <v>2056</v>
      </c>
      <c r="F88" s="756"/>
      <c r="G88" s="756"/>
      <c r="H88" s="769">
        <v>0</v>
      </c>
      <c r="I88" s="756">
        <v>1</v>
      </c>
      <c r="J88" s="756">
        <v>36.619999999999997</v>
      </c>
      <c r="K88" s="769">
        <v>1</v>
      </c>
      <c r="L88" s="756">
        <v>1</v>
      </c>
      <c r="M88" s="757">
        <v>36.619999999999997</v>
      </c>
    </row>
    <row r="89" spans="1:13" ht="14.4" customHeight="1" x14ac:dyDescent="0.3">
      <c r="A89" s="752" t="s">
        <v>575</v>
      </c>
      <c r="B89" s="753" t="s">
        <v>2084</v>
      </c>
      <c r="C89" s="753" t="s">
        <v>1111</v>
      </c>
      <c r="D89" s="753" t="s">
        <v>1112</v>
      </c>
      <c r="E89" s="753" t="s">
        <v>2087</v>
      </c>
      <c r="F89" s="756"/>
      <c r="G89" s="756"/>
      <c r="H89" s="769">
        <v>0</v>
      </c>
      <c r="I89" s="756">
        <v>4</v>
      </c>
      <c r="J89" s="756">
        <v>139.00000000000003</v>
      </c>
      <c r="K89" s="769">
        <v>1</v>
      </c>
      <c r="L89" s="756">
        <v>4</v>
      </c>
      <c r="M89" s="757">
        <v>139.00000000000003</v>
      </c>
    </row>
    <row r="90" spans="1:13" ht="14.4" customHeight="1" x14ac:dyDescent="0.3">
      <c r="A90" s="752" t="s">
        <v>575</v>
      </c>
      <c r="B90" s="753" t="s">
        <v>2084</v>
      </c>
      <c r="C90" s="753" t="s">
        <v>1741</v>
      </c>
      <c r="D90" s="753" t="s">
        <v>1112</v>
      </c>
      <c r="E90" s="753" t="s">
        <v>2147</v>
      </c>
      <c r="F90" s="756"/>
      <c r="G90" s="756"/>
      <c r="H90" s="769">
        <v>0</v>
      </c>
      <c r="I90" s="756">
        <v>1</v>
      </c>
      <c r="J90" s="756">
        <v>171.66999999999996</v>
      </c>
      <c r="K90" s="769">
        <v>1</v>
      </c>
      <c r="L90" s="756">
        <v>1</v>
      </c>
      <c r="M90" s="757">
        <v>171.66999999999996</v>
      </c>
    </row>
    <row r="91" spans="1:13" ht="14.4" customHeight="1" x14ac:dyDescent="0.3">
      <c r="A91" s="752" t="s">
        <v>575</v>
      </c>
      <c r="B91" s="753" t="s">
        <v>2089</v>
      </c>
      <c r="C91" s="753" t="s">
        <v>1764</v>
      </c>
      <c r="D91" s="753" t="s">
        <v>1765</v>
      </c>
      <c r="E91" s="753" t="s">
        <v>2148</v>
      </c>
      <c r="F91" s="756"/>
      <c r="G91" s="756"/>
      <c r="H91" s="769">
        <v>0</v>
      </c>
      <c r="I91" s="756">
        <v>2</v>
      </c>
      <c r="J91" s="756">
        <v>186.82</v>
      </c>
      <c r="K91" s="769">
        <v>1</v>
      </c>
      <c r="L91" s="756">
        <v>2</v>
      </c>
      <c r="M91" s="757">
        <v>186.82</v>
      </c>
    </row>
    <row r="92" spans="1:13" ht="14.4" customHeight="1" x14ac:dyDescent="0.3">
      <c r="A92" s="752" t="s">
        <v>575</v>
      </c>
      <c r="B92" s="753" t="s">
        <v>2089</v>
      </c>
      <c r="C92" s="753" t="s">
        <v>1761</v>
      </c>
      <c r="D92" s="753" t="s">
        <v>1762</v>
      </c>
      <c r="E92" s="753" t="s">
        <v>2149</v>
      </c>
      <c r="F92" s="756"/>
      <c r="G92" s="756"/>
      <c r="H92" s="769">
        <v>0</v>
      </c>
      <c r="I92" s="756">
        <v>1</v>
      </c>
      <c r="J92" s="756">
        <v>49.719999999999985</v>
      </c>
      <c r="K92" s="769">
        <v>1</v>
      </c>
      <c r="L92" s="756">
        <v>1</v>
      </c>
      <c r="M92" s="757">
        <v>49.719999999999985</v>
      </c>
    </row>
    <row r="93" spans="1:13" ht="14.4" customHeight="1" x14ac:dyDescent="0.3">
      <c r="A93" s="752" t="s">
        <v>575</v>
      </c>
      <c r="B93" s="753" t="s">
        <v>2089</v>
      </c>
      <c r="C93" s="753" t="s">
        <v>1773</v>
      </c>
      <c r="D93" s="753" t="s">
        <v>1774</v>
      </c>
      <c r="E93" s="753" t="s">
        <v>2150</v>
      </c>
      <c r="F93" s="756"/>
      <c r="G93" s="756"/>
      <c r="H93" s="769">
        <v>0</v>
      </c>
      <c r="I93" s="756">
        <v>3</v>
      </c>
      <c r="J93" s="756">
        <v>189.33000000000004</v>
      </c>
      <c r="K93" s="769">
        <v>1</v>
      </c>
      <c r="L93" s="756">
        <v>3</v>
      </c>
      <c r="M93" s="757">
        <v>189.33000000000004</v>
      </c>
    </row>
    <row r="94" spans="1:13" ht="14.4" customHeight="1" x14ac:dyDescent="0.3">
      <c r="A94" s="752" t="s">
        <v>575</v>
      </c>
      <c r="B94" s="753" t="s">
        <v>2151</v>
      </c>
      <c r="C94" s="753" t="s">
        <v>1856</v>
      </c>
      <c r="D94" s="753" t="s">
        <v>2152</v>
      </c>
      <c r="E94" s="753" t="s">
        <v>2153</v>
      </c>
      <c r="F94" s="756"/>
      <c r="G94" s="756"/>
      <c r="H94" s="769">
        <v>0</v>
      </c>
      <c r="I94" s="756">
        <v>5.2</v>
      </c>
      <c r="J94" s="756">
        <v>64547.340000000011</v>
      </c>
      <c r="K94" s="769">
        <v>1</v>
      </c>
      <c r="L94" s="756">
        <v>5.2</v>
      </c>
      <c r="M94" s="757">
        <v>64547.340000000011</v>
      </c>
    </row>
    <row r="95" spans="1:13" ht="14.4" customHeight="1" x14ac:dyDescent="0.3">
      <c r="A95" s="752" t="s">
        <v>575</v>
      </c>
      <c r="B95" s="753" t="s">
        <v>2097</v>
      </c>
      <c r="C95" s="753" t="s">
        <v>1435</v>
      </c>
      <c r="D95" s="753" t="s">
        <v>2098</v>
      </c>
      <c r="E95" s="753" t="s">
        <v>2099</v>
      </c>
      <c r="F95" s="756"/>
      <c r="G95" s="756"/>
      <c r="H95" s="769">
        <v>0</v>
      </c>
      <c r="I95" s="756">
        <v>9.6999999999999993</v>
      </c>
      <c r="J95" s="756">
        <v>9250.89</v>
      </c>
      <c r="K95" s="769">
        <v>1</v>
      </c>
      <c r="L95" s="756">
        <v>9.6999999999999993</v>
      </c>
      <c r="M95" s="757">
        <v>9250.89</v>
      </c>
    </row>
    <row r="96" spans="1:13" ht="14.4" customHeight="1" x14ac:dyDescent="0.3">
      <c r="A96" s="752" t="s">
        <v>575</v>
      </c>
      <c r="B96" s="753" t="s">
        <v>2100</v>
      </c>
      <c r="C96" s="753" t="s">
        <v>1432</v>
      </c>
      <c r="D96" s="753" t="s">
        <v>2101</v>
      </c>
      <c r="E96" s="753" t="s">
        <v>2103</v>
      </c>
      <c r="F96" s="756"/>
      <c r="G96" s="756"/>
      <c r="H96" s="769">
        <v>0</v>
      </c>
      <c r="I96" s="756">
        <v>56</v>
      </c>
      <c r="J96" s="756">
        <v>4207.2601186634438</v>
      </c>
      <c r="K96" s="769">
        <v>1</v>
      </c>
      <c r="L96" s="756">
        <v>56</v>
      </c>
      <c r="M96" s="757">
        <v>4207.2601186634438</v>
      </c>
    </row>
    <row r="97" spans="1:13" ht="14.4" customHeight="1" x14ac:dyDescent="0.3">
      <c r="A97" s="752" t="s">
        <v>575</v>
      </c>
      <c r="B97" s="753" t="s">
        <v>2154</v>
      </c>
      <c r="C97" s="753" t="s">
        <v>1852</v>
      </c>
      <c r="D97" s="753" t="s">
        <v>2155</v>
      </c>
      <c r="E97" s="753" t="s">
        <v>2156</v>
      </c>
      <c r="F97" s="756"/>
      <c r="G97" s="756"/>
      <c r="H97" s="769">
        <v>0</v>
      </c>
      <c r="I97" s="756">
        <v>18</v>
      </c>
      <c r="J97" s="756">
        <v>528.66332228126714</v>
      </c>
      <c r="K97" s="769">
        <v>1</v>
      </c>
      <c r="L97" s="756">
        <v>18</v>
      </c>
      <c r="M97" s="757">
        <v>528.66332228126714</v>
      </c>
    </row>
    <row r="98" spans="1:13" ht="14.4" customHeight="1" x14ac:dyDescent="0.3">
      <c r="A98" s="752" t="s">
        <v>575</v>
      </c>
      <c r="B98" s="753" t="s">
        <v>2157</v>
      </c>
      <c r="C98" s="753" t="s">
        <v>1863</v>
      </c>
      <c r="D98" s="753" t="s">
        <v>2158</v>
      </c>
      <c r="E98" s="753" t="s">
        <v>2159</v>
      </c>
      <c r="F98" s="756"/>
      <c r="G98" s="756"/>
      <c r="H98" s="769">
        <v>0</v>
      </c>
      <c r="I98" s="756">
        <v>7.1999999999999993</v>
      </c>
      <c r="J98" s="756">
        <v>1137.4000000000001</v>
      </c>
      <c r="K98" s="769">
        <v>1</v>
      </c>
      <c r="L98" s="756">
        <v>7.1999999999999993</v>
      </c>
      <c r="M98" s="757">
        <v>1137.4000000000001</v>
      </c>
    </row>
    <row r="99" spans="1:13" ht="14.4" customHeight="1" x14ac:dyDescent="0.3">
      <c r="A99" s="752" t="s">
        <v>575</v>
      </c>
      <c r="B99" s="753" t="s">
        <v>2157</v>
      </c>
      <c r="C99" s="753" t="s">
        <v>1866</v>
      </c>
      <c r="D99" s="753" t="s">
        <v>2158</v>
      </c>
      <c r="E99" s="753" t="s">
        <v>2160</v>
      </c>
      <c r="F99" s="756"/>
      <c r="G99" s="756"/>
      <c r="H99" s="769">
        <v>0</v>
      </c>
      <c r="I99" s="756">
        <v>2.2000000000000002</v>
      </c>
      <c r="J99" s="756">
        <v>677.59999999999991</v>
      </c>
      <c r="K99" s="769">
        <v>1</v>
      </c>
      <c r="L99" s="756">
        <v>2.2000000000000002</v>
      </c>
      <c r="M99" s="757">
        <v>677.59999999999991</v>
      </c>
    </row>
    <row r="100" spans="1:13" ht="14.4" customHeight="1" x14ac:dyDescent="0.3">
      <c r="A100" s="752" t="s">
        <v>575</v>
      </c>
      <c r="B100" s="753" t="s">
        <v>2161</v>
      </c>
      <c r="C100" s="753" t="s">
        <v>1752</v>
      </c>
      <c r="D100" s="753" t="s">
        <v>1753</v>
      </c>
      <c r="E100" s="753" t="s">
        <v>2162</v>
      </c>
      <c r="F100" s="756"/>
      <c r="G100" s="756"/>
      <c r="H100" s="769">
        <v>0</v>
      </c>
      <c r="I100" s="756">
        <v>2</v>
      </c>
      <c r="J100" s="756">
        <v>610.61999999999989</v>
      </c>
      <c r="K100" s="769">
        <v>1</v>
      </c>
      <c r="L100" s="756">
        <v>2</v>
      </c>
      <c r="M100" s="757">
        <v>610.61999999999989</v>
      </c>
    </row>
    <row r="101" spans="1:13" ht="14.4" customHeight="1" x14ac:dyDescent="0.3">
      <c r="A101" s="752" t="s">
        <v>575</v>
      </c>
      <c r="B101" s="753" t="s">
        <v>2163</v>
      </c>
      <c r="C101" s="753" t="s">
        <v>1755</v>
      </c>
      <c r="D101" s="753" t="s">
        <v>2164</v>
      </c>
      <c r="E101" s="753" t="s">
        <v>2165</v>
      </c>
      <c r="F101" s="756"/>
      <c r="G101" s="756"/>
      <c r="H101" s="769">
        <v>0</v>
      </c>
      <c r="I101" s="756">
        <v>1</v>
      </c>
      <c r="J101" s="756">
        <v>2032.8</v>
      </c>
      <c r="K101" s="769">
        <v>1</v>
      </c>
      <c r="L101" s="756">
        <v>1</v>
      </c>
      <c r="M101" s="757">
        <v>2032.8</v>
      </c>
    </row>
    <row r="102" spans="1:13" ht="14.4" customHeight="1" x14ac:dyDescent="0.3">
      <c r="A102" s="752" t="s">
        <v>575</v>
      </c>
      <c r="B102" s="753" t="s">
        <v>2166</v>
      </c>
      <c r="C102" s="753" t="s">
        <v>1748</v>
      </c>
      <c r="D102" s="753" t="s">
        <v>2167</v>
      </c>
      <c r="E102" s="753" t="s">
        <v>2168</v>
      </c>
      <c r="F102" s="756"/>
      <c r="G102" s="756"/>
      <c r="H102" s="769">
        <v>0</v>
      </c>
      <c r="I102" s="756">
        <v>8</v>
      </c>
      <c r="J102" s="756">
        <v>5483.2</v>
      </c>
      <c r="K102" s="769">
        <v>1</v>
      </c>
      <c r="L102" s="756">
        <v>8</v>
      </c>
      <c r="M102" s="757">
        <v>5483.2</v>
      </c>
    </row>
    <row r="103" spans="1:13" ht="14.4" customHeight="1" x14ac:dyDescent="0.3">
      <c r="A103" s="752" t="s">
        <v>575</v>
      </c>
      <c r="B103" s="753" t="s">
        <v>2166</v>
      </c>
      <c r="C103" s="753" t="s">
        <v>1744</v>
      </c>
      <c r="D103" s="753" t="s">
        <v>2167</v>
      </c>
      <c r="E103" s="753" t="s">
        <v>2169</v>
      </c>
      <c r="F103" s="756"/>
      <c r="G103" s="756"/>
      <c r="H103" s="769">
        <v>0</v>
      </c>
      <c r="I103" s="756">
        <v>26</v>
      </c>
      <c r="J103" s="756">
        <v>3841.7599999999998</v>
      </c>
      <c r="K103" s="769">
        <v>1</v>
      </c>
      <c r="L103" s="756">
        <v>26</v>
      </c>
      <c r="M103" s="757">
        <v>3841.7599999999998</v>
      </c>
    </row>
    <row r="104" spans="1:13" ht="14.4" customHeight="1" x14ac:dyDescent="0.3">
      <c r="A104" s="752" t="s">
        <v>575</v>
      </c>
      <c r="B104" s="753" t="s">
        <v>2110</v>
      </c>
      <c r="C104" s="753" t="s">
        <v>1139</v>
      </c>
      <c r="D104" s="753" t="s">
        <v>2111</v>
      </c>
      <c r="E104" s="753" t="s">
        <v>2112</v>
      </c>
      <c r="F104" s="756"/>
      <c r="G104" s="756"/>
      <c r="H104" s="769">
        <v>0</v>
      </c>
      <c r="I104" s="756">
        <v>5</v>
      </c>
      <c r="J104" s="756">
        <v>222.95083924935275</v>
      </c>
      <c r="K104" s="769">
        <v>1</v>
      </c>
      <c r="L104" s="756">
        <v>5</v>
      </c>
      <c r="M104" s="757">
        <v>222.95083924935275</v>
      </c>
    </row>
    <row r="105" spans="1:13" ht="14.4" customHeight="1" x14ac:dyDescent="0.3">
      <c r="A105" s="752" t="s">
        <v>575</v>
      </c>
      <c r="B105" s="753" t="s">
        <v>2110</v>
      </c>
      <c r="C105" s="753" t="s">
        <v>1107</v>
      </c>
      <c r="D105" s="753" t="s">
        <v>2113</v>
      </c>
      <c r="E105" s="753" t="s">
        <v>2115</v>
      </c>
      <c r="F105" s="756"/>
      <c r="G105" s="756"/>
      <c r="H105" s="769">
        <v>0</v>
      </c>
      <c r="I105" s="756">
        <v>58</v>
      </c>
      <c r="J105" s="756">
        <v>3299.04</v>
      </c>
      <c r="K105" s="769">
        <v>1</v>
      </c>
      <c r="L105" s="756">
        <v>58</v>
      </c>
      <c r="M105" s="757">
        <v>3299.04</v>
      </c>
    </row>
    <row r="106" spans="1:13" ht="14.4" customHeight="1" x14ac:dyDescent="0.3">
      <c r="A106" s="752" t="s">
        <v>575</v>
      </c>
      <c r="B106" s="753" t="s">
        <v>2122</v>
      </c>
      <c r="C106" s="753" t="s">
        <v>1293</v>
      </c>
      <c r="D106" s="753" t="s">
        <v>2123</v>
      </c>
      <c r="E106" s="753" t="s">
        <v>2124</v>
      </c>
      <c r="F106" s="756"/>
      <c r="G106" s="756"/>
      <c r="H106" s="769">
        <v>0</v>
      </c>
      <c r="I106" s="756">
        <v>18</v>
      </c>
      <c r="J106" s="756">
        <v>1211.76</v>
      </c>
      <c r="K106" s="769">
        <v>1</v>
      </c>
      <c r="L106" s="756">
        <v>18</v>
      </c>
      <c r="M106" s="757">
        <v>1211.76</v>
      </c>
    </row>
    <row r="107" spans="1:13" ht="14.4" customHeight="1" x14ac:dyDescent="0.3">
      <c r="A107" s="752" t="s">
        <v>575</v>
      </c>
      <c r="B107" s="753" t="s">
        <v>2122</v>
      </c>
      <c r="C107" s="753" t="s">
        <v>1776</v>
      </c>
      <c r="D107" s="753" t="s">
        <v>2123</v>
      </c>
      <c r="E107" s="753" t="s">
        <v>2170</v>
      </c>
      <c r="F107" s="756"/>
      <c r="G107" s="756"/>
      <c r="H107" s="769">
        <v>0</v>
      </c>
      <c r="I107" s="756">
        <v>26</v>
      </c>
      <c r="J107" s="756">
        <v>2479.6212303789839</v>
      </c>
      <c r="K107" s="769">
        <v>1</v>
      </c>
      <c r="L107" s="756">
        <v>26</v>
      </c>
      <c r="M107" s="757">
        <v>2479.6212303789839</v>
      </c>
    </row>
    <row r="108" spans="1:13" ht="14.4" customHeight="1" x14ac:dyDescent="0.3">
      <c r="A108" s="752" t="s">
        <v>575</v>
      </c>
      <c r="B108" s="753" t="s">
        <v>2125</v>
      </c>
      <c r="C108" s="753" t="s">
        <v>1237</v>
      </c>
      <c r="D108" s="753" t="s">
        <v>1238</v>
      </c>
      <c r="E108" s="753" t="s">
        <v>2078</v>
      </c>
      <c r="F108" s="756"/>
      <c r="G108" s="756"/>
      <c r="H108" s="769">
        <v>0</v>
      </c>
      <c r="I108" s="756">
        <v>2</v>
      </c>
      <c r="J108" s="756">
        <v>54.500085388729026</v>
      </c>
      <c r="K108" s="769">
        <v>1</v>
      </c>
      <c r="L108" s="756">
        <v>2</v>
      </c>
      <c r="M108" s="757">
        <v>54.500085388729026</v>
      </c>
    </row>
    <row r="109" spans="1:13" ht="14.4" customHeight="1" x14ac:dyDescent="0.3">
      <c r="A109" s="752" t="s">
        <v>575</v>
      </c>
      <c r="B109" s="753" t="s">
        <v>2134</v>
      </c>
      <c r="C109" s="753" t="s">
        <v>1103</v>
      </c>
      <c r="D109" s="753" t="s">
        <v>1104</v>
      </c>
      <c r="E109" s="753" t="s">
        <v>2135</v>
      </c>
      <c r="F109" s="756"/>
      <c r="G109" s="756"/>
      <c r="H109" s="769">
        <v>0</v>
      </c>
      <c r="I109" s="756">
        <v>1</v>
      </c>
      <c r="J109" s="756">
        <v>75.92000000000003</v>
      </c>
      <c r="K109" s="769">
        <v>1</v>
      </c>
      <c r="L109" s="756">
        <v>1</v>
      </c>
      <c r="M109" s="757">
        <v>75.92000000000003</v>
      </c>
    </row>
    <row r="110" spans="1:13" ht="14.4" customHeight="1" x14ac:dyDescent="0.3">
      <c r="A110" s="752" t="s">
        <v>575</v>
      </c>
      <c r="B110" s="753" t="s">
        <v>2134</v>
      </c>
      <c r="C110" s="753" t="s">
        <v>1739</v>
      </c>
      <c r="D110" s="753" t="s">
        <v>1104</v>
      </c>
      <c r="E110" s="753" t="s">
        <v>2077</v>
      </c>
      <c r="F110" s="756"/>
      <c r="G110" s="756"/>
      <c r="H110" s="769">
        <v>0</v>
      </c>
      <c r="I110" s="756">
        <v>1</v>
      </c>
      <c r="J110" s="756">
        <v>30.220000000000013</v>
      </c>
      <c r="K110" s="769">
        <v>1</v>
      </c>
      <c r="L110" s="756">
        <v>1</v>
      </c>
      <c r="M110" s="757">
        <v>30.220000000000013</v>
      </c>
    </row>
    <row r="111" spans="1:13" ht="14.4" customHeight="1" x14ac:dyDescent="0.3">
      <c r="A111" s="752" t="s">
        <v>575</v>
      </c>
      <c r="B111" s="753" t="s">
        <v>2139</v>
      </c>
      <c r="C111" s="753" t="s">
        <v>1830</v>
      </c>
      <c r="D111" s="753" t="s">
        <v>1831</v>
      </c>
      <c r="E111" s="753" t="s">
        <v>1816</v>
      </c>
      <c r="F111" s="756"/>
      <c r="G111" s="756"/>
      <c r="H111" s="769">
        <v>0</v>
      </c>
      <c r="I111" s="756">
        <v>1</v>
      </c>
      <c r="J111" s="756">
        <v>142.99980362627656</v>
      </c>
      <c r="K111" s="769">
        <v>1</v>
      </c>
      <c r="L111" s="756">
        <v>1</v>
      </c>
      <c r="M111" s="757">
        <v>142.99980362627656</v>
      </c>
    </row>
    <row r="112" spans="1:13" ht="14.4" customHeight="1" x14ac:dyDescent="0.3">
      <c r="A112" s="752" t="s">
        <v>575</v>
      </c>
      <c r="B112" s="753" t="s">
        <v>2139</v>
      </c>
      <c r="C112" s="753" t="s">
        <v>1832</v>
      </c>
      <c r="D112" s="753" t="s">
        <v>1833</v>
      </c>
      <c r="E112" s="753" t="s">
        <v>1816</v>
      </c>
      <c r="F112" s="756"/>
      <c r="G112" s="756"/>
      <c r="H112" s="769">
        <v>0</v>
      </c>
      <c r="I112" s="756">
        <v>1</v>
      </c>
      <c r="J112" s="756">
        <v>142.99980362627656</v>
      </c>
      <c r="K112" s="769">
        <v>1</v>
      </c>
      <c r="L112" s="756">
        <v>1</v>
      </c>
      <c r="M112" s="757">
        <v>142.99980362627656</v>
      </c>
    </row>
    <row r="113" spans="1:13" ht="14.4" customHeight="1" x14ac:dyDescent="0.3">
      <c r="A113" s="752" t="s">
        <v>575</v>
      </c>
      <c r="B113" s="753" t="s">
        <v>2139</v>
      </c>
      <c r="C113" s="753" t="s">
        <v>1784</v>
      </c>
      <c r="D113" s="753" t="s">
        <v>1785</v>
      </c>
      <c r="E113" s="753" t="s">
        <v>1310</v>
      </c>
      <c r="F113" s="756"/>
      <c r="G113" s="756"/>
      <c r="H113" s="769">
        <v>0</v>
      </c>
      <c r="I113" s="756">
        <v>6</v>
      </c>
      <c r="J113" s="756">
        <v>245.51999999999998</v>
      </c>
      <c r="K113" s="769">
        <v>1</v>
      </c>
      <c r="L113" s="756">
        <v>6</v>
      </c>
      <c r="M113" s="757">
        <v>245.51999999999998</v>
      </c>
    </row>
    <row r="114" spans="1:13" ht="14.4" customHeight="1" x14ac:dyDescent="0.3">
      <c r="A114" s="752" t="s">
        <v>575</v>
      </c>
      <c r="B114" s="753" t="s">
        <v>2139</v>
      </c>
      <c r="C114" s="753" t="s">
        <v>1787</v>
      </c>
      <c r="D114" s="753" t="s">
        <v>2171</v>
      </c>
      <c r="E114" s="753" t="s">
        <v>1310</v>
      </c>
      <c r="F114" s="756"/>
      <c r="G114" s="756"/>
      <c r="H114" s="769">
        <v>0</v>
      </c>
      <c r="I114" s="756">
        <v>6</v>
      </c>
      <c r="J114" s="756">
        <v>247.07999999999998</v>
      </c>
      <c r="K114" s="769">
        <v>1</v>
      </c>
      <c r="L114" s="756">
        <v>6</v>
      </c>
      <c r="M114" s="757">
        <v>247.07999999999998</v>
      </c>
    </row>
    <row r="115" spans="1:13" ht="14.4" customHeight="1" x14ac:dyDescent="0.3">
      <c r="A115" s="752" t="s">
        <v>575</v>
      </c>
      <c r="B115" s="753" t="s">
        <v>2139</v>
      </c>
      <c r="C115" s="753" t="s">
        <v>1790</v>
      </c>
      <c r="D115" s="753" t="s">
        <v>2172</v>
      </c>
      <c r="E115" s="753" t="s">
        <v>1310</v>
      </c>
      <c r="F115" s="756"/>
      <c r="G115" s="756"/>
      <c r="H115" s="769">
        <v>0</v>
      </c>
      <c r="I115" s="756">
        <v>5</v>
      </c>
      <c r="J115" s="756">
        <v>205.90000000000003</v>
      </c>
      <c r="K115" s="769">
        <v>1</v>
      </c>
      <c r="L115" s="756">
        <v>5</v>
      </c>
      <c r="M115" s="757">
        <v>205.90000000000003</v>
      </c>
    </row>
    <row r="116" spans="1:13" ht="14.4" customHeight="1" x14ac:dyDescent="0.3">
      <c r="A116" s="752" t="s">
        <v>575</v>
      </c>
      <c r="B116" s="753" t="s">
        <v>2139</v>
      </c>
      <c r="C116" s="753" t="s">
        <v>1793</v>
      </c>
      <c r="D116" s="753" t="s">
        <v>2173</v>
      </c>
      <c r="E116" s="753" t="s">
        <v>1310</v>
      </c>
      <c r="F116" s="756"/>
      <c r="G116" s="756"/>
      <c r="H116" s="769">
        <v>0</v>
      </c>
      <c r="I116" s="756">
        <v>1</v>
      </c>
      <c r="J116" s="756">
        <v>41.18</v>
      </c>
      <c r="K116" s="769">
        <v>1</v>
      </c>
      <c r="L116" s="756">
        <v>1</v>
      </c>
      <c r="M116" s="757">
        <v>41.18</v>
      </c>
    </row>
    <row r="117" spans="1:13" ht="14.4" customHeight="1" x14ac:dyDescent="0.3">
      <c r="A117" s="752" t="s">
        <v>575</v>
      </c>
      <c r="B117" s="753" t="s">
        <v>2139</v>
      </c>
      <c r="C117" s="753" t="s">
        <v>1803</v>
      </c>
      <c r="D117" s="753" t="s">
        <v>2174</v>
      </c>
      <c r="E117" s="753" t="s">
        <v>1801</v>
      </c>
      <c r="F117" s="756"/>
      <c r="G117" s="756"/>
      <c r="H117" s="769">
        <v>0</v>
      </c>
      <c r="I117" s="756">
        <v>4</v>
      </c>
      <c r="J117" s="756">
        <v>657.72</v>
      </c>
      <c r="K117" s="769">
        <v>1</v>
      </c>
      <c r="L117" s="756">
        <v>4</v>
      </c>
      <c r="M117" s="757">
        <v>657.72</v>
      </c>
    </row>
    <row r="118" spans="1:13" ht="14.4" customHeight="1" x14ac:dyDescent="0.3">
      <c r="A118" s="752" t="s">
        <v>575</v>
      </c>
      <c r="B118" s="753" t="s">
        <v>2139</v>
      </c>
      <c r="C118" s="753" t="s">
        <v>1799</v>
      </c>
      <c r="D118" s="753" t="s">
        <v>1800</v>
      </c>
      <c r="E118" s="753" t="s">
        <v>1801</v>
      </c>
      <c r="F118" s="756"/>
      <c r="G118" s="756"/>
      <c r="H118" s="769">
        <v>0</v>
      </c>
      <c r="I118" s="756">
        <v>6</v>
      </c>
      <c r="J118" s="756">
        <v>1978.8600000000001</v>
      </c>
      <c r="K118" s="769">
        <v>1</v>
      </c>
      <c r="L118" s="756">
        <v>6</v>
      </c>
      <c r="M118" s="757">
        <v>1978.8600000000001</v>
      </c>
    </row>
    <row r="119" spans="1:13" ht="14.4" customHeight="1" x14ac:dyDescent="0.3">
      <c r="A119" s="752" t="s">
        <v>575</v>
      </c>
      <c r="B119" s="753" t="s">
        <v>2139</v>
      </c>
      <c r="C119" s="753" t="s">
        <v>1796</v>
      </c>
      <c r="D119" s="753" t="s">
        <v>1797</v>
      </c>
      <c r="E119" s="753" t="s">
        <v>1801</v>
      </c>
      <c r="F119" s="756"/>
      <c r="G119" s="756"/>
      <c r="H119" s="769">
        <v>0</v>
      </c>
      <c r="I119" s="756">
        <v>14</v>
      </c>
      <c r="J119" s="756">
        <v>2190.86</v>
      </c>
      <c r="K119" s="769">
        <v>1</v>
      </c>
      <c r="L119" s="756">
        <v>14</v>
      </c>
      <c r="M119" s="757">
        <v>2190.86</v>
      </c>
    </row>
    <row r="120" spans="1:13" ht="14.4" customHeight="1" x14ac:dyDescent="0.3">
      <c r="A120" s="752" t="s">
        <v>575</v>
      </c>
      <c r="B120" s="753" t="s">
        <v>2139</v>
      </c>
      <c r="C120" s="753" t="s">
        <v>1316</v>
      </c>
      <c r="D120" s="753" t="s">
        <v>1317</v>
      </c>
      <c r="E120" s="753" t="s">
        <v>2141</v>
      </c>
      <c r="F120" s="756"/>
      <c r="G120" s="756"/>
      <c r="H120" s="769">
        <v>0</v>
      </c>
      <c r="I120" s="756">
        <v>2</v>
      </c>
      <c r="J120" s="756">
        <v>223.9</v>
      </c>
      <c r="K120" s="769">
        <v>1</v>
      </c>
      <c r="L120" s="756">
        <v>2</v>
      </c>
      <c r="M120" s="757">
        <v>223.9</v>
      </c>
    </row>
    <row r="121" spans="1:13" ht="14.4" customHeight="1" x14ac:dyDescent="0.3">
      <c r="A121" s="752" t="s">
        <v>575</v>
      </c>
      <c r="B121" s="753" t="s">
        <v>2139</v>
      </c>
      <c r="C121" s="753" t="s">
        <v>1806</v>
      </c>
      <c r="D121" s="753" t="s">
        <v>1807</v>
      </c>
      <c r="E121" s="753" t="s">
        <v>2141</v>
      </c>
      <c r="F121" s="756"/>
      <c r="G121" s="756"/>
      <c r="H121" s="769">
        <v>0</v>
      </c>
      <c r="I121" s="756">
        <v>3</v>
      </c>
      <c r="J121" s="756">
        <v>335.85</v>
      </c>
      <c r="K121" s="769">
        <v>1</v>
      </c>
      <c r="L121" s="756">
        <v>3</v>
      </c>
      <c r="M121" s="757">
        <v>335.85</v>
      </c>
    </row>
    <row r="122" spans="1:13" ht="14.4" customHeight="1" x14ac:dyDescent="0.3">
      <c r="A122" s="752" t="s">
        <v>575</v>
      </c>
      <c r="B122" s="753" t="s">
        <v>2139</v>
      </c>
      <c r="C122" s="753" t="s">
        <v>1808</v>
      </c>
      <c r="D122" s="753" t="s">
        <v>1809</v>
      </c>
      <c r="E122" s="753" t="s">
        <v>2141</v>
      </c>
      <c r="F122" s="756"/>
      <c r="G122" s="756"/>
      <c r="H122" s="769">
        <v>0</v>
      </c>
      <c r="I122" s="756">
        <v>4</v>
      </c>
      <c r="J122" s="756">
        <v>447.8</v>
      </c>
      <c r="K122" s="769">
        <v>1</v>
      </c>
      <c r="L122" s="756">
        <v>4</v>
      </c>
      <c r="M122" s="757">
        <v>447.8</v>
      </c>
    </row>
    <row r="123" spans="1:13" ht="14.4" customHeight="1" x14ac:dyDescent="0.3">
      <c r="A123" s="752" t="s">
        <v>575</v>
      </c>
      <c r="B123" s="753" t="s">
        <v>2139</v>
      </c>
      <c r="C123" s="753" t="s">
        <v>1811</v>
      </c>
      <c r="D123" s="753" t="s">
        <v>2175</v>
      </c>
      <c r="E123" s="753" t="s">
        <v>2141</v>
      </c>
      <c r="F123" s="756"/>
      <c r="G123" s="756"/>
      <c r="H123" s="769">
        <v>0</v>
      </c>
      <c r="I123" s="756">
        <v>1</v>
      </c>
      <c r="J123" s="756">
        <v>111.95</v>
      </c>
      <c r="K123" s="769">
        <v>1</v>
      </c>
      <c r="L123" s="756">
        <v>1</v>
      </c>
      <c r="M123" s="757">
        <v>111.95</v>
      </c>
    </row>
    <row r="124" spans="1:13" ht="14.4" customHeight="1" x14ac:dyDescent="0.3">
      <c r="A124" s="752" t="s">
        <v>575</v>
      </c>
      <c r="B124" s="753" t="s">
        <v>2139</v>
      </c>
      <c r="C124" s="753" t="s">
        <v>1814</v>
      </c>
      <c r="D124" s="753" t="s">
        <v>1815</v>
      </c>
      <c r="E124" s="753" t="s">
        <v>1816</v>
      </c>
      <c r="F124" s="756"/>
      <c r="G124" s="756"/>
      <c r="H124" s="769">
        <v>0</v>
      </c>
      <c r="I124" s="756">
        <v>3</v>
      </c>
      <c r="J124" s="756">
        <v>491.01</v>
      </c>
      <c r="K124" s="769">
        <v>1</v>
      </c>
      <c r="L124" s="756">
        <v>3</v>
      </c>
      <c r="M124" s="757">
        <v>491.01</v>
      </c>
    </row>
    <row r="125" spans="1:13" ht="14.4" customHeight="1" x14ac:dyDescent="0.3">
      <c r="A125" s="752" t="s">
        <v>575</v>
      </c>
      <c r="B125" s="753" t="s">
        <v>2139</v>
      </c>
      <c r="C125" s="753" t="s">
        <v>1817</v>
      </c>
      <c r="D125" s="753" t="s">
        <v>1818</v>
      </c>
      <c r="E125" s="753" t="s">
        <v>1816</v>
      </c>
      <c r="F125" s="756"/>
      <c r="G125" s="756"/>
      <c r="H125" s="769">
        <v>0</v>
      </c>
      <c r="I125" s="756">
        <v>2</v>
      </c>
      <c r="J125" s="756">
        <v>245.38000000000002</v>
      </c>
      <c r="K125" s="769">
        <v>1</v>
      </c>
      <c r="L125" s="756">
        <v>2</v>
      </c>
      <c r="M125" s="757">
        <v>245.38000000000002</v>
      </c>
    </row>
    <row r="126" spans="1:13" ht="14.4" customHeight="1" x14ac:dyDescent="0.3">
      <c r="A126" s="752" t="s">
        <v>575</v>
      </c>
      <c r="B126" s="753" t="s">
        <v>2139</v>
      </c>
      <c r="C126" s="753" t="s">
        <v>1819</v>
      </c>
      <c r="D126" s="753" t="s">
        <v>2176</v>
      </c>
      <c r="E126" s="753" t="s">
        <v>1821</v>
      </c>
      <c r="F126" s="756"/>
      <c r="G126" s="756"/>
      <c r="H126" s="769">
        <v>0</v>
      </c>
      <c r="I126" s="756">
        <v>5</v>
      </c>
      <c r="J126" s="756">
        <v>896.3</v>
      </c>
      <c r="K126" s="769">
        <v>1</v>
      </c>
      <c r="L126" s="756">
        <v>5</v>
      </c>
      <c r="M126" s="757">
        <v>896.3</v>
      </c>
    </row>
    <row r="127" spans="1:13" ht="14.4" customHeight="1" x14ac:dyDescent="0.3">
      <c r="A127" s="752" t="s">
        <v>575</v>
      </c>
      <c r="B127" s="753" t="s">
        <v>2139</v>
      </c>
      <c r="C127" s="753" t="s">
        <v>1826</v>
      </c>
      <c r="D127" s="753" t="s">
        <v>1827</v>
      </c>
      <c r="E127" s="753" t="s">
        <v>1816</v>
      </c>
      <c r="F127" s="756"/>
      <c r="G127" s="756"/>
      <c r="H127" s="769">
        <v>0</v>
      </c>
      <c r="I127" s="756">
        <v>3</v>
      </c>
      <c r="J127" s="756">
        <v>389.90999999999997</v>
      </c>
      <c r="K127" s="769">
        <v>1</v>
      </c>
      <c r="L127" s="756">
        <v>3</v>
      </c>
      <c r="M127" s="757">
        <v>389.90999999999997</v>
      </c>
    </row>
    <row r="128" spans="1:13" ht="14.4" customHeight="1" x14ac:dyDescent="0.3">
      <c r="A128" s="752" t="s">
        <v>575</v>
      </c>
      <c r="B128" s="753" t="s">
        <v>2139</v>
      </c>
      <c r="C128" s="753" t="s">
        <v>1828</v>
      </c>
      <c r="D128" s="753" t="s">
        <v>1829</v>
      </c>
      <c r="E128" s="753" t="s">
        <v>1816</v>
      </c>
      <c r="F128" s="756"/>
      <c r="G128" s="756"/>
      <c r="H128" s="769">
        <v>0</v>
      </c>
      <c r="I128" s="756">
        <v>1</v>
      </c>
      <c r="J128" s="756">
        <v>129.97</v>
      </c>
      <c r="K128" s="769">
        <v>1</v>
      </c>
      <c r="L128" s="756">
        <v>1</v>
      </c>
      <c r="M128" s="757">
        <v>129.97</v>
      </c>
    </row>
    <row r="129" spans="1:13" ht="14.4" customHeight="1" x14ac:dyDescent="0.3">
      <c r="A129" s="752" t="s">
        <v>575</v>
      </c>
      <c r="B129" s="753" t="s">
        <v>2139</v>
      </c>
      <c r="C129" s="753" t="s">
        <v>1824</v>
      </c>
      <c r="D129" s="753" t="s">
        <v>1825</v>
      </c>
      <c r="E129" s="753" t="s">
        <v>1816</v>
      </c>
      <c r="F129" s="756"/>
      <c r="G129" s="756"/>
      <c r="H129" s="769">
        <v>0</v>
      </c>
      <c r="I129" s="756">
        <v>3</v>
      </c>
      <c r="J129" s="756">
        <v>389.91040726506833</v>
      </c>
      <c r="K129" s="769">
        <v>1</v>
      </c>
      <c r="L129" s="756">
        <v>3</v>
      </c>
      <c r="M129" s="757">
        <v>389.91040726506833</v>
      </c>
    </row>
    <row r="130" spans="1:13" ht="14.4" customHeight="1" x14ac:dyDescent="0.3">
      <c r="A130" s="752" t="s">
        <v>575</v>
      </c>
      <c r="B130" s="753" t="s">
        <v>2139</v>
      </c>
      <c r="C130" s="753" t="s">
        <v>1822</v>
      </c>
      <c r="D130" s="753" t="s">
        <v>1823</v>
      </c>
      <c r="E130" s="753" t="s">
        <v>1816</v>
      </c>
      <c r="F130" s="756"/>
      <c r="G130" s="756"/>
      <c r="H130" s="769">
        <v>0</v>
      </c>
      <c r="I130" s="756">
        <v>3</v>
      </c>
      <c r="J130" s="756">
        <v>389.91033445382845</v>
      </c>
      <c r="K130" s="769">
        <v>1</v>
      </c>
      <c r="L130" s="756">
        <v>3</v>
      </c>
      <c r="M130" s="757">
        <v>389.91033445382845</v>
      </c>
    </row>
    <row r="131" spans="1:13" ht="14.4" customHeight="1" x14ac:dyDescent="0.3">
      <c r="A131" s="752" t="s">
        <v>578</v>
      </c>
      <c r="B131" s="753" t="s">
        <v>2049</v>
      </c>
      <c r="C131" s="753" t="s">
        <v>1178</v>
      </c>
      <c r="D131" s="753" t="s">
        <v>1116</v>
      </c>
      <c r="E131" s="753" t="s">
        <v>2050</v>
      </c>
      <c r="F131" s="756"/>
      <c r="G131" s="756"/>
      <c r="H131" s="769">
        <v>0</v>
      </c>
      <c r="I131" s="756">
        <v>3</v>
      </c>
      <c r="J131" s="756">
        <v>387.9899999999999</v>
      </c>
      <c r="K131" s="769">
        <v>1</v>
      </c>
      <c r="L131" s="756">
        <v>3</v>
      </c>
      <c r="M131" s="757">
        <v>387.9899999999999</v>
      </c>
    </row>
    <row r="132" spans="1:13" ht="14.4" customHeight="1" x14ac:dyDescent="0.3">
      <c r="A132" s="752" t="s">
        <v>578</v>
      </c>
      <c r="B132" s="753" t="s">
        <v>2084</v>
      </c>
      <c r="C132" s="753" t="s">
        <v>1741</v>
      </c>
      <c r="D132" s="753" t="s">
        <v>1112</v>
      </c>
      <c r="E132" s="753" t="s">
        <v>2147</v>
      </c>
      <c r="F132" s="756"/>
      <c r="G132" s="756"/>
      <c r="H132" s="769">
        <v>0</v>
      </c>
      <c r="I132" s="756">
        <v>5</v>
      </c>
      <c r="J132" s="756">
        <v>858.34999999999991</v>
      </c>
      <c r="K132" s="769">
        <v>1</v>
      </c>
      <c r="L132" s="756">
        <v>5</v>
      </c>
      <c r="M132" s="757">
        <v>858.34999999999991</v>
      </c>
    </row>
    <row r="133" spans="1:13" ht="14.4" customHeight="1" x14ac:dyDescent="0.3">
      <c r="A133" s="752" t="s">
        <v>578</v>
      </c>
      <c r="B133" s="753" t="s">
        <v>2161</v>
      </c>
      <c r="C133" s="753" t="s">
        <v>1752</v>
      </c>
      <c r="D133" s="753" t="s">
        <v>1753</v>
      </c>
      <c r="E133" s="753" t="s">
        <v>2162</v>
      </c>
      <c r="F133" s="756"/>
      <c r="G133" s="756"/>
      <c r="H133" s="769">
        <v>0</v>
      </c>
      <c r="I133" s="756">
        <v>2</v>
      </c>
      <c r="J133" s="756">
        <v>610.61967316228947</v>
      </c>
      <c r="K133" s="769">
        <v>1</v>
      </c>
      <c r="L133" s="756">
        <v>2</v>
      </c>
      <c r="M133" s="757">
        <v>610.61967316228947</v>
      </c>
    </row>
    <row r="134" spans="1:13" ht="14.4" customHeight="1" x14ac:dyDescent="0.3">
      <c r="A134" s="752" t="s">
        <v>578</v>
      </c>
      <c r="B134" s="753" t="s">
        <v>2163</v>
      </c>
      <c r="C134" s="753" t="s">
        <v>1755</v>
      </c>
      <c r="D134" s="753" t="s">
        <v>2164</v>
      </c>
      <c r="E134" s="753" t="s">
        <v>2165</v>
      </c>
      <c r="F134" s="756"/>
      <c r="G134" s="756"/>
      <c r="H134" s="769">
        <v>0</v>
      </c>
      <c r="I134" s="756">
        <v>8</v>
      </c>
      <c r="J134" s="756">
        <v>16262.4</v>
      </c>
      <c r="K134" s="769">
        <v>1</v>
      </c>
      <c r="L134" s="756">
        <v>8</v>
      </c>
      <c r="M134" s="757">
        <v>16262.4</v>
      </c>
    </row>
    <row r="135" spans="1:13" ht="14.4" customHeight="1" x14ac:dyDescent="0.3">
      <c r="A135" s="752" t="s">
        <v>578</v>
      </c>
      <c r="B135" s="753" t="s">
        <v>2177</v>
      </c>
      <c r="C135" s="753" t="s">
        <v>1943</v>
      </c>
      <c r="D135" s="753" t="s">
        <v>2178</v>
      </c>
      <c r="E135" s="753" t="s">
        <v>2179</v>
      </c>
      <c r="F135" s="756"/>
      <c r="G135" s="756"/>
      <c r="H135" s="769">
        <v>0</v>
      </c>
      <c r="I135" s="756">
        <v>2</v>
      </c>
      <c r="J135" s="756">
        <v>914.27999999999884</v>
      </c>
      <c r="K135" s="769">
        <v>1</v>
      </c>
      <c r="L135" s="756">
        <v>2</v>
      </c>
      <c r="M135" s="757">
        <v>914.27999999999884</v>
      </c>
    </row>
    <row r="136" spans="1:13" ht="14.4" customHeight="1" x14ac:dyDescent="0.3">
      <c r="A136" s="752" t="s">
        <v>578</v>
      </c>
      <c r="B136" s="753" t="s">
        <v>2166</v>
      </c>
      <c r="C136" s="753" t="s">
        <v>1748</v>
      </c>
      <c r="D136" s="753" t="s">
        <v>2167</v>
      </c>
      <c r="E136" s="753" t="s">
        <v>2168</v>
      </c>
      <c r="F136" s="756"/>
      <c r="G136" s="756"/>
      <c r="H136" s="769">
        <v>0</v>
      </c>
      <c r="I136" s="756">
        <v>40</v>
      </c>
      <c r="J136" s="756">
        <v>27416.000979042154</v>
      </c>
      <c r="K136" s="769">
        <v>1</v>
      </c>
      <c r="L136" s="756">
        <v>40</v>
      </c>
      <c r="M136" s="757">
        <v>27416.000979042154</v>
      </c>
    </row>
    <row r="137" spans="1:13" ht="14.4" customHeight="1" x14ac:dyDescent="0.3">
      <c r="A137" s="752" t="s">
        <v>578</v>
      </c>
      <c r="B137" s="753" t="s">
        <v>2166</v>
      </c>
      <c r="C137" s="753" t="s">
        <v>1744</v>
      </c>
      <c r="D137" s="753" t="s">
        <v>2167</v>
      </c>
      <c r="E137" s="753" t="s">
        <v>2169</v>
      </c>
      <c r="F137" s="756"/>
      <c r="G137" s="756"/>
      <c r="H137" s="769">
        <v>0</v>
      </c>
      <c r="I137" s="756">
        <v>14</v>
      </c>
      <c r="J137" s="756">
        <v>2068.64</v>
      </c>
      <c r="K137" s="769">
        <v>1</v>
      </c>
      <c r="L137" s="756">
        <v>14</v>
      </c>
      <c r="M137" s="757">
        <v>2068.64</v>
      </c>
    </row>
    <row r="138" spans="1:13" ht="14.4" customHeight="1" x14ac:dyDescent="0.3">
      <c r="A138" s="752" t="s">
        <v>578</v>
      </c>
      <c r="B138" s="753" t="s">
        <v>2122</v>
      </c>
      <c r="C138" s="753" t="s">
        <v>1293</v>
      </c>
      <c r="D138" s="753" t="s">
        <v>2123</v>
      </c>
      <c r="E138" s="753" t="s">
        <v>2124</v>
      </c>
      <c r="F138" s="756"/>
      <c r="G138" s="756"/>
      <c r="H138" s="769">
        <v>0</v>
      </c>
      <c r="I138" s="756">
        <v>6</v>
      </c>
      <c r="J138" s="756">
        <v>403.92</v>
      </c>
      <c r="K138" s="769">
        <v>1</v>
      </c>
      <c r="L138" s="756">
        <v>6</v>
      </c>
      <c r="M138" s="757">
        <v>403.92</v>
      </c>
    </row>
    <row r="139" spans="1:13" ht="14.4" customHeight="1" thickBot="1" x14ac:dyDescent="0.35">
      <c r="A139" s="758" t="s">
        <v>578</v>
      </c>
      <c r="B139" s="759" t="s">
        <v>2122</v>
      </c>
      <c r="C139" s="759" t="s">
        <v>1776</v>
      </c>
      <c r="D139" s="759" t="s">
        <v>2123</v>
      </c>
      <c r="E139" s="759" t="s">
        <v>2170</v>
      </c>
      <c r="F139" s="762"/>
      <c r="G139" s="762"/>
      <c r="H139" s="770">
        <v>0</v>
      </c>
      <c r="I139" s="762">
        <v>16</v>
      </c>
      <c r="J139" s="762">
        <v>1525.9205273052789</v>
      </c>
      <c r="K139" s="770">
        <v>1</v>
      </c>
      <c r="L139" s="762">
        <v>16</v>
      </c>
      <c r="M139" s="763">
        <v>1525.9205273052789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4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92" t="s">
        <v>257</v>
      </c>
      <c r="B1" s="592"/>
      <c r="C1" s="592"/>
      <c r="D1" s="592"/>
      <c r="E1" s="592"/>
      <c r="F1" s="554"/>
      <c r="G1" s="554"/>
      <c r="H1" s="554"/>
      <c r="I1" s="554"/>
      <c r="J1" s="585"/>
      <c r="K1" s="585"/>
      <c r="L1" s="585"/>
      <c r="M1" s="585"/>
      <c r="N1" s="585"/>
      <c r="O1" s="585"/>
      <c r="P1" s="585"/>
      <c r="Q1" s="585"/>
    </row>
    <row r="2" spans="1:17" ht="14.4" customHeight="1" thickBot="1" x14ac:dyDescent="0.35">
      <c r="A2" s="374" t="s">
        <v>325</v>
      </c>
      <c r="B2" s="336"/>
      <c r="C2" s="336"/>
      <c r="D2" s="336"/>
      <c r="E2" s="336"/>
    </row>
    <row r="3" spans="1:17" ht="14.4" customHeight="1" thickBot="1" x14ac:dyDescent="0.35">
      <c r="A3" s="453" t="s">
        <v>3</v>
      </c>
      <c r="B3" s="457">
        <f>SUM(B6:B1048576)</f>
        <v>1588</v>
      </c>
      <c r="C3" s="458">
        <f>SUM(C6:C1048576)</f>
        <v>465</v>
      </c>
      <c r="D3" s="458">
        <f>SUM(D6:D1048576)</f>
        <v>294</v>
      </c>
      <c r="E3" s="459">
        <f>SUM(E6:E1048576)</f>
        <v>0</v>
      </c>
      <c r="F3" s="456">
        <f>IF(SUM($B3:$E3)=0,"",B3/SUM($B3:$E3))</f>
        <v>0.67660843630166168</v>
      </c>
      <c r="G3" s="454">
        <f t="shared" ref="G3:I3" si="0">IF(SUM($B3:$E3)=0,"",C3/SUM($B3:$E3))</f>
        <v>0.19812526629740093</v>
      </c>
      <c r="H3" s="454">
        <f t="shared" si="0"/>
        <v>0.12526629740093737</v>
      </c>
      <c r="I3" s="455">
        <f t="shared" si="0"/>
        <v>0</v>
      </c>
      <c r="J3" s="458">
        <f>SUM(J6:J1048576)</f>
        <v>164</v>
      </c>
      <c r="K3" s="458">
        <f>SUM(K6:K1048576)</f>
        <v>227</v>
      </c>
      <c r="L3" s="458">
        <f>SUM(L6:L1048576)</f>
        <v>294</v>
      </c>
      <c r="M3" s="459">
        <f>SUM(M6:M1048576)</f>
        <v>0</v>
      </c>
      <c r="N3" s="456">
        <f>IF(SUM($J3:$M3)=0,"",J3/SUM($J3:$M3))</f>
        <v>0.23941605839416058</v>
      </c>
      <c r="O3" s="454">
        <f t="shared" ref="O3:Q3" si="1">IF(SUM($J3:$M3)=0,"",K3/SUM($J3:$M3))</f>
        <v>0.33138686131386863</v>
      </c>
      <c r="P3" s="454">
        <f t="shared" si="1"/>
        <v>0.42919708029197079</v>
      </c>
      <c r="Q3" s="455">
        <f t="shared" si="1"/>
        <v>0</v>
      </c>
    </row>
    <row r="4" spans="1:17" ht="14.4" customHeight="1" thickBot="1" x14ac:dyDescent="0.35">
      <c r="A4" s="452"/>
      <c r="B4" s="605" t="s">
        <v>259</v>
      </c>
      <c r="C4" s="606"/>
      <c r="D4" s="606"/>
      <c r="E4" s="607"/>
      <c r="F4" s="602" t="s">
        <v>264</v>
      </c>
      <c r="G4" s="603"/>
      <c r="H4" s="603"/>
      <c r="I4" s="604"/>
      <c r="J4" s="605" t="s">
        <v>265</v>
      </c>
      <c r="K4" s="606"/>
      <c r="L4" s="606"/>
      <c r="M4" s="607"/>
      <c r="N4" s="602" t="s">
        <v>266</v>
      </c>
      <c r="O4" s="603"/>
      <c r="P4" s="603"/>
      <c r="Q4" s="604"/>
    </row>
    <row r="5" spans="1:17" ht="14.4" customHeight="1" thickBot="1" x14ac:dyDescent="0.35">
      <c r="A5" s="785" t="s">
        <v>258</v>
      </c>
      <c r="B5" s="786" t="s">
        <v>260</v>
      </c>
      <c r="C5" s="786" t="s">
        <v>261</v>
      </c>
      <c r="D5" s="786" t="s">
        <v>262</v>
      </c>
      <c r="E5" s="787" t="s">
        <v>263</v>
      </c>
      <c r="F5" s="788" t="s">
        <v>260</v>
      </c>
      <c r="G5" s="789" t="s">
        <v>261</v>
      </c>
      <c r="H5" s="789" t="s">
        <v>262</v>
      </c>
      <c r="I5" s="790" t="s">
        <v>263</v>
      </c>
      <c r="J5" s="786" t="s">
        <v>260</v>
      </c>
      <c r="K5" s="786" t="s">
        <v>261</v>
      </c>
      <c r="L5" s="786" t="s">
        <v>262</v>
      </c>
      <c r="M5" s="787" t="s">
        <v>263</v>
      </c>
      <c r="N5" s="788" t="s">
        <v>260</v>
      </c>
      <c r="O5" s="789" t="s">
        <v>261</v>
      </c>
      <c r="P5" s="789" t="s">
        <v>262</v>
      </c>
      <c r="Q5" s="790" t="s">
        <v>263</v>
      </c>
    </row>
    <row r="6" spans="1:17" ht="14.4" customHeight="1" x14ac:dyDescent="0.3">
      <c r="A6" s="794" t="s">
        <v>2181</v>
      </c>
      <c r="B6" s="800"/>
      <c r="C6" s="750"/>
      <c r="D6" s="750"/>
      <c r="E6" s="751"/>
      <c r="F6" s="797"/>
      <c r="G6" s="768"/>
      <c r="H6" s="768"/>
      <c r="I6" s="803"/>
      <c r="J6" s="800"/>
      <c r="K6" s="750"/>
      <c r="L6" s="750"/>
      <c r="M6" s="751"/>
      <c r="N6" s="797"/>
      <c r="O6" s="768"/>
      <c r="P6" s="768"/>
      <c r="Q6" s="791"/>
    </row>
    <row r="7" spans="1:17" ht="14.4" customHeight="1" x14ac:dyDescent="0.3">
      <c r="A7" s="795" t="s">
        <v>2182</v>
      </c>
      <c r="B7" s="801">
        <v>358</v>
      </c>
      <c r="C7" s="756">
        <v>361</v>
      </c>
      <c r="D7" s="756">
        <v>163</v>
      </c>
      <c r="E7" s="757"/>
      <c r="F7" s="798">
        <v>0.40589569160997735</v>
      </c>
      <c r="G7" s="769">
        <v>0.40929705215419498</v>
      </c>
      <c r="H7" s="769">
        <v>0.18480725623582767</v>
      </c>
      <c r="I7" s="804">
        <v>0</v>
      </c>
      <c r="J7" s="801">
        <v>43</v>
      </c>
      <c r="K7" s="756">
        <v>162</v>
      </c>
      <c r="L7" s="756">
        <v>163</v>
      </c>
      <c r="M7" s="757"/>
      <c r="N7" s="798">
        <v>0.11684782608695653</v>
      </c>
      <c r="O7" s="769">
        <v>0.44021739130434784</v>
      </c>
      <c r="P7" s="769">
        <v>0.44293478260869568</v>
      </c>
      <c r="Q7" s="792">
        <v>0</v>
      </c>
    </row>
    <row r="8" spans="1:17" ht="14.4" customHeight="1" x14ac:dyDescent="0.3">
      <c r="A8" s="795" t="s">
        <v>2183</v>
      </c>
      <c r="B8" s="801">
        <v>11</v>
      </c>
      <c r="C8" s="756"/>
      <c r="D8" s="756"/>
      <c r="E8" s="757"/>
      <c r="F8" s="798">
        <v>1</v>
      </c>
      <c r="G8" s="769">
        <v>0</v>
      </c>
      <c r="H8" s="769">
        <v>0</v>
      </c>
      <c r="I8" s="804">
        <v>0</v>
      </c>
      <c r="J8" s="801">
        <v>4</v>
      </c>
      <c r="K8" s="756"/>
      <c r="L8" s="756"/>
      <c r="M8" s="757"/>
      <c r="N8" s="798">
        <v>1</v>
      </c>
      <c r="O8" s="769">
        <v>0</v>
      </c>
      <c r="P8" s="769">
        <v>0</v>
      </c>
      <c r="Q8" s="792">
        <v>0</v>
      </c>
    </row>
    <row r="9" spans="1:17" ht="14.4" customHeight="1" x14ac:dyDescent="0.3">
      <c r="A9" s="795" t="s">
        <v>2184</v>
      </c>
      <c r="B9" s="801">
        <v>818</v>
      </c>
      <c r="C9" s="756">
        <v>75</v>
      </c>
      <c r="D9" s="756">
        <v>131</v>
      </c>
      <c r="E9" s="757"/>
      <c r="F9" s="798">
        <v>0.798828125</v>
      </c>
      <c r="G9" s="769">
        <v>7.32421875E-2</v>
      </c>
      <c r="H9" s="769">
        <v>0.1279296875</v>
      </c>
      <c r="I9" s="804">
        <v>0</v>
      </c>
      <c r="J9" s="801">
        <v>52</v>
      </c>
      <c r="K9" s="756">
        <v>47</v>
      </c>
      <c r="L9" s="756">
        <v>131</v>
      </c>
      <c r="M9" s="757"/>
      <c r="N9" s="798">
        <v>0.22608695652173913</v>
      </c>
      <c r="O9" s="769">
        <v>0.20434782608695654</v>
      </c>
      <c r="P9" s="769">
        <v>0.56956521739130439</v>
      </c>
      <c r="Q9" s="792">
        <v>0</v>
      </c>
    </row>
    <row r="10" spans="1:17" ht="14.4" customHeight="1" thickBot="1" x14ac:dyDescent="0.35">
      <c r="A10" s="796" t="s">
        <v>2185</v>
      </c>
      <c r="B10" s="802">
        <v>401</v>
      </c>
      <c r="C10" s="762">
        <v>29</v>
      </c>
      <c r="D10" s="762"/>
      <c r="E10" s="763"/>
      <c r="F10" s="799">
        <v>0.93255813953488376</v>
      </c>
      <c r="G10" s="770">
        <v>6.7441860465116285E-2</v>
      </c>
      <c r="H10" s="770">
        <v>0</v>
      </c>
      <c r="I10" s="805">
        <v>0</v>
      </c>
      <c r="J10" s="802">
        <v>65</v>
      </c>
      <c r="K10" s="762">
        <v>18</v>
      </c>
      <c r="L10" s="762"/>
      <c r="M10" s="763"/>
      <c r="N10" s="799">
        <v>0.7831325301204819</v>
      </c>
      <c r="O10" s="770">
        <v>0.21686746987951808</v>
      </c>
      <c r="P10" s="770">
        <v>0</v>
      </c>
      <c r="Q10" s="79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92" t="s">
        <v>177</v>
      </c>
      <c r="B1" s="592"/>
      <c r="C1" s="592"/>
      <c r="D1" s="592"/>
      <c r="E1" s="592"/>
      <c r="F1" s="592"/>
      <c r="G1" s="592"/>
      <c r="H1" s="592"/>
      <c r="I1" s="554"/>
      <c r="J1" s="554"/>
      <c r="K1" s="554"/>
      <c r="L1" s="554"/>
    </row>
    <row r="2" spans="1:14" ht="14.4" customHeight="1" thickBot="1" x14ac:dyDescent="0.35">
      <c r="A2" s="374" t="s">
        <v>325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609" t="s">
        <v>15</v>
      </c>
      <c r="D3" s="608"/>
      <c r="E3" s="608" t="s">
        <v>16</v>
      </c>
      <c r="F3" s="608"/>
      <c r="G3" s="608"/>
      <c r="H3" s="608"/>
      <c r="I3" s="608" t="s">
        <v>190</v>
      </c>
      <c r="J3" s="608"/>
      <c r="K3" s="608"/>
      <c r="L3" s="610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36">
        <v>50</v>
      </c>
      <c r="B5" s="737" t="s">
        <v>1949</v>
      </c>
      <c r="C5" s="740">
        <v>317003.67000000004</v>
      </c>
      <c r="D5" s="740">
        <v>758</v>
      </c>
      <c r="E5" s="740">
        <v>162682.22000000006</v>
      </c>
      <c r="F5" s="806">
        <v>0.51318718171306987</v>
      </c>
      <c r="G5" s="740">
        <v>341</v>
      </c>
      <c r="H5" s="806">
        <v>0.44986807387862798</v>
      </c>
      <c r="I5" s="740">
        <v>154321.44999999998</v>
      </c>
      <c r="J5" s="806">
        <v>0.48681281828693013</v>
      </c>
      <c r="K5" s="740">
        <v>417</v>
      </c>
      <c r="L5" s="806">
        <v>0.55013192612137207</v>
      </c>
      <c r="M5" s="740" t="s">
        <v>74</v>
      </c>
      <c r="N5" s="270"/>
    </row>
    <row r="6" spans="1:14" ht="14.4" customHeight="1" x14ac:dyDescent="0.3">
      <c r="A6" s="736">
        <v>50</v>
      </c>
      <c r="B6" s="737" t="s">
        <v>2186</v>
      </c>
      <c r="C6" s="740">
        <v>285992.23000000004</v>
      </c>
      <c r="D6" s="740">
        <v>613</v>
      </c>
      <c r="E6" s="740">
        <v>132962.78000000006</v>
      </c>
      <c r="F6" s="806">
        <v>0.46491745597424111</v>
      </c>
      <c r="G6" s="740">
        <v>200</v>
      </c>
      <c r="H6" s="806">
        <v>0.32626427406199021</v>
      </c>
      <c r="I6" s="740">
        <v>153029.44999999998</v>
      </c>
      <c r="J6" s="806">
        <v>0.53508254402575883</v>
      </c>
      <c r="K6" s="740">
        <v>413</v>
      </c>
      <c r="L6" s="806">
        <v>0.67373572593800979</v>
      </c>
      <c r="M6" s="740" t="s">
        <v>1</v>
      </c>
      <c r="N6" s="270"/>
    </row>
    <row r="7" spans="1:14" ht="14.4" customHeight="1" x14ac:dyDescent="0.3">
      <c r="A7" s="736">
        <v>50</v>
      </c>
      <c r="B7" s="737" t="s">
        <v>2187</v>
      </c>
      <c r="C7" s="740">
        <v>31011.439999999995</v>
      </c>
      <c r="D7" s="740">
        <v>145</v>
      </c>
      <c r="E7" s="740">
        <v>29719.439999999995</v>
      </c>
      <c r="F7" s="806">
        <v>0.95833795528359855</v>
      </c>
      <c r="G7" s="740">
        <v>141</v>
      </c>
      <c r="H7" s="806">
        <v>0.97241379310344822</v>
      </c>
      <c r="I7" s="740">
        <v>1292</v>
      </c>
      <c r="J7" s="806">
        <v>4.166204471640144E-2</v>
      </c>
      <c r="K7" s="740">
        <v>4</v>
      </c>
      <c r="L7" s="806">
        <v>2.7586206896551724E-2</v>
      </c>
      <c r="M7" s="740" t="s">
        <v>1</v>
      </c>
      <c r="N7" s="270"/>
    </row>
    <row r="8" spans="1:14" ht="14.4" customHeight="1" x14ac:dyDescent="0.3">
      <c r="A8" s="736" t="s">
        <v>562</v>
      </c>
      <c r="B8" s="737" t="s">
        <v>3</v>
      </c>
      <c r="C8" s="740">
        <v>317003.67000000004</v>
      </c>
      <c r="D8" s="740">
        <v>758</v>
      </c>
      <c r="E8" s="740">
        <v>162682.22000000006</v>
      </c>
      <c r="F8" s="806">
        <v>0.51318718171306987</v>
      </c>
      <c r="G8" s="740">
        <v>341</v>
      </c>
      <c r="H8" s="806">
        <v>0.44986807387862798</v>
      </c>
      <c r="I8" s="740">
        <v>154321.44999999998</v>
      </c>
      <c r="J8" s="806">
        <v>0.48681281828693013</v>
      </c>
      <c r="K8" s="740">
        <v>417</v>
      </c>
      <c r="L8" s="806">
        <v>0.55013192612137207</v>
      </c>
      <c r="M8" s="740" t="s">
        <v>566</v>
      </c>
      <c r="N8" s="270"/>
    </row>
    <row r="10" spans="1:14" ht="14.4" customHeight="1" x14ac:dyDescent="0.3">
      <c r="A10" s="736">
        <v>50</v>
      </c>
      <c r="B10" s="737" t="s">
        <v>1949</v>
      </c>
      <c r="C10" s="740" t="s">
        <v>564</v>
      </c>
      <c r="D10" s="740" t="s">
        <v>564</v>
      </c>
      <c r="E10" s="740" t="s">
        <v>564</v>
      </c>
      <c r="F10" s="806" t="s">
        <v>564</v>
      </c>
      <c r="G10" s="740" t="s">
        <v>564</v>
      </c>
      <c r="H10" s="806" t="s">
        <v>564</v>
      </c>
      <c r="I10" s="740" t="s">
        <v>564</v>
      </c>
      <c r="J10" s="806" t="s">
        <v>564</v>
      </c>
      <c r="K10" s="740" t="s">
        <v>564</v>
      </c>
      <c r="L10" s="806" t="s">
        <v>564</v>
      </c>
      <c r="M10" s="740" t="s">
        <v>74</v>
      </c>
      <c r="N10" s="270"/>
    </row>
    <row r="11" spans="1:14" ht="14.4" customHeight="1" x14ac:dyDescent="0.3">
      <c r="A11" s="736" t="s">
        <v>2188</v>
      </c>
      <c r="B11" s="737" t="s">
        <v>2186</v>
      </c>
      <c r="C11" s="740">
        <v>69976.23000000001</v>
      </c>
      <c r="D11" s="740">
        <v>307</v>
      </c>
      <c r="E11" s="740">
        <v>12803.790000000003</v>
      </c>
      <c r="F11" s="806">
        <v>0.18297341825931465</v>
      </c>
      <c r="G11" s="740">
        <v>57</v>
      </c>
      <c r="H11" s="806">
        <v>0.18566775244299674</v>
      </c>
      <c r="I11" s="740">
        <v>57172.44</v>
      </c>
      <c r="J11" s="806">
        <v>0.81702658174068532</v>
      </c>
      <c r="K11" s="740">
        <v>250</v>
      </c>
      <c r="L11" s="806">
        <v>0.81433224755700329</v>
      </c>
      <c r="M11" s="740" t="s">
        <v>1</v>
      </c>
      <c r="N11" s="270"/>
    </row>
    <row r="12" spans="1:14" ht="14.4" customHeight="1" x14ac:dyDescent="0.3">
      <c r="A12" s="736" t="s">
        <v>2188</v>
      </c>
      <c r="B12" s="737" t="s">
        <v>2189</v>
      </c>
      <c r="C12" s="740">
        <v>69976.23000000001</v>
      </c>
      <c r="D12" s="740">
        <v>307</v>
      </c>
      <c r="E12" s="740">
        <v>12803.790000000003</v>
      </c>
      <c r="F12" s="806">
        <v>0.18297341825931465</v>
      </c>
      <c r="G12" s="740">
        <v>57</v>
      </c>
      <c r="H12" s="806">
        <v>0.18566775244299674</v>
      </c>
      <c r="I12" s="740">
        <v>57172.44</v>
      </c>
      <c r="J12" s="806">
        <v>0.81702658174068532</v>
      </c>
      <c r="K12" s="740">
        <v>250</v>
      </c>
      <c r="L12" s="806">
        <v>0.81433224755700329</v>
      </c>
      <c r="M12" s="740" t="s">
        <v>570</v>
      </c>
      <c r="N12" s="270"/>
    </row>
    <row r="13" spans="1:14" ht="14.4" customHeight="1" x14ac:dyDescent="0.3">
      <c r="A13" s="736" t="s">
        <v>564</v>
      </c>
      <c r="B13" s="737" t="s">
        <v>564</v>
      </c>
      <c r="C13" s="740" t="s">
        <v>564</v>
      </c>
      <c r="D13" s="740" t="s">
        <v>564</v>
      </c>
      <c r="E13" s="740" t="s">
        <v>564</v>
      </c>
      <c r="F13" s="806" t="s">
        <v>564</v>
      </c>
      <c r="G13" s="740" t="s">
        <v>564</v>
      </c>
      <c r="H13" s="806" t="s">
        <v>564</v>
      </c>
      <c r="I13" s="740" t="s">
        <v>564</v>
      </c>
      <c r="J13" s="806" t="s">
        <v>564</v>
      </c>
      <c r="K13" s="740" t="s">
        <v>564</v>
      </c>
      <c r="L13" s="806" t="s">
        <v>564</v>
      </c>
      <c r="M13" s="740" t="s">
        <v>571</v>
      </c>
      <c r="N13" s="270"/>
    </row>
    <row r="14" spans="1:14" ht="14.4" customHeight="1" x14ac:dyDescent="0.3">
      <c r="A14" s="736" t="s">
        <v>2190</v>
      </c>
      <c r="B14" s="737" t="s">
        <v>2186</v>
      </c>
      <c r="C14" s="740">
        <v>216016.00000000006</v>
      </c>
      <c r="D14" s="740">
        <v>306</v>
      </c>
      <c r="E14" s="740">
        <v>120158.99</v>
      </c>
      <c r="F14" s="806">
        <v>0.55625041663580466</v>
      </c>
      <c r="G14" s="740">
        <v>143</v>
      </c>
      <c r="H14" s="806">
        <v>0.4673202614379085</v>
      </c>
      <c r="I14" s="740">
        <v>95857.010000000053</v>
      </c>
      <c r="J14" s="806">
        <v>0.44374958336419534</v>
      </c>
      <c r="K14" s="740">
        <v>163</v>
      </c>
      <c r="L14" s="806">
        <v>0.5326797385620915</v>
      </c>
      <c r="M14" s="740" t="s">
        <v>1</v>
      </c>
      <c r="N14" s="270"/>
    </row>
    <row r="15" spans="1:14" ht="14.4" customHeight="1" x14ac:dyDescent="0.3">
      <c r="A15" s="736" t="s">
        <v>2190</v>
      </c>
      <c r="B15" s="737" t="s">
        <v>2187</v>
      </c>
      <c r="C15" s="740">
        <v>31011.439999999995</v>
      </c>
      <c r="D15" s="740">
        <v>145</v>
      </c>
      <c r="E15" s="740">
        <v>29719.439999999995</v>
      </c>
      <c r="F15" s="806">
        <v>0.95833795528359855</v>
      </c>
      <c r="G15" s="740">
        <v>141</v>
      </c>
      <c r="H15" s="806">
        <v>0.97241379310344822</v>
      </c>
      <c r="I15" s="740">
        <v>1292</v>
      </c>
      <c r="J15" s="806">
        <v>4.166204471640144E-2</v>
      </c>
      <c r="K15" s="740">
        <v>4</v>
      </c>
      <c r="L15" s="806">
        <v>2.7586206896551724E-2</v>
      </c>
      <c r="M15" s="740" t="s">
        <v>1</v>
      </c>
      <c r="N15" s="270"/>
    </row>
    <row r="16" spans="1:14" ht="14.4" customHeight="1" x14ac:dyDescent="0.3">
      <c r="A16" s="736" t="s">
        <v>2190</v>
      </c>
      <c r="B16" s="737" t="s">
        <v>2191</v>
      </c>
      <c r="C16" s="740">
        <v>247027.44000000006</v>
      </c>
      <c r="D16" s="740">
        <v>451</v>
      </c>
      <c r="E16" s="740">
        <v>149878.43</v>
      </c>
      <c r="F16" s="806">
        <v>0.60672785986852296</v>
      </c>
      <c r="G16" s="740">
        <v>284</v>
      </c>
      <c r="H16" s="806">
        <v>0.62971175166297122</v>
      </c>
      <c r="I16" s="740">
        <v>97149.010000000053</v>
      </c>
      <c r="J16" s="806">
        <v>0.39327214013147699</v>
      </c>
      <c r="K16" s="740">
        <v>167</v>
      </c>
      <c r="L16" s="806">
        <v>0.37028824833702884</v>
      </c>
      <c r="M16" s="740" t="s">
        <v>570</v>
      </c>
      <c r="N16" s="270"/>
    </row>
    <row r="17" spans="1:14" ht="14.4" customHeight="1" x14ac:dyDescent="0.3">
      <c r="A17" s="736" t="s">
        <v>564</v>
      </c>
      <c r="B17" s="737" t="s">
        <v>564</v>
      </c>
      <c r="C17" s="740" t="s">
        <v>564</v>
      </c>
      <c r="D17" s="740" t="s">
        <v>564</v>
      </c>
      <c r="E17" s="740" t="s">
        <v>564</v>
      </c>
      <c r="F17" s="806" t="s">
        <v>564</v>
      </c>
      <c r="G17" s="740" t="s">
        <v>564</v>
      </c>
      <c r="H17" s="806" t="s">
        <v>564</v>
      </c>
      <c r="I17" s="740" t="s">
        <v>564</v>
      </c>
      <c r="J17" s="806" t="s">
        <v>564</v>
      </c>
      <c r="K17" s="740" t="s">
        <v>564</v>
      </c>
      <c r="L17" s="806" t="s">
        <v>564</v>
      </c>
      <c r="M17" s="740" t="s">
        <v>571</v>
      </c>
      <c r="N17" s="270"/>
    </row>
    <row r="18" spans="1:14" ht="14.4" customHeight="1" x14ac:dyDescent="0.3">
      <c r="A18" s="736" t="s">
        <v>562</v>
      </c>
      <c r="B18" s="737" t="s">
        <v>2192</v>
      </c>
      <c r="C18" s="740">
        <v>317003.6700000001</v>
      </c>
      <c r="D18" s="740">
        <v>758</v>
      </c>
      <c r="E18" s="740">
        <v>162682.22</v>
      </c>
      <c r="F18" s="806">
        <v>0.51318718171306965</v>
      </c>
      <c r="G18" s="740">
        <v>341</v>
      </c>
      <c r="H18" s="806">
        <v>0.44986807387862798</v>
      </c>
      <c r="I18" s="740">
        <v>154321.45000000007</v>
      </c>
      <c r="J18" s="806">
        <v>0.48681281828693029</v>
      </c>
      <c r="K18" s="740">
        <v>417</v>
      </c>
      <c r="L18" s="806">
        <v>0.55013192612137207</v>
      </c>
      <c r="M18" s="740" t="s">
        <v>566</v>
      </c>
      <c r="N18" s="270"/>
    </row>
    <row r="19" spans="1:14" ht="14.4" customHeight="1" x14ac:dyDescent="0.3">
      <c r="A19" s="807" t="s">
        <v>2193</v>
      </c>
    </row>
    <row r="20" spans="1:14" ht="14.4" customHeight="1" x14ac:dyDescent="0.3">
      <c r="A20" s="808" t="s">
        <v>2194</v>
      </c>
    </row>
    <row r="21" spans="1:14" ht="14.4" customHeight="1" x14ac:dyDescent="0.3">
      <c r="A21" s="807" t="s">
        <v>2195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92" t="s">
        <v>191</v>
      </c>
      <c r="B1" s="592"/>
      <c r="C1" s="592"/>
      <c r="D1" s="592"/>
      <c r="E1" s="592"/>
      <c r="F1" s="592"/>
      <c r="G1" s="592"/>
      <c r="H1" s="592"/>
      <c r="I1" s="592"/>
      <c r="J1" s="554"/>
      <c r="K1" s="554"/>
      <c r="L1" s="554"/>
      <c r="M1" s="554"/>
    </row>
    <row r="2" spans="1:13" ht="14.4" customHeight="1" thickBot="1" x14ac:dyDescent="0.35">
      <c r="A2" s="374" t="s">
        <v>325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609" t="s">
        <v>15</v>
      </c>
      <c r="C3" s="611"/>
      <c r="D3" s="608"/>
      <c r="E3" s="261"/>
      <c r="F3" s="608" t="s">
        <v>16</v>
      </c>
      <c r="G3" s="608"/>
      <c r="H3" s="608"/>
      <c r="I3" s="608"/>
      <c r="J3" s="608" t="s">
        <v>190</v>
      </c>
      <c r="K3" s="608"/>
      <c r="L3" s="608"/>
      <c r="M3" s="610"/>
    </row>
    <row r="4" spans="1:13" ht="14.4" customHeight="1" thickBot="1" x14ac:dyDescent="0.35">
      <c r="A4" s="785" t="s">
        <v>167</v>
      </c>
      <c r="B4" s="786" t="s">
        <v>19</v>
      </c>
      <c r="C4" s="812"/>
      <c r="D4" s="786" t="s">
        <v>20</v>
      </c>
      <c r="E4" s="812"/>
      <c r="F4" s="786" t="s">
        <v>19</v>
      </c>
      <c r="G4" s="789" t="s">
        <v>2</v>
      </c>
      <c r="H4" s="786" t="s">
        <v>20</v>
      </c>
      <c r="I4" s="789" t="s">
        <v>2</v>
      </c>
      <c r="J4" s="786" t="s">
        <v>19</v>
      </c>
      <c r="K4" s="789" t="s">
        <v>2</v>
      </c>
      <c r="L4" s="786" t="s">
        <v>20</v>
      </c>
      <c r="M4" s="790" t="s">
        <v>2</v>
      </c>
    </row>
    <row r="5" spans="1:13" ht="14.4" customHeight="1" x14ac:dyDescent="0.3">
      <c r="A5" s="809" t="s">
        <v>2196</v>
      </c>
      <c r="B5" s="800">
        <v>4277.7800000000007</v>
      </c>
      <c r="C5" s="747">
        <v>1</v>
      </c>
      <c r="D5" s="813">
        <v>17</v>
      </c>
      <c r="E5" s="816" t="s">
        <v>2196</v>
      </c>
      <c r="F5" s="800">
        <v>371.85</v>
      </c>
      <c r="G5" s="768">
        <v>8.6925928869647326E-2</v>
      </c>
      <c r="H5" s="750">
        <v>3</v>
      </c>
      <c r="I5" s="791">
        <v>0.17647058823529413</v>
      </c>
      <c r="J5" s="819">
        <v>3905.9300000000003</v>
      </c>
      <c r="K5" s="768">
        <v>0.91307407113035255</v>
      </c>
      <c r="L5" s="750">
        <v>14</v>
      </c>
      <c r="M5" s="791">
        <v>0.82352941176470584</v>
      </c>
    </row>
    <row r="6" spans="1:13" ht="14.4" customHeight="1" x14ac:dyDescent="0.3">
      <c r="A6" s="810" t="s">
        <v>2197</v>
      </c>
      <c r="B6" s="801">
        <v>75720.859999999986</v>
      </c>
      <c r="C6" s="753">
        <v>1</v>
      </c>
      <c r="D6" s="814">
        <v>185</v>
      </c>
      <c r="E6" s="817" t="s">
        <v>2197</v>
      </c>
      <c r="F6" s="801">
        <v>42679.57</v>
      </c>
      <c r="G6" s="769">
        <v>0.56364349269144598</v>
      </c>
      <c r="H6" s="756">
        <v>117</v>
      </c>
      <c r="I6" s="792">
        <v>0.63243243243243241</v>
      </c>
      <c r="J6" s="820">
        <v>33041.289999999994</v>
      </c>
      <c r="K6" s="769">
        <v>0.43635650730855408</v>
      </c>
      <c r="L6" s="756">
        <v>68</v>
      </c>
      <c r="M6" s="792">
        <v>0.36756756756756759</v>
      </c>
    </row>
    <row r="7" spans="1:13" ht="14.4" customHeight="1" x14ac:dyDescent="0.3">
      <c r="A7" s="810" t="s">
        <v>2198</v>
      </c>
      <c r="B7" s="801">
        <v>4928.42</v>
      </c>
      <c r="C7" s="753">
        <v>1</v>
      </c>
      <c r="D7" s="814">
        <v>20</v>
      </c>
      <c r="E7" s="817" t="s">
        <v>2198</v>
      </c>
      <c r="F7" s="801">
        <v>1419.91</v>
      </c>
      <c r="G7" s="769">
        <v>0.28810653312826423</v>
      </c>
      <c r="H7" s="756">
        <v>4</v>
      </c>
      <c r="I7" s="792">
        <v>0.2</v>
      </c>
      <c r="J7" s="820">
        <v>3508.51</v>
      </c>
      <c r="K7" s="769">
        <v>0.71189346687173582</v>
      </c>
      <c r="L7" s="756">
        <v>16</v>
      </c>
      <c r="M7" s="792">
        <v>0.8</v>
      </c>
    </row>
    <row r="8" spans="1:13" ht="14.4" customHeight="1" x14ac:dyDescent="0.3">
      <c r="A8" s="810" t="s">
        <v>2199</v>
      </c>
      <c r="B8" s="801">
        <v>15397.810000000001</v>
      </c>
      <c r="C8" s="753">
        <v>1</v>
      </c>
      <c r="D8" s="814">
        <v>64</v>
      </c>
      <c r="E8" s="817" t="s">
        <v>2199</v>
      </c>
      <c r="F8" s="801">
        <v>2487.86</v>
      </c>
      <c r="G8" s="769">
        <v>0.16157232749332534</v>
      </c>
      <c r="H8" s="756">
        <v>9</v>
      </c>
      <c r="I8" s="792">
        <v>0.140625</v>
      </c>
      <c r="J8" s="820">
        <v>12909.95</v>
      </c>
      <c r="K8" s="769">
        <v>0.8384276725066746</v>
      </c>
      <c r="L8" s="756">
        <v>55</v>
      </c>
      <c r="M8" s="792">
        <v>0.859375</v>
      </c>
    </row>
    <row r="9" spans="1:13" ht="14.4" customHeight="1" x14ac:dyDescent="0.3">
      <c r="A9" s="810" t="s">
        <v>2200</v>
      </c>
      <c r="B9" s="801">
        <v>20196.93</v>
      </c>
      <c r="C9" s="753">
        <v>1</v>
      </c>
      <c r="D9" s="814">
        <v>125</v>
      </c>
      <c r="E9" s="817" t="s">
        <v>2200</v>
      </c>
      <c r="F9" s="801">
        <v>6095.4500000000007</v>
      </c>
      <c r="G9" s="769">
        <v>0.30180081824316868</v>
      </c>
      <c r="H9" s="756">
        <v>31</v>
      </c>
      <c r="I9" s="792">
        <v>0.248</v>
      </c>
      <c r="J9" s="820">
        <v>14101.48</v>
      </c>
      <c r="K9" s="769">
        <v>0.69819918175683138</v>
      </c>
      <c r="L9" s="756">
        <v>94</v>
      </c>
      <c r="M9" s="792">
        <v>0.752</v>
      </c>
    </row>
    <row r="10" spans="1:13" ht="14.4" customHeight="1" x14ac:dyDescent="0.3">
      <c r="A10" s="810" t="s">
        <v>2201</v>
      </c>
      <c r="B10" s="801">
        <v>105.33</v>
      </c>
      <c r="C10" s="753">
        <v>1</v>
      </c>
      <c r="D10" s="814">
        <v>3</v>
      </c>
      <c r="E10" s="817" t="s">
        <v>2201</v>
      </c>
      <c r="F10" s="801">
        <v>105.33</v>
      </c>
      <c r="G10" s="769">
        <v>1</v>
      </c>
      <c r="H10" s="756">
        <v>3</v>
      </c>
      <c r="I10" s="792">
        <v>1</v>
      </c>
      <c r="J10" s="820"/>
      <c r="K10" s="769">
        <v>0</v>
      </c>
      <c r="L10" s="756"/>
      <c r="M10" s="792">
        <v>0</v>
      </c>
    </row>
    <row r="11" spans="1:13" ht="14.4" customHeight="1" x14ac:dyDescent="0.3">
      <c r="A11" s="810" t="s">
        <v>2202</v>
      </c>
      <c r="B11" s="801">
        <v>141.08000000000001</v>
      </c>
      <c r="C11" s="753">
        <v>1</v>
      </c>
      <c r="D11" s="814">
        <v>1</v>
      </c>
      <c r="E11" s="817" t="s">
        <v>2202</v>
      </c>
      <c r="F11" s="801">
        <v>141.08000000000001</v>
      </c>
      <c r="G11" s="769">
        <v>1</v>
      </c>
      <c r="H11" s="756">
        <v>1</v>
      </c>
      <c r="I11" s="792">
        <v>1</v>
      </c>
      <c r="J11" s="820"/>
      <c r="K11" s="769">
        <v>0</v>
      </c>
      <c r="L11" s="756"/>
      <c r="M11" s="792">
        <v>0</v>
      </c>
    </row>
    <row r="12" spans="1:13" ht="14.4" customHeight="1" x14ac:dyDescent="0.3">
      <c r="A12" s="810" t="s">
        <v>2203</v>
      </c>
      <c r="B12" s="801">
        <v>151140.66</v>
      </c>
      <c r="C12" s="753">
        <v>1</v>
      </c>
      <c r="D12" s="814">
        <v>209</v>
      </c>
      <c r="E12" s="817" t="s">
        <v>2203</v>
      </c>
      <c r="F12" s="801">
        <v>92415.900000000009</v>
      </c>
      <c r="G12" s="769">
        <v>0.61145624215217798</v>
      </c>
      <c r="H12" s="756">
        <v>107</v>
      </c>
      <c r="I12" s="792">
        <v>0.51196172248803828</v>
      </c>
      <c r="J12" s="820">
        <v>58724.76</v>
      </c>
      <c r="K12" s="769">
        <v>0.38854375784782202</v>
      </c>
      <c r="L12" s="756">
        <v>102</v>
      </c>
      <c r="M12" s="792">
        <v>0.48803827751196172</v>
      </c>
    </row>
    <row r="13" spans="1:13" ht="14.4" customHeight="1" x14ac:dyDescent="0.3">
      <c r="A13" s="810" t="s">
        <v>2204</v>
      </c>
      <c r="B13" s="801">
        <v>5102.1600000000008</v>
      </c>
      <c r="C13" s="753">
        <v>1</v>
      </c>
      <c r="D13" s="814">
        <v>28</v>
      </c>
      <c r="E13" s="817" t="s">
        <v>2204</v>
      </c>
      <c r="F13" s="801">
        <v>4872.7800000000007</v>
      </c>
      <c r="G13" s="769">
        <v>0.95504257020555994</v>
      </c>
      <c r="H13" s="756">
        <v>27</v>
      </c>
      <c r="I13" s="792">
        <v>0.9642857142857143</v>
      </c>
      <c r="J13" s="820">
        <v>229.38</v>
      </c>
      <c r="K13" s="769">
        <v>4.4957429794439993E-2</v>
      </c>
      <c r="L13" s="756">
        <v>1</v>
      </c>
      <c r="M13" s="792">
        <v>3.5714285714285712E-2</v>
      </c>
    </row>
    <row r="14" spans="1:13" ht="14.4" customHeight="1" x14ac:dyDescent="0.3">
      <c r="A14" s="810" t="s">
        <v>2205</v>
      </c>
      <c r="B14" s="801">
        <v>6580.7300000000005</v>
      </c>
      <c r="C14" s="753">
        <v>1</v>
      </c>
      <c r="D14" s="814">
        <v>25</v>
      </c>
      <c r="E14" s="817" t="s">
        <v>2205</v>
      </c>
      <c r="F14" s="801">
        <v>900.69000000000017</v>
      </c>
      <c r="G14" s="769">
        <v>0.13686779430245583</v>
      </c>
      <c r="H14" s="756">
        <v>4</v>
      </c>
      <c r="I14" s="792">
        <v>0.16</v>
      </c>
      <c r="J14" s="820">
        <v>5680.04</v>
      </c>
      <c r="K14" s="769">
        <v>0.86313220569754412</v>
      </c>
      <c r="L14" s="756">
        <v>21</v>
      </c>
      <c r="M14" s="792">
        <v>0.84</v>
      </c>
    </row>
    <row r="15" spans="1:13" ht="14.4" customHeight="1" x14ac:dyDescent="0.3">
      <c r="A15" s="810" t="s">
        <v>2206</v>
      </c>
      <c r="B15" s="801">
        <v>147.72999999999999</v>
      </c>
      <c r="C15" s="753">
        <v>1</v>
      </c>
      <c r="D15" s="814">
        <v>2</v>
      </c>
      <c r="E15" s="817" t="s">
        <v>2206</v>
      </c>
      <c r="F15" s="801"/>
      <c r="G15" s="769">
        <v>0</v>
      </c>
      <c r="H15" s="756"/>
      <c r="I15" s="792">
        <v>0</v>
      </c>
      <c r="J15" s="820">
        <v>147.72999999999999</v>
      </c>
      <c r="K15" s="769">
        <v>1</v>
      </c>
      <c r="L15" s="756">
        <v>2</v>
      </c>
      <c r="M15" s="792">
        <v>1</v>
      </c>
    </row>
    <row r="16" spans="1:13" ht="14.4" customHeight="1" x14ac:dyDescent="0.3">
      <c r="A16" s="810" t="s">
        <v>2207</v>
      </c>
      <c r="B16" s="801">
        <v>680.74</v>
      </c>
      <c r="C16" s="753">
        <v>1</v>
      </c>
      <c r="D16" s="814">
        <v>5</v>
      </c>
      <c r="E16" s="817" t="s">
        <v>2207</v>
      </c>
      <c r="F16" s="801">
        <v>80.760000000000005</v>
      </c>
      <c r="G16" s="769">
        <v>0.11863560243264683</v>
      </c>
      <c r="H16" s="756">
        <v>1</v>
      </c>
      <c r="I16" s="792">
        <v>0.2</v>
      </c>
      <c r="J16" s="820">
        <v>599.98</v>
      </c>
      <c r="K16" s="769">
        <v>0.88136439756735319</v>
      </c>
      <c r="L16" s="756">
        <v>4</v>
      </c>
      <c r="M16" s="792">
        <v>0.8</v>
      </c>
    </row>
    <row r="17" spans="1:13" ht="14.4" customHeight="1" thickBot="1" x14ac:dyDescent="0.35">
      <c r="A17" s="811" t="s">
        <v>2208</v>
      </c>
      <c r="B17" s="802">
        <v>32583.440000000006</v>
      </c>
      <c r="C17" s="759">
        <v>1</v>
      </c>
      <c r="D17" s="815">
        <v>74</v>
      </c>
      <c r="E17" s="818" t="s">
        <v>2208</v>
      </c>
      <c r="F17" s="802">
        <v>11111.04</v>
      </c>
      <c r="G17" s="770">
        <v>0.34100266884036795</v>
      </c>
      <c r="H17" s="762">
        <v>34</v>
      </c>
      <c r="I17" s="793">
        <v>0.45945945945945948</v>
      </c>
      <c r="J17" s="821">
        <v>21472.400000000005</v>
      </c>
      <c r="K17" s="770">
        <v>0.65899733115963199</v>
      </c>
      <c r="L17" s="762">
        <v>40</v>
      </c>
      <c r="M17" s="793">
        <v>0.54054054054054057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0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83" t="s">
        <v>3033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</row>
    <row r="2" spans="1:21" ht="14.4" customHeight="1" thickBot="1" x14ac:dyDescent="0.35">
      <c r="A2" s="374" t="s">
        <v>325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615"/>
      <c r="B3" s="616"/>
      <c r="C3" s="616"/>
      <c r="D3" s="616"/>
      <c r="E3" s="616"/>
      <c r="F3" s="616"/>
      <c r="G3" s="616"/>
      <c r="H3" s="616"/>
      <c r="I3" s="616"/>
      <c r="J3" s="616"/>
      <c r="K3" s="617" t="s">
        <v>159</v>
      </c>
      <c r="L3" s="618"/>
      <c r="M3" s="70">
        <f>SUBTOTAL(9,M7:M1048576)</f>
        <v>317003.67</v>
      </c>
      <c r="N3" s="70">
        <f>SUBTOTAL(9,N7:N1048576)</f>
        <v>1783</v>
      </c>
      <c r="O3" s="70">
        <f>SUBTOTAL(9,O7:O1048576)</f>
        <v>758</v>
      </c>
      <c r="P3" s="70">
        <f>SUBTOTAL(9,P7:P1048576)</f>
        <v>162682.22000000006</v>
      </c>
      <c r="Q3" s="71">
        <f>IF(M3=0,0,P3/M3)</f>
        <v>0.51318718171306998</v>
      </c>
      <c r="R3" s="70">
        <f>SUBTOTAL(9,R7:R1048576)</f>
        <v>891</v>
      </c>
      <c r="S3" s="71">
        <f>IF(N3=0,0,R3/N3)</f>
        <v>0.49971957375210319</v>
      </c>
      <c r="T3" s="70">
        <f>SUBTOTAL(9,T7:T1048576)</f>
        <v>341</v>
      </c>
      <c r="U3" s="72">
        <f>IF(O3=0,0,T3/O3)</f>
        <v>0.44986807387862798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619" t="s">
        <v>15</v>
      </c>
      <c r="N4" s="620"/>
      <c r="O4" s="620"/>
      <c r="P4" s="621" t="s">
        <v>21</v>
      </c>
      <c r="Q4" s="620"/>
      <c r="R4" s="620"/>
      <c r="S4" s="620"/>
      <c r="T4" s="620"/>
      <c r="U4" s="622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612" t="s">
        <v>22</v>
      </c>
      <c r="Q5" s="613"/>
      <c r="R5" s="612" t="s">
        <v>13</v>
      </c>
      <c r="S5" s="613"/>
      <c r="T5" s="612" t="s">
        <v>20</v>
      </c>
      <c r="U5" s="614"/>
    </row>
    <row r="6" spans="1:21" s="330" customFormat="1" ht="14.4" customHeight="1" thickBot="1" x14ac:dyDescent="0.35">
      <c r="A6" s="822" t="s">
        <v>23</v>
      </c>
      <c r="B6" s="823" t="s">
        <v>5</v>
      </c>
      <c r="C6" s="822" t="s">
        <v>24</v>
      </c>
      <c r="D6" s="823" t="s">
        <v>6</v>
      </c>
      <c r="E6" s="823" t="s">
        <v>193</v>
      </c>
      <c r="F6" s="823" t="s">
        <v>25</v>
      </c>
      <c r="G6" s="823" t="s">
        <v>26</v>
      </c>
      <c r="H6" s="823" t="s">
        <v>8</v>
      </c>
      <c r="I6" s="823" t="s">
        <v>10</v>
      </c>
      <c r="J6" s="823" t="s">
        <v>11</v>
      </c>
      <c r="K6" s="823" t="s">
        <v>12</v>
      </c>
      <c r="L6" s="823" t="s">
        <v>27</v>
      </c>
      <c r="M6" s="824" t="s">
        <v>14</v>
      </c>
      <c r="N6" s="825" t="s">
        <v>28</v>
      </c>
      <c r="O6" s="825" t="s">
        <v>28</v>
      </c>
      <c r="P6" s="825" t="s">
        <v>14</v>
      </c>
      <c r="Q6" s="825" t="s">
        <v>2</v>
      </c>
      <c r="R6" s="825" t="s">
        <v>28</v>
      </c>
      <c r="S6" s="825" t="s">
        <v>2</v>
      </c>
      <c r="T6" s="825" t="s">
        <v>28</v>
      </c>
      <c r="U6" s="826" t="s">
        <v>2</v>
      </c>
    </row>
    <row r="7" spans="1:21" ht="14.4" customHeight="1" x14ac:dyDescent="0.3">
      <c r="A7" s="827">
        <v>50</v>
      </c>
      <c r="B7" s="828" t="s">
        <v>1949</v>
      </c>
      <c r="C7" s="828" t="s">
        <v>2188</v>
      </c>
      <c r="D7" s="829" t="s">
        <v>3031</v>
      </c>
      <c r="E7" s="830" t="s">
        <v>2196</v>
      </c>
      <c r="F7" s="828" t="s">
        <v>2186</v>
      </c>
      <c r="G7" s="828" t="s">
        <v>2209</v>
      </c>
      <c r="H7" s="828" t="s">
        <v>1098</v>
      </c>
      <c r="I7" s="828" t="s">
        <v>1115</v>
      </c>
      <c r="J7" s="828" t="s">
        <v>1116</v>
      </c>
      <c r="K7" s="828" t="s">
        <v>2051</v>
      </c>
      <c r="L7" s="831">
        <v>72</v>
      </c>
      <c r="M7" s="831">
        <v>216</v>
      </c>
      <c r="N7" s="828">
        <v>3</v>
      </c>
      <c r="O7" s="832">
        <v>1.5</v>
      </c>
      <c r="P7" s="831">
        <v>72</v>
      </c>
      <c r="Q7" s="833">
        <v>0.33333333333333331</v>
      </c>
      <c r="R7" s="828">
        <v>1</v>
      </c>
      <c r="S7" s="833">
        <v>0.33333333333333331</v>
      </c>
      <c r="T7" s="832">
        <v>0.5</v>
      </c>
      <c r="U7" s="231">
        <v>0.33333333333333331</v>
      </c>
    </row>
    <row r="8" spans="1:21" ht="14.4" customHeight="1" x14ac:dyDescent="0.3">
      <c r="A8" s="752">
        <v>50</v>
      </c>
      <c r="B8" s="753" t="s">
        <v>1949</v>
      </c>
      <c r="C8" s="753" t="s">
        <v>2188</v>
      </c>
      <c r="D8" s="834" t="s">
        <v>3031</v>
      </c>
      <c r="E8" s="835" t="s">
        <v>2196</v>
      </c>
      <c r="F8" s="753" t="s">
        <v>2186</v>
      </c>
      <c r="G8" s="753" t="s">
        <v>2210</v>
      </c>
      <c r="H8" s="753" t="s">
        <v>564</v>
      </c>
      <c r="I8" s="753" t="s">
        <v>865</v>
      </c>
      <c r="J8" s="753" t="s">
        <v>862</v>
      </c>
      <c r="K8" s="753" t="s">
        <v>2067</v>
      </c>
      <c r="L8" s="754">
        <v>31.09</v>
      </c>
      <c r="M8" s="754">
        <v>31.09</v>
      </c>
      <c r="N8" s="753">
        <v>1</v>
      </c>
      <c r="O8" s="836">
        <v>1</v>
      </c>
      <c r="P8" s="754"/>
      <c r="Q8" s="769">
        <v>0</v>
      </c>
      <c r="R8" s="753"/>
      <c r="S8" s="769">
        <v>0</v>
      </c>
      <c r="T8" s="836"/>
      <c r="U8" s="792">
        <v>0</v>
      </c>
    </row>
    <row r="9" spans="1:21" ht="14.4" customHeight="1" x14ac:dyDescent="0.3">
      <c r="A9" s="752">
        <v>50</v>
      </c>
      <c r="B9" s="753" t="s">
        <v>1949</v>
      </c>
      <c r="C9" s="753" t="s">
        <v>2188</v>
      </c>
      <c r="D9" s="834" t="s">
        <v>3031</v>
      </c>
      <c r="E9" s="835" t="s">
        <v>2196</v>
      </c>
      <c r="F9" s="753" t="s">
        <v>2186</v>
      </c>
      <c r="G9" s="753" t="s">
        <v>2211</v>
      </c>
      <c r="H9" s="753" t="s">
        <v>1098</v>
      </c>
      <c r="I9" s="753" t="s">
        <v>1131</v>
      </c>
      <c r="J9" s="753" t="s">
        <v>1132</v>
      </c>
      <c r="K9" s="753" t="s">
        <v>2056</v>
      </c>
      <c r="L9" s="754">
        <v>35.11</v>
      </c>
      <c r="M9" s="754">
        <v>35.11</v>
      </c>
      <c r="N9" s="753">
        <v>1</v>
      </c>
      <c r="O9" s="836">
        <v>0.5</v>
      </c>
      <c r="P9" s="754"/>
      <c r="Q9" s="769">
        <v>0</v>
      </c>
      <c r="R9" s="753"/>
      <c r="S9" s="769">
        <v>0</v>
      </c>
      <c r="T9" s="836"/>
      <c r="U9" s="792">
        <v>0</v>
      </c>
    </row>
    <row r="10" spans="1:21" ht="14.4" customHeight="1" x14ac:dyDescent="0.3">
      <c r="A10" s="752">
        <v>50</v>
      </c>
      <c r="B10" s="753" t="s">
        <v>1949</v>
      </c>
      <c r="C10" s="753" t="s">
        <v>2188</v>
      </c>
      <c r="D10" s="834" t="s">
        <v>3031</v>
      </c>
      <c r="E10" s="835" t="s">
        <v>2196</v>
      </c>
      <c r="F10" s="753" t="s">
        <v>2186</v>
      </c>
      <c r="G10" s="753" t="s">
        <v>2212</v>
      </c>
      <c r="H10" s="753" t="s">
        <v>564</v>
      </c>
      <c r="I10" s="753" t="s">
        <v>811</v>
      </c>
      <c r="J10" s="753" t="s">
        <v>812</v>
      </c>
      <c r="K10" s="753" t="s">
        <v>2213</v>
      </c>
      <c r="L10" s="754">
        <v>42.51</v>
      </c>
      <c r="M10" s="754">
        <v>42.51</v>
      </c>
      <c r="N10" s="753">
        <v>1</v>
      </c>
      <c r="O10" s="836">
        <v>0.5</v>
      </c>
      <c r="P10" s="754"/>
      <c r="Q10" s="769">
        <v>0</v>
      </c>
      <c r="R10" s="753"/>
      <c r="S10" s="769">
        <v>0</v>
      </c>
      <c r="T10" s="836"/>
      <c r="U10" s="792">
        <v>0</v>
      </c>
    </row>
    <row r="11" spans="1:21" ht="14.4" customHeight="1" x14ac:dyDescent="0.3">
      <c r="A11" s="752">
        <v>50</v>
      </c>
      <c r="B11" s="753" t="s">
        <v>1949</v>
      </c>
      <c r="C11" s="753" t="s">
        <v>2188</v>
      </c>
      <c r="D11" s="834" t="s">
        <v>3031</v>
      </c>
      <c r="E11" s="835" t="s">
        <v>2196</v>
      </c>
      <c r="F11" s="753" t="s">
        <v>2186</v>
      </c>
      <c r="G11" s="753" t="s">
        <v>2214</v>
      </c>
      <c r="H11" s="753" t="s">
        <v>1098</v>
      </c>
      <c r="I11" s="753" t="s">
        <v>1254</v>
      </c>
      <c r="J11" s="753" t="s">
        <v>2046</v>
      </c>
      <c r="K11" s="753" t="s">
        <v>2047</v>
      </c>
      <c r="L11" s="754">
        <v>93.43</v>
      </c>
      <c r="M11" s="754">
        <v>93.43</v>
      </c>
      <c r="N11" s="753">
        <v>1</v>
      </c>
      <c r="O11" s="836">
        <v>0.5</v>
      </c>
      <c r="P11" s="754"/>
      <c r="Q11" s="769">
        <v>0</v>
      </c>
      <c r="R11" s="753"/>
      <c r="S11" s="769">
        <v>0</v>
      </c>
      <c r="T11" s="836"/>
      <c r="U11" s="792">
        <v>0</v>
      </c>
    </row>
    <row r="12" spans="1:21" ht="14.4" customHeight="1" x14ac:dyDescent="0.3">
      <c r="A12" s="752">
        <v>50</v>
      </c>
      <c r="B12" s="753" t="s">
        <v>1949</v>
      </c>
      <c r="C12" s="753" t="s">
        <v>2188</v>
      </c>
      <c r="D12" s="834" t="s">
        <v>3031</v>
      </c>
      <c r="E12" s="835" t="s">
        <v>2196</v>
      </c>
      <c r="F12" s="753" t="s">
        <v>2186</v>
      </c>
      <c r="G12" s="753" t="s">
        <v>2215</v>
      </c>
      <c r="H12" s="753" t="s">
        <v>564</v>
      </c>
      <c r="I12" s="753" t="s">
        <v>838</v>
      </c>
      <c r="J12" s="753" t="s">
        <v>2216</v>
      </c>
      <c r="K12" s="753" t="s">
        <v>2217</v>
      </c>
      <c r="L12" s="754">
        <v>35.18</v>
      </c>
      <c r="M12" s="754">
        <v>35.18</v>
      </c>
      <c r="N12" s="753">
        <v>1</v>
      </c>
      <c r="O12" s="836">
        <v>0.5</v>
      </c>
      <c r="P12" s="754"/>
      <c r="Q12" s="769">
        <v>0</v>
      </c>
      <c r="R12" s="753"/>
      <c r="S12" s="769">
        <v>0</v>
      </c>
      <c r="T12" s="836"/>
      <c r="U12" s="792">
        <v>0</v>
      </c>
    </row>
    <row r="13" spans="1:21" ht="14.4" customHeight="1" x14ac:dyDescent="0.3">
      <c r="A13" s="752">
        <v>50</v>
      </c>
      <c r="B13" s="753" t="s">
        <v>1949</v>
      </c>
      <c r="C13" s="753" t="s">
        <v>2188</v>
      </c>
      <c r="D13" s="834" t="s">
        <v>3031</v>
      </c>
      <c r="E13" s="835" t="s">
        <v>2196</v>
      </c>
      <c r="F13" s="753" t="s">
        <v>2186</v>
      </c>
      <c r="G13" s="753" t="s">
        <v>2218</v>
      </c>
      <c r="H13" s="753" t="s">
        <v>564</v>
      </c>
      <c r="I13" s="753" t="s">
        <v>2219</v>
      </c>
      <c r="J13" s="753" t="s">
        <v>2220</v>
      </c>
      <c r="K13" s="753" t="s">
        <v>2221</v>
      </c>
      <c r="L13" s="754">
        <v>0</v>
      </c>
      <c r="M13" s="754">
        <v>0</v>
      </c>
      <c r="N13" s="753">
        <v>1</v>
      </c>
      <c r="O13" s="836">
        <v>0.5</v>
      </c>
      <c r="P13" s="754"/>
      <c r="Q13" s="769"/>
      <c r="R13" s="753"/>
      <c r="S13" s="769">
        <v>0</v>
      </c>
      <c r="T13" s="836"/>
      <c r="U13" s="792">
        <v>0</v>
      </c>
    </row>
    <row r="14" spans="1:21" ht="14.4" customHeight="1" x14ac:dyDescent="0.3">
      <c r="A14" s="752">
        <v>50</v>
      </c>
      <c r="B14" s="753" t="s">
        <v>1949</v>
      </c>
      <c r="C14" s="753" t="s">
        <v>2188</v>
      </c>
      <c r="D14" s="834" t="s">
        <v>3031</v>
      </c>
      <c r="E14" s="835" t="s">
        <v>2196</v>
      </c>
      <c r="F14" s="753" t="s">
        <v>2186</v>
      </c>
      <c r="G14" s="753" t="s">
        <v>2222</v>
      </c>
      <c r="H14" s="753" t="s">
        <v>564</v>
      </c>
      <c r="I14" s="753" t="s">
        <v>735</v>
      </c>
      <c r="J14" s="753" t="s">
        <v>2223</v>
      </c>
      <c r="K14" s="753" t="s">
        <v>2224</v>
      </c>
      <c r="L14" s="754">
        <v>17.559999999999999</v>
      </c>
      <c r="M14" s="754">
        <v>17.559999999999999</v>
      </c>
      <c r="N14" s="753">
        <v>1</v>
      </c>
      <c r="O14" s="836">
        <v>0.5</v>
      </c>
      <c r="P14" s="754"/>
      <c r="Q14" s="769">
        <v>0</v>
      </c>
      <c r="R14" s="753"/>
      <c r="S14" s="769">
        <v>0</v>
      </c>
      <c r="T14" s="836"/>
      <c r="U14" s="792">
        <v>0</v>
      </c>
    </row>
    <row r="15" spans="1:21" ht="14.4" customHeight="1" x14ac:dyDescent="0.3">
      <c r="A15" s="752">
        <v>50</v>
      </c>
      <c r="B15" s="753" t="s">
        <v>1949</v>
      </c>
      <c r="C15" s="753" t="s">
        <v>2188</v>
      </c>
      <c r="D15" s="834" t="s">
        <v>3031</v>
      </c>
      <c r="E15" s="835" t="s">
        <v>2196</v>
      </c>
      <c r="F15" s="753" t="s">
        <v>2186</v>
      </c>
      <c r="G15" s="753" t="s">
        <v>2225</v>
      </c>
      <c r="H15" s="753" t="s">
        <v>1098</v>
      </c>
      <c r="I15" s="753" t="s">
        <v>2226</v>
      </c>
      <c r="J15" s="753" t="s">
        <v>1124</v>
      </c>
      <c r="K15" s="753" t="s">
        <v>2041</v>
      </c>
      <c r="L15" s="754">
        <v>1154.68</v>
      </c>
      <c r="M15" s="754">
        <v>2309.36</v>
      </c>
      <c r="N15" s="753">
        <v>2</v>
      </c>
      <c r="O15" s="836">
        <v>0.5</v>
      </c>
      <c r="P15" s="754"/>
      <c r="Q15" s="769">
        <v>0</v>
      </c>
      <c r="R15" s="753"/>
      <c r="S15" s="769">
        <v>0</v>
      </c>
      <c r="T15" s="836"/>
      <c r="U15" s="792">
        <v>0</v>
      </c>
    </row>
    <row r="16" spans="1:21" ht="14.4" customHeight="1" x14ac:dyDescent="0.3">
      <c r="A16" s="752">
        <v>50</v>
      </c>
      <c r="B16" s="753" t="s">
        <v>1949</v>
      </c>
      <c r="C16" s="753" t="s">
        <v>2188</v>
      </c>
      <c r="D16" s="834" t="s">
        <v>3031</v>
      </c>
      <c r="E16" s="835" t="s">
        <v>2196</v>
      </c>
      <c r="F16" s="753" t="s">
        <v>2186</v>
      </c>
      <c r="G16" s="753" t="s">
        <v>2227</v>
      </c>
      <c r="H16" s="753" t="s">
        <v>1098</v>
      </c>
      <c r="I16" s="753" t="s">
        <v>1222</v>
      </c>
      <c r="J16" s="753" t="s">
        <v>2060</v>
      </c>
      <c r="K16" s="753" t="s">
        <v>2061</v>
      </c>
      <c r="L16" s="754">
        <v>31.09</v>
      </c>
      <c r="M16" s="754">
        <v>31.09</v>
      </c>
      <c r="N16" s="753">
        <v>1</v>
      </c>
      <c r="O16" s="836">
        <v>0.5</v>
      </c>
      <c r="P16" s="754"/>
      <c r="Q16" s="769">
        <v>0</v>
      </c>
      <c r="R16" s="753"/>
      <c r="S16" s="769">
        <v>0</v>
      </c>
      <c r="T16" s="836"/>
      <c r="U16" s="792">
        <v>0</v>
      </c>
    </row>
    <row r="17" spans="1:21" ht="14.4" customHeight="1" x14ac:dyDescent="0.3">
      <c r="A17" s="752">
        <v>50</v>
      </c>
      <c r="B17" s="753" t="s">
        <v>1949</v>
      </c>
      <c r="C17" s="753" t="s">
        <v>2188</v>
      </c>
      <c r="D17" s="834" t="s">
        <v>3031</v>
      </c>
      <c r="E17" s="835" t="s">
        <v>2196</v>
      </c>
      <c r="F17" s="753" t="s">
        <v>2186</v>
      </c>
      <c r="G17" s="753" t="s">
        <v>2228</v>
      </c>
      <c r="H17" s="753" t="s">
        <v>1098</v>
      </c>
      <c r="I17" s="753" t="s">
        <v>2229</v>
      </c>
      <c r="J17" s="753" t="s">
        <v>2230</v>
      </c>
      <c r="K17" s="753" t="s">
        <v>2231</v>
      </c>
      <c r="L17" s="754">
        <v>145.72999999999999</v>
      </c>
      <c r="M17" s="754">
        <v>145.72999999999999</v>
      </c>
      <c r="N17" s="753">
        <v>1</v>
      </c>
      <c r="O17" s="836">
        <v>0.5</v>
      </c>
      <c r="P17" s="754"/>
      <c r="Q17" s="769">
        <v>0</v>
      </c>
      <c r="R17" s="753"/>
      <c r="S17" s="769">
        <v>0</v>
      </c>
      <c r="T17" s="836"/>
      <c r="U17" s="792">
        <v>0</v>
      </c>
    </row>
    <row r="18" spans="1:21" ht="14.4" customHeight="1" x14ac:dyDescent="0.3">
      <c r="A18" s="752">
        <v>50</v>
      </c>
      <c r="B18" s="753" t="s">
        <v>1949</v>
      </c>
      <c r="C18" s="753" t="s">
        <v>2188</v>
      </c>
      <c r="D18" s="834" t="s">
        <v>3031</v>
      </c>
      <c r="E18" s="835" t="s">
        <v>2196</v>
      </c>
      <c r="F18" s="753" t="s">
        <v>2186</v>
      </c>
      <c r="G18" s="753" t="s">
        <v>2232</v>
      </c>
      <c r="H18" s="753" t="s">
        <v>1098</v>
      </c>
      <c r="I18" s="753" t="s">
        <v>2233</v>
      </c>
      <c r="J18" s="753" t="s">
        <v>2065</v>
      </c>
      <c r="K18" s="753" t="s">
        <v>2234</v>
      </c>
      <c r="L18" s="754">
        <v>0</v>
      </c>
      <c r="M18" s="754">
        <v>0</v>
      </c>
      <c r="N18" s="753">
        <v>1</v>
      </c>
      <c r="O18" s="836">
        <v>0.5</v>
      </c>
      <c r="P18" s="754"/>
      <c r="Q18" s="769"/>
      <c r="R18" s="753"/>
      <c r="S18" s="769">
        <v>0</v>
      </c>
      <c r="T18" s="836"/>
      <c r="U18" s="792">
        <v>0</v>
      </c>
    </row>
    <row r="19" spans="1:21" ht="14.4" customHeight="1" x14ac:dyDescent="0.3">
      <c r="A19" s="752">
        <v>50</v>
      </c>
      <c r="B19" s="753" t="s">
        <v>1949</v>
      </c>
      <c r="C19" s="753" t="s">
        <v>2188</v>
      </c>
      <c r="D19" s="834" t="s">
        <v>3031</v>
      </c>
      <c r="E19" s="835" t="s">
        <v>2196</v>
      </c>
      <c r="F19" s="753" t="s">
        <v>2186</v>
      </c>
      <c r="G19" s="753" t="s">
        <v>2232</v>
      </c>
      <c r="H19" s="753" t="s">
        <v>1098</v>
      </c>
      <c r="I19" s="753" t="s">
        <v>1099</v>
      </c>
      <c r="J19" s="753" t="s">
        <v>2065</v>
      </c>
      <c r="K19" s="753" t="s">
        <v>2066</v>
      </c>
      <c r="L19" s="754">
        <v>16.09</v>
      </c>
      <c r="M19" s="754">
        <v>16.09</v>
      </c>
      <c r="N19" s="753">
        <v>1</v>
      </c>
      <c r="O19" s="836">
        <v>1</v>
      </c>
      <c r="P19" s="754">
        <v>16.09</v>
      </c>
      <c r="Q19" s="769">
        <v>1</v>
      </c>
      <c r="R19" s="753">
        <v>1</v>
      </c>
      <c r="S19" s="769">
        <v>1</v>
      </c>
      <c r="T19" s="836">
        <v>1</v>
      </c>
      <c r="U19" s="792">
        <v>1</v>
      </c>
    </row>
    <row r="20" spans="1:21" ht="14.4" customHeight="1" x14ac:dyDescent="0.3">
      <c r="A20" s="752">
        <v>50</v>
      </c>
      <c r="B20" s="753" t="s">
        <v>1949</v>
      </c>
      <c r="C20" s="753" t="s">
        <v>2188</v>
      </c>
      <c r="D20" s="834" t="s">
        <v>3031</v>
      </c>
      <c r="E20" s="835" t="s">
        <v>2196</v>
      </c>
      <c r="F20" s="753" t="s">
        <v>2186</v>
      </c>
      <c r="G20" s="753" t="s">
        <v>2232</v>
      </c>
      <c r="H20" s="753" t="s">
        <v>1098</v>
      </c>
      <c r="I20" s="753" t="s">
        <v>1145</v>
      </c>
      <c r="J20" s="753" t="s">
        <v>2065</v>
      </c>
      <c r="K20" s="753" t="s">
        <v>2067</v>
      </c>
      <c r="L20" s="754">
        <v>48.27</v>
      </c>
      <c r="M20" s="754">
        <v>48.27</v>
      </c>
      <c r="N20" s="753">
        <v>1</v>
      </c>
      <c r="O20" s="836">
        <v>0.5</v>
      </c>
      <c r="P20" s="754"/>
      <c r="Q20" s="769">
        <v>0</v>
      </c>
      <c r="R20" s="753"/>
      <c r="S20" s="769">
        <v>0</v>
      </c>
      <c r="T20" s="836"/>
      <c r="U20" s="792">
        <v>0</v>
      </c>
    </row>
    <row r="21" spans="1:21" ht="14.4" customHeight="1" x14ac:dyDescent="0.3">
      <c r="A21" s="752">
        <v>50</v>
      </c>
      <c r="B21" s="753" t="s">
        <v>1949</v>
      </c>
      <c r="C21" s="753" t="s">
        <v>2188</v>
      </c>
      <c r="D21" s="834" t="s">
        <v>3031</v>
      </c>
      <c r="E21" s="835" t="s">
        <v>2196</v>
      </c>
      <c r="F21" s="753" t="s">
        <v>2186</v>
      </c>
      <c r="G21" s="753" t="s">
        <v>2235</v>
      </c>
      <c r="H21" s="753" t="s">
        <v>564</v>
      </c>
      <c r="I21" s="753" t="s">
        <v>2236</v>
      </c>
      <c r="J21" s="753" t="s">
        <v>2237</v>
      </c>
      <c r="K21" s="753" t="s">
        <v>2238</v>
      </c>
      <c r="L21" s="754">
        <v>105.46</v>
      </c>
      <c r="M21" s="754">
        <v>105.46</v>
      </c>
      <c r="N21" s="753">
        <v>1</v>
      </c>
      <c r="O21" s="836">
        <v>0.5</v>
      </c>
      <c r="P21" s="754"/>
      <c r="Q21" s="769">
        <v>0</v>
      </c>
      <c r="R21" s="753"/>
      <c r="S21" s="769">
        <v>0</v>
      </c>
      <c r="T21" s="836"/>
      <c r="U21" s="792">
        <v>0</v>
      </c>
    </row>
    <row r="22" spans="1:21" ht="14.4" customHeight="1" x14ac:dyDescent="0.3">
      <c r="A22" s="752">
        <v>50</v>
      </c>
      <c r="B22" s="753" t="s">
        <v>1949</v>
      </c>
      <c r="C22" s="753" t="s">
        <v>2188</v>
      </c>
      <c r="D22" s="834" t="s">
        <v>3031</v>
      </c>
      <c r="E22" s="835" t="s">
        <v>2196</v>
      </c>
      <c r="F22" s="753" t="s">
        <v>2186</v>
      </c>
      <c r="G22" s="753" t="s">
        <v>2239</v>
      </c>
      <c r="H22" s="753" t="s">
        <v>564</v>
      </c>
      <c r="I22" s="753" t="s">
        <v>2240</v>
      </c>
      <c r="J22" s="753" t="s">
        <v>701</v>
      </c>
      <c r="K22" s="753" t="s">
        <v>2241</v>
      </c>
      <c r="L22" s="754">
        <v>42.08</v>
      </c>
      <c r="M22" s="754">
        <v>42.08</v>
      </c>
      <c r="N22" s="753">
        <v>1</v>
      </c>
      <c r="O22" s="836">
        <v>1</v>
      </c>
      <c r="P22" s="754"/>
      <c r="Q22" s="769">
        <v>0</v>
      </c>
      <c r="R22" s="753"/>
      <c r="S22" s="769">
        <v>0</v>
      </c>
      <c r="T22" s="836"/>
      <c r="U22" s="792">
        <v>0</v>
      </c>
    </row>
    <row r="23" spans="1:21" ht="14.4" customHeight="1" x14ac:dyDescent="0.3">
      <c r="A23" s="752">
        <v>50</v>
      </c>
      <c r="B23" s="753" t="s">
        <v>1949</v>
      </c>
      <c r="C23" s="753" t="s">
        <v>2188</v>
      </c>
      <c r="D23" s="834" t="s">
        <v>3031</v>
      </c>
      <c r="E23" s="835" t="s">
        <v>2196</v>
      </c>
      <c r="F23" s="753" t="s">
        <v>2186</v>
      </c>
      <c r="G23" s="753" t="s">
        <v>2242</v>
      </c>
      <c r="H23" s="753" t="s">
        <v>564</v>
      </c>
      <c r="I23" s="753" t="s">
        <v>2243</v>
      </c>
      <c r="J23" s="753" t="s">
        <v>1069</v>
      </c>
      <c r="K23" s="753" t="s">
        <v>2244</v>
      </c>
      <c r="L23" s="754">
        <v>42.54</v>
      </c>
      <c r="M23" s="754">
        <v>85.08</v>
      </c>
      <c r="N23" s="753">
        <v>2</v>
      </c>
      <c r="O23" s="836">
        <v>1</v>
      </c>
      <c r="P23" s="754">
        <v>42.54</v>
      </c>
      <c r="Q23" s="769">
        <v>0.5</v>
      </c>
      <c r="R23" s="753">
        <v>1</v>
      </c>
      <c r="S23" s="769">
        <v>0.5</v>
      </c>
      <c r="T23" s="836">
        <v>0.5</v>
      </c>
      <c r="U23" s="792">
        <v>0.5</v>
      </c>
    </row>
    <row r="24" spans="1:21" ht="14.4" customHeight="1" x14ac:dyDescent="0.3">
      <c r="A24" s="752">
        <v>50</v>
      </c>
      <c r="B24" s="753" t="s">
        <v>1949</v>
      </c>
      <c r="C24" s="753" t="s">
        <v>2188</v>
      </c>
      <c r="D24" s="834" t="s">
        <v>3031</v>
      </c>
      <c r="E24" s="835" t="s">
        <v>2196</v>
      </c>
      <c r="F24" s="753" t="s">
        <v>2186</v>
      </c>
      <c r="G24" s="753" t="s">
        <v>2245</v>
      </c>
      <c r="H24" s="753" t="s">
        <v>1098</v>
      </c>
      <c r="I24" s="753" t="s">
        <v>1202</v>
      </c>
      <c r="J24" s="753" t="s">
        <v>2072</v>
      </c>
      <c r="K24" s="753" t="s">
        <v>2073</v>
      </c>
      <c r="L24" s="754">
        <v>93.46</v>
      </c>
      <c r="M24" s="754">
        <v>93.46</v>
      </c>
      <c r="N24" s="753">
        <v>1</v>
      </c>
      <c r="O24" s="836">
        <v>0.5</v>
      </c>
      <c r="P24" s="754"/>
      <c r="Q24" s="769">
        <v>0</v>
      </c>
      <c r="R24" s="753"/>
      <c r="S24" s="769">
        <v>0</v>
      </c>
      <c r="T24" s="836"/>
      <c r="U24" s="792">
        <v>0</v>
      </c>
    </row>
    <row r="25" spans="1:21" ht="14.4" customHeight="1" x14ac:dyDescent="0.3">
      <c r="A25" s="752">
        <v>50</v>
      </c>
      <c r="B25" s="753" t="s">
        <v>1949</v>
      </c>
      <c r="C25" s="753" t="s">
        <v>2188</v>
      </c>
      <c r="D25" s="834" t="s">
        <v>3031</v>
      </c>
      <c r="E25" s="835" t="s">
        <v>2196</v>
      </c>
      <c r="F25" s="753" t="s">
        <v>2186</v>
      </c>
      <c r="G25" s="753" t="s">
        <v>2246</v>
      </c>
      <c r="H25" s="753" t="s">
        <v>564</v>
      </c>
      <c r="I25" s="753" t="s">
        <v>2247</v>
      </c>
      <c r="J25" s="753" t="s">
        <v>2248</v>
      </c>
      <c r="K25" s="753" t="s">
        <v>2249</v>
      </c>
      <c r="L25" s="754">
        <v>87.89</v>
      </c>
      <c r="M25" s="754">
        <v>87.89</v>
      </c>
      <c r="N25" s="753">
        <v>1</v>
      </c>
      <c r="O25" s="836">
        <v>0.5</v>
      </c>
      <c r="P25" s="754"/>
      <c r="Q25" s="769">
        <v>0</v>
      </c>
      <c r="R25" s="753"/>
      <c r="S25" s="769">
        <v>0</v>
      </c>
      <c r="T25" s="836"/>
      <c r="U25" s="792">
        <v>0</v>
      </c>
    </row>
    <row r="26" spans="1:21" ht="14.4" customHeight="1" x14ac:dyDescent="0.3">
      <c r="A26" s="752">
        <v>50</v>
      </c>
      <c r="B26" s="753" t="s">
        <v>1949</v>
      </c>
      <c r="C26" s="753" t="s">
        <v>2188</v>
      </c>
      <c r="D26" s="834" t="s">
        <v>3031</v>
      </c>
      <c r="E26" s="835" t="s">
        <v>2196</v>
      </c>
      <c r="F26" s="753" t="s">
        <v>2186</v>
      </c>
      <c r="G26" s="753" t="s">
        <v>2250</v>
      </c>
      <c r="H26" s="753" t="s">
        <v>1098</v>
      </c>
      <c r="I26" s="753" t="s">
        <v>2251</v>
      </c>
      <c r="J26" s="753" t="s">
        <v>2035</v>
      </c>
      <c r="K26" s="753" t="s">
        <v>2252</v>
      </c>
      <c r="L26" s="754">
        <v>120.61</v>
      </c>
      <c r="M26" s="754">
        <v>361.83</v>
      </c>
      <c r="N26" s="753">
        <v>3</v>
      </c>
      <c r="O26" s="836">
        <v>1.5</v>
      </c>
      <c r="P26" s="754">
        <v>241.22</v>
      </c>
      <c r="Q26" s="769">
        <v>0.66666666666666674</v>
      </c>
      <c r="R26" s="753">
        <v>2</v>
      </c>
      <c r="S26" s="769">
        <v>0.66666666666666663</v>
      </c>
      <c r="T26" s="836">
        <v>1</v>
      </c>
      <c r="U26" s="792">
        <v>0.66666666666666663</v>
      </c>
    </row>
    <row r="27" spans="1:21" ht="14.4" customHeight="1" x14ac:dyDescent="0.3">
      <c r="A27" s="752">
        <v>50</v>
      </c>
      <c r="B27" s="753" t="s">
        <v>1949</v>
      </c>
      <c r="C27" s="753" t="s">
        <v>2188</v>
      </c>
      <c r="D27" s="834" t="s">
        <v>3031</v>
      </c>
      <c r="E27" s="835" t="s">
        <v>2196</v>
      </c>
      <c r="F27" s="753" t="s">
        <v>2186</v>
      </c>
      <c r="G27" s="753" t="s">
        <v>2250</v>
      </c>
      <c r="H27" s="753" t="s">
        <v>1098</v>
      </c>
      <c r="I27" s="753" t="s">
        <v>1169</v>
      </c>
      <c r="J27" s="753" t="s">
        <v>2035</v>
      </c>
      <c r="K27" s="753" t="s">
        <v>2036</v>
      </c>
      <c r="L27" s="754">
        <v>184.74</v>
      </c>
      <c r="M27" s="754">
        <v>369.48</v>
      </c>
      <c r="N27" s="753">
        <v>2</v>
      </c>
      <c r="O27" s="836">
        <v>1</v>
      </c>
      <c r="P27" s="754"/>
      <c r="Q27" s="769">
        <v>0</v>
      </c>
      <c r="R27" s="753"/>
      <c r="S27" s="769">
        <v>0</v>
      </c>
      <c r="T27" s="836"/>
      <c r="U27" s="792">
        <v>0</v>
      </c>
    </row>
    <row r="28" spans="1:21" ht="14.4" customHeight="1" x14ac:dyDescent="0.3">
      <c r="A28" s="752">
        <v>50</v>
      </c>
      <c r="B28" s="753" t="s">
        <v>1949</v>
      </c>
      <c r="C28" s="753" t="s">
        <v>2188</v>
      </c>
      <c r="D28" s="834" t="s">
        <v>3031</v>
      </c>
      <c r="E28" s="835" t="s">
        <v>2196</v>
      </c>
      <c r="F28" s="753" t="s">
        <v>2186</v>
      </c>
      <c r="G28" s="753" t="s">
        <v>2253</v>
      </c>
      <c r="H28" s="753" t="s">
        <v>564</v>
      </c>
      <c r="I28" s="753" t="s">
        <v>2254</v>
      </c>
      <c r="J28" s="753" t="s">
        <v>1033</v>
      </c>
      <c r="K28" s="753" t="s">
        <v>2255</v>
      </c>
      <c r="L28" s="754">
        <v>55.54</v>
      </c>
      <c r="M28" s="754">
        <v>111.08</v>
      </c>
      <c r="N28" s="753">
        <v>2</v>
      </c>
      <c r="O28" s="836">
        <v>1</v>
      </c>
      <c r="P28" s="754"/>
      <c r="Q28" s="769">
        <v>0</v>
      </c>
      <c r="R28" s="753"/>
      <c r="S28" s="769">
        <v>0</v>
      </c>
      <c r="T28" s="836"/>
      <c r="U28" s="792">
        <v>0</v>
      </c>
    </row>
    <row r="29" spans="1:21" ht="14.4" customHeight="1" x14ac:dyDescent="0.3">
      <c r="A29" s="752">
        <v>50</v>
      </c>
      <c r="B29" s="753" t="s">
        <v>1949</v>
      </c>
      <c r="C29" s="753" t="s">
        <v>2188</v>
      </c>
      <c r="D29" s="834" t="s">
        <v>3031</v>
      </c>
      <c r="E29" s="835" t="s">
        <v>2196</v>
      </c>
      <c r="F29" s="753" t="s">
        <v>2186</v>
      </c>
      <c r="G29" s="753" t="s">
        <v>2256</v>
      </c>
      <c r="H29" s="753" t="s">
        <v>564</v>
      </c>
      <c r="I29" s="753" t="s">
        <v>2257</v>
      </c>
      <c r="J29" s="753" t="s">
        <v>2258</v>
      </c>
      <c r="K29" s="753" t="s">
        <v>2259</v>
      </c>
      <c r="L29" s="754">
        <v>0</v>
      </c>
      <c r="M29" s="754">
        <v>0</v>
      </c>
      <c r="N29" s="753">
        <v>1</v>
      </c>
      <c r="O29" s="836">
        <v>1</v>
      </c>
      <c r="P29" s="754"/>
      <c r="Q29" s="769"/>
      <c r="R29" s="753"/>
      <c r="S29" s="769">
        <v>0</v>
      </c>
      <c r="T29" s="836"/>
      <c r="U29" s="792">
        <v>0</v>
      </c>
    </row>
    <row r="30" spans="1:21" ht="14.4" customHeight="1" x14ac:dyDescent="0.3">
      <c r="A30" s="752">
        <v>50</v>
      </c>
      <c r="B30" s="753" t="s">
        <v>1949</v>
      </c>
      <c r="C30" s="753" t="s">
        <v>2188</v>
      </c>
      <c r="D30" s="834" t="s">
        <v>3031</v>
      </c>
      <c r="E30" s="835" t="s">
        <v>2197</v>
      </c>
      <c r="F30" s="753" t="s">
        <v>2186</v>
      </c>
      <c r="G30" s="753" t="s">
        <v>2260</v>
      </c>
      <c r="H30" s="753" t="s">
        <v>564</v>
      </c>
      <c r="I30" s="753" t="s">
        <v>2261</v>
      </c>
      <c r="J30" s="753" t="s">
        <v>2262</v>
      </c>
      <c r="K30" s="753" t="s">
        <v>2263</v>
      </c>
      <c r="L30" s="754">
        <v>72.55</v>
      </c>
      <c r="M30" s="754">
        <v>72.55</v>
      </c>
      <c r="N30" s="753">
        <v>1</v>
      </c>
      <c r="O30" s="836">
        <v>1</v>
      </c>
      <c r="P30" s="754"/>
      <c r="Q30" s="769">
        <v>0</v>
      </c>
      <c r="R30" s="753"/>
      <c r="S30" s="769">
        <v>0</v>
      </c>
      <c r="T30" s="836"/>
      <c r="U30" s="792">
        <v>0</v>
      </c>
    </row>
    <row r="31" spans="1:21" ht="14.4" customHeight="1" x14ac:dyDescent="0.3">
      <c r="A31" s="752">
        <v>50</v>
      </c>
      <c r="B31" s="753" t="s">
        <v>1949</v>
      </c>
      <c r="C31" s="753" t="s">
        <v>2188</v>
      </c>
      <c r="D31" s="834" t="s">
        <v>3031</v>
      </c>
      <c r="E31" s="835" t="s">
        <v>2197</v>
      </c>
      <c r="F31" s="753" t="s">
        <v>2186</v>
      </c>
      <c r="G31" s="753" t="s">
        <v>2209</v>
      </c>
      <c r="H31" s="753" t="s">
        <v>1098</v>
      </c>
      <c r="I31" s="753" t="s">
        <v>1115</v>
      </c>
      <c r="J31" s="753" t="s">
        <v>1116</v>
      </c>
      <c r="K31" s="753" t="s">
        <v>2051</v>
      </c>
      <c r="L31" s="754">
        <v>72</v>
      </c>
      <c r="M31" s="754">
        <v>648</v>
      </c>
      <c r="N31" s="753">
        <v>9</v>
      </c>
      <c r="O31" s="836">
        <v>4.5</v>
      </c>
      <c r="P31" s="754">
        <v>144</v>
      </c>
      <c r="Q31" s="769">
        <v>0.22222222222222221</v>
      </c>
      <c r="R31" s="753">
        <v>2</v>
      </c>
      <c r="S31" s="769">
        <v>0.22222222222222221</v>
      </c>
      <c r="T31" s="836">
        <v>1</v>
      </c>
      <c r="U31" s="792">
        <v>0.22222222222222221</v>
      </c>
    </row>
    <row r="32" spans="1:21" ht="14.4" customHeight="1" x14ac:dyDescent="0.3">
      <c r="A32" s="752">
        <v>50</v>
      </c>
      <c r="B32" s="753" t="s">
        <v>1949</v>
      </c>
      <c r="C32" s="753" t="s">
        <v>2188</v>
      </c>
      <c r="D32" s="834" t="s">
        <v>3031</v>
      </c>
      <c r="E32" s="835" t="s">
        <v>2197</v>
      </c>
      <c r="F32" s="753" t="s">
        <v>2186</v>
      </c>
      <c r="G32" s="753" t="s">
        <v>2210</v>
      </c>
      <c r="H32" s="753" t="s">
        <v>564</v>
      </c>
      <c r="I32" s="753" t="s">
        <v>2264</v>
      </c>
      <c r="J32" s="753" t="s">
        <v>1527</v>
      </c>
      <c r="K32" s="753" t="s">
        <v>2265</v>
      </c>
      <c r="L32" s="754">
        <v>62.18</v>
      </c>
      <c r="M32" s="754">
        <v>62.18</v>
      </c>
      <c r="N32" s="753">
        <v>1</v>
      </c>
      <c r="O32" s="836">
        <v>0.5</v>
      </c>
      <c r="P32" s="754">
        <v>62.18</v>
      </c>
      <c r="Q32" s="769">
        <v>1</v>
      </c>
      <c r="R32" s="753">
        <v>1</v>
      </c>
      <c r="S32" s="769">
        <v>1</v>
      </c>
      <c r="T32" s="836">
        <v>0.5</v>
      </c>
      <c r="U32" s="792">
        <v>1</v>
      </c>
    </row>
    <row r="33" spans="1:21" ht="14.4" customHeight="1" x14ac:dyDescent="0.3">
      <c r="A33" s="752">
        <v>50</v>
      </c>
      <c r="B33" s="753" t="s">
        <v>1949</v>
      </c>
      <c r="C33" s="753" t="s">
        <v>2188</v>
      </c>
      <c r="D33" s="834" t="s">
        <v>3031</v>
      </c>
      <c r="E33" s="835" t="s">
        <v>2197</v>
      </c>
      <c r="F33" s="753" t="s">
        <v>2186</v>
      </c>
      <c r="G33" s="753" t="s">
        <v>2210</v>
      </c>
      <c r="H33" s="753" t="s">
        <v>564</v>
      </c>
      <c r="I33" s="753" t="s">
        <v>865</v>
      </c>
      <c r="J33" s="753" t="s">
        <v>862</v>
      </c>
      <c r="K33" s="753" t="s">
        <v>2067</v>
      </c>
      <c r="L33" s="754">
        <v>31.09</v>
      </c>
      <c r="M33" s="754">
        <v>31.09</v>
      </c>
      <c r="N33" s="753">
        <v>1</v>
      </c>
      <c r="O33" s="836">
        <v>0.5</v>
      </c>
      <c r="P33" s="754">
        <v>31.09</v>
      </c>
      <c r="Q33" s="769">
        <v>1</v>
      </c>
      <c r="R33" s="753">
        <v>1</v>
      </c>
      <c r="S33" s="769">
        <v>1</v>
      </c>
      <c r="T33" s="836">
        <v>0.5</v>
      </c>
      <c r="U33" s="792">
        <v>1</v>
      </c>
    </row>
    <row r="34" spans="1:21" ht="14.4" customHeight="1" x14ac:dyDescent="0.3">
      <c r="A34" s="752">
        <v>50</v>
      </c>
      <c r="B34" s="753" t="s">
        <v>1949</v>
      </c>
      <c r="C34" s="753" t="s">
        <v>2188</v>
      </c>
      <c r="D34" s="834" t="s">
        <v>3031</v>
      </c>
      <c r="E34" s="835" t="s">
        <v>2197</v>
      </c>
      <c r="F34" s="753" t="s">
        <v>2186</v>
      </c>
      <c r="G34" s="753" t="s">
        <v>2266</v>
      </c>
      <c r="H34" s="753" t="s">
        <v>1098</v>
      </c>
      <c r="I34" s="753" t="s">
        <v>2267</v>
      </c>
      <c r="J34" s="753" t="s">
        <v>2076</v>
      </c>
      <c r="K34" s="753" t="s">
        <v>2268</v>
      </c>
      <c r="L34" s="754">
        <v>278.64</v>
      </c>
      <c r="M34" s="754">
        <v>3622.3199999999993</v>
      </c>
      <c r="N34" s="753">
        <v>13</v>
      </c>
      <c r="O34" s="836">
        <v>7</v>
      </c>
      <c r="P34" s="754">
        <v>1114.56</v>
      </c>
      <c r="Q34" s="769">
        <v>0.30769230769230776</v>
      </c>
      <c r="R34" s="753">
        <v>4</v>
      </c>
      <c r="S34" s="769">
        <v>0.30769230769230771</v>
      </c>
      <c r="T34" s="836">
        <v>2</v>
      </c>
      <c r="U34" s="792">
        <v>0.2857142857142857</v>
      </c>
    </row>
    <row r="35" spans="1:21" ht="14.4" customHeight="1" x14ac:dyDescent="0.3">
      <c r="A35" s="752">
        <v>50</v>
      </c>
      <c r="B35" s="753" t="s">
        <v>1949</v>
      </c>
      <c r="C35" s="753" t="s">
        <v>2188</v>
      </c>
      <c r="D35" s="834" t="s">
        <v>3031</v>
      </c>
      <c r="E35" s="835" t="s">
        <v>2197</v>
      </c>
      <c r="F35" s="753" t="s">
        <v>2186</v>
      </c>
      <c r="G35" s="753" t="s">
        <v>2211</v>
      </c>
      <c r="H35" s="753" t="s">
        <v>1098</v>
      </c>
      <c r="I35" s="753" t="s">
        <v>1131</v>
      </c>
      <c r="J35" s="753" t="s">
        <v>1132</v>
      </c>
      <c r="K35" s="753" t="s">
        <v>2056</v>
      </c>
      <c r="L35" s="754">
        <v>35.11</v>
      </c>
      <c r="M35" s="754">
        <v>70.22</v>
      </c>
      <c r="N35" s="753">
        <v>2</v>
      </c>
      <c r="O35" s="836">
        <v>1</v>
      </c>
      <c r="P35" s="754"/>
      <c r="Q35" s="769">
        <v>0</v>
      </c>
      <c r="R35" s="753"/>
      <c r="S35" s="769">
        <v>0</v>
      </c>
      <c r="T35" s="836"/>
      <c r="U35" s="792">
        <v>0</v>
      </c>
    </row>
    <row r="36" spans="1:21" ht="14.4" customHeight="1" x14ac:dyDescent="0.3">
      <c r="A36" s="752">
        <v>50</v>
      </c>
      <c r="B36" s="753" t="s">
        <v>1949</v>
      </c>
      <c r="C36" s="753" t="s">
        <v>2188</v>
      </c>
      <c r="D36" s="834" t="s">
        <v>3031</v>
      </c>
      <c r="E36" s="835" t="s">
        <v>2197</v>
      </c>
      <c r="F36" s="753" t="s">
        <v>2186</v>
      </c>
      <c r="G36" s="753" t="s">
        <v>2212</v>
      </c>
      <c r="H36" s="753" t="s">
        <v>564</v>
      </c>
      <c r="I36" s="753" t="s">
        <v>811</v>
      </c>
      <c r="J36" s="753" t="s">
        <v>812</v>
      </c>
      <c r="K36" s="753" t="s">
        <v>2213</v>
      </c>
      <c r="L36" s="754">
        <v>42.51</v>
      </c>
      <c r="M36" s="754">
        <v>297.57</v>
      </c>
      <c r="N36" s="753">
        <v>7</v>
      </c>
      <c r="O36" s="836">
        <v>3.5</v>
      </c>
      <c r="P36" s="754">
        <v>42.51</v>
      </c>
      <c r="Q36" s="769">
        <v>0.14285714285714285</v>
      </c>
      <c r="R36" s="753">
        <v>1</v>
      </c>
      <c r="S36" s="769">
        <v>0.14285714285714285</v>
      </c>
      <c r="T36" s="836">
        <v>0.5</v>
      </c>
      <c r="U36" s="792">
        <v>0.14285714285714285</v>
      </c>
    </row>
    <row r="37" spans="1:21" ht="14.4" customHeight="1" x14ac:dyDescent="0.3">
      <c r="A37" s="752">
        <v>50</v>
      </c>
      <c r="B37" s="753" t="s">
        <v>1949</v>
      </c>
      <c r="C37" s="753" t="s">
        <v>2188</v>
      </c>
      <c r="D37" s="834" t="s">
        <v>3031</v>
      </c>
      <c r="E37" s="835" t="s">
        <v>2197</v>
      </c>
      <c r="F37" s="753" t="s">
        <v>2186</v>
      </c>
      <c r="G37" s="753" t="s">
        <v>2269</v>
      </c>
      <c r="H37" s="753" t="s">
        <v>564</v>
      </c>
      <c r="I37" s="753" t="s">
        <v>2270</v>
      </c>
      <c r="J37" s="753" t="s">
        <v>2271</v>
      </c>
      <c r="K37" s="753" t="s">
        <v>2272</v>
      </c>
      <c r="L37" s="754">
        <v>34.15</v>
      </c>
      <c r="M37" s="754">
        <v>34.15</v>
      </c>
      <c r="N37" s="753">
        <v>1</v>
      </c>
      <c r="O37" s="836">
        <v>0.5</v>
      </c>
      <c r="P37" s="754"/>
      <c r="Q37" s="769">
        <v>0</v>
      </c>
      <c r="R37" s="753"/>
      <c r="S37" s="769">
        <v>0</v>
      </c>
      <c r="T37" s="836"/>
      <c r="U37" s="792">
        <v>0</v>
      </c>
    </row>
    <row r="38" spans="1:21" ht="14.4" customHeight="1" x14ac:dyDescent="0.3">
      <c r="A38" s="752">
        <v>50</v>
      </c>
      <c r="B38" s="753" t="s">
        <v>1949</v>
      </c>
      <c r="C38" s="753" t="s">
        <v>2188</v>
      </c>
      <c r="D38" s="834" t="s">
        <v>3031</v>
      </c>
      <c r="E38" s="835" t="s">
        <v>2197</v>
      </c>
      <c r="F38" s="753" t="s">
        <v>2186</v>
      </c>
      <c r="G38" s="753" t="s">
        <v>2273</v>
      </c>
      <c r="H38" s="753" t="s">
        <v>564</v>
      </c>
      <c r="I38" s="753" t="s">
        <v>2274</v>
      </c>
      <c r="J38" s="753" t="s">
        <v>2275</v>
      </c>
      <c r="K38" s="753" t="s">
        <v>2276</v>
      </c>
      <c r="L38" s="754">
        <v>95.57</v>
      </c>
      <c r="M38" s="754">
        <v>95.57</v>
      </c>
      <c r="N38" s="753">
        <v>1</v>
      </c>
      <c r="O38" s="836">
        <v>0.5</v>
      </c>
      <c r="P38" s="754"/>
      <c r="Q38" s="769">
        <v>0</v>
      </c>
      <c r="R38" s="753"/>
      <c r="S38" s="769">
        <v>0</v>
      </c>
      <c r="T38" s="836"/>
      <c r="U38" s="792">
        <v>0</v>
      </c>
    </row>
    <row r="39" spans="1:21" ht="14.4" customHeight="1" x14ac:dyDescent="0.3">
      <c r="A39" s="752">
        <v>50</v>
      </c>
      <c r="B39" s="753" t="s">
        <v>1949</v>
      </c>
      <c r="C39" s="753" t="s">
        <v>2188</v>
      </c>
      <c r="D39" s="834" t="s">
        <v>3031</v>
      </c>
      <c r="E39" s="835" t="s">
        <v>2197</v>
      </c>
      <c r="F39" s="753" t="s">
        <v>2186</v>
      </c>
      <c r="G39" s="753" t="s">
        <v>2214</v>
      </c>
      <c r="H39" s="753" t="s">
        <v>1098</v>
      </c>
      <c r="I39" s="753" t="s">
        <v>1254</v>
      </c>
      <c r="J39" s="753" t="s">
        <v>2046</v>
      </c>
      <c r="K39" s="753" t="s">
        <v>2047</v>
      </c>
      <c r="L39" s="754">
        <v>93.43</v>
      </c>
      <c r="M39" s="754">
        <v>654.01</v>
      </c>
      <c r="N39" s="753">
        <v>7</v>
      </c>
      <c r="O39" s="836">
        <v>3.5</v>
      </c>
      <c r="P39" s="754">
        <v>280.29000000000002</v>
      </c>
      <c r="Q39" s="769">
        <v>0.4285714285714286</v>
      </c>
      <c r="R39" s="753">
        <v>3</v>
      </c>
      <c r="S39" s="769">
        <v>0.42857142857142855</v>
      </c>
      <c r="T39" s="836">
        <v>1.5</v>
      </c>
      <c r="U39" s="792">
        <v>0.42857142857142855</v>
      </c>
    </row>
    <row r="40" spans="1:21" ht="14.4" customHeight="1" x14ac:dyDescent="0.3">
      <c r="A40" s="752">
        <v>50</v>
      </c>
      <c r="B40" s="753" t="s">
        <v>1949</v>
      </c>
      <c r="C40" s="753" t="s">
        <v>2188</v>
      </c>
      <c r="D40" s="834" t="s">
        <v>3031</v>
      </c>
      <c r="E40" s="835" t="s">
        <v>2197</v>
      </c>
      <c r="F40" s="753" t="s">
        <v>2186</v>
      </c>
      <c r="G40" s="753" t="s">
        <v>2215</v>
      </c>
      <c r="H40" s="753" t="s">
        <v>564</v>
      </c>
      <c r="I40" s="753" t="s">
        <v>2277</v>
      </c>
      <c r="J40" s="753" t="s">
        <v>2216</v>
      </c>
      <c r="K40" s="753" t="s">
        <v>2278</v>
      </c>
      <c r="L40" s="754">
        <v>0</v>
      </c>
      <c r="M40" s="754">
        <v>0</v>
      </c>
      <c r="N40" s="753">
        <v>3</v>
      </c>
      <c r="O40" s="836">
        <v>1.5</v>
      </c>
      <c r="P40" s="754">
        <v>0</v>
      </c>
      <c r="Q40" s="769"/>
      <c r="R40" s="753">
        <v>1</v>
      </c>
      <c r="S40" s="769">
        <v>0.33333333333333331</v>
      </c>
      <c r="T40" s="836">
        <v>0.5</v>
      </c>
      <c r="U40" s="792">
        <v>0.33333333333333331</v>
      </c>
    </row>
    <row r="41" spans="1:21" ht="14.4" customHeight="1" x14ac:dyDescent="0.3">
      <c r="A41" s="752">
        <v>50</v>
      </c>
      <c r="B41" s="753" t="s">
        <v>1949</v>
      </c>
      <c r="C41" s="753" t="s">
        <v>2188</v>
      </c>
      <c r="D41" s="834" t="s">
        <v>3031</v>
      </c>
      <c r="E41" s="835" t="s">
        <v>2197</v>
      </c>
      <c r="F41" s="753" t="s">
        <v>2186</v>
      </c>
      <c r="G41" s="753" t="s">
        <v>2215</v>
      </c>
      <c r="H41" s="753" t="s">
        <v>564</v>
      </c>
      <c r="I41" s="753" t="s">
        <v>2279</v>
      </c>
      <c r="J41" s="753" t="s">
        <v>2280</v>
      </c>
      <c r="K41" s="753" t="s">
        <v>2281</v>
      </c>
      <c r="L41" s="754">
        <v>29.31</v>
      </c>
      <c r="M41" s="754">
        <v>29.31</v>
      </c>
      <c r="N41" s="753">
        <v>1</v>
      </c>
      <c r="O41" s="836">
        <v>0.5</v>
      </c>
      <c r="P41" s="754"/>
      <c r="Q41" s="769">
        <v>0</v>
      </c>
      <c r="R41" s="753"/>
      <c r="S41" s="769">
        <v>0</v>
      </c>
      <c r="T41" s="836"/>
      <c r="U41" s="792">
        <v>0</v>
      </c>
    </row>
    <row r="42" spans="1:21" ht="14.4" customHeight="1" x14ac:dyDescent="0.3">
      <c r="A42" s="752">
        <v>50</v>
      </c>
      <c r="B42" s="753" t="s">
        <v>1949</v>
      </c>
      <c r="C42" s="753" t="s">
        <v>2188</v>
      </c>
      <c r="D42" s="834" t="s">
        <v>3031</v>
      </c>
      <c r="E42" s="835" t="s">
        <v>2197</v>
      </c>
      <c r="F42" s="753" t="s">
        <v>2186</v>
      </c>
      <c r="G42" s="753" t="s">
        <v>2215</v>
      </c>
      <c r="H42" s="753" t="s">
        <v>564</v>
      </c>
      <c r="I42" s="753" t="s">
        <v>2282</v>
      </c>
      <c r="J42" s="753" t="s">
        <v>2216</v>
      </c>
      <c r="K42" s="753" t="s">
        <v>2263</v>
      </c>
      <c r="L42" s="754">
        <v>58.62</v>
      </c>
      <c r="M42" s="754">
        <v>58.62</v>
      </c>
      <c r="N42" s="753">
        <v>1</v>
      </c>
      <c r="O42" s="836">
        <v>0.5</v>
      </c>
      <c r="P42" s="754"/>
      <c r="Q42" s="769">
        <v>0</v>
      </c>
      <c r="R42" s="753"/>
      <c r="S42" s="769">
        <v>0</v>
      </c>
      <c r="T42" s="836"/>
      <c r="U42" s="792">
        <v>0</v>
      </c>
    </row>
    <row r="43" spans="1:21" ht="14.4" customHeight="1" x14ac:dyDescent="0.3">
      <c r="A43" s="752">
        <v>50</v>
      </c>
      <c r="B43" s="753" t="s">
        <v>1949</v>
      </c>
      <c r="C43" s="753" t="s">
        <v>2188</v>
      </c>
      <c r="D43" s="834" t="s">
        <v>3031</v>
      </c>
      <c r="E43" s="835" t="s">
        <v>2197</v>
      </c>
      <c r="F43" s="753" t="s">
        <v>2186</v>
      </c>
      <c r="G43" s="753" t="s">
        <v>2283</v>
      </c>
      <c r="H43" s="753" t="s">
        <v>1098</v>
      </c>
      <c r="I43" s="753" t="s">
        <v>1265</v>
      </c>
      <c r="J43" s="753" t="s">
        <v>1266</v>
      </c>
      <c r="K43" s="753" t="s">
        <v>2028</v>
      </c>
      <c r="L43" s="754">
        <v>86.41</v>
      </c>
      <c r="M43" s="754">
        <v>86.41</v>
      </c>
      <c r="N43" s="753">
        <v>1</v>
      </c>
      <c r="O43" s="836">
        <v>0.5</v>
      </c>
      <c r="P43" s="754"/>
      <c r="Q43" s="769">
        <v>0</v>
      </c>
      <c r="R43" s="753"/>
      <c r="S43" s="769">
        <v>0</v>
      </c>
      <c r="T43" s="836"/>
      <c r="U43" s="792">
        <v>0</v>
      </c>
    </row>
    <row r="44" spans="1:21" ht="14.4" customHeight="1" x14ac:dyDescent="0.3">
      <c r="A44" s="752">
        <v>50</v>
      </c>
      <c r="B44" s="753" t="s">
        <v>1949</v>
      </c>
      <c r="C44" s="753" t="s">
        <v>2188</v>
      </c>
      <c r="D44" s="834" t="s">
        <v>3031</v>
      </c>
      <c r="E44" s="835" t="s">
        <v>2197</v>
      </c>
      <c r="F44" s="753" t="s">
        <v>2186</v>
      </c>
      <c r="G44" s="753" t="s">
        <v>2222</v>
      </c>
      <c r="H44" s="753" t="s">
        <v>564</v>
      </c>
      <c r="I44" s="753" t="s">
        <v>2284</v>
      </c>
      <c r="J44" s="753" t="s">
        <v>2223</v>
      </c>
      <c r="K44" s="753" t="s">
        <v>2285</v>
      </c>
      <c r="L44" s="754">
        <v>10.65</v>
      </c>
      <c r="M44" s="754">
        <v>21.3</v>
      </c>
      <c r="N44" s="753">
        <v>2</v>
      </c>
      <c r="O44" s="836">
        <v>1</v>
      </c>
      <c r="P44" s="754">
        <v>10.65</v>
      </c>
      <c r="Q44" s="769">
        <v>0.5</v>
      </c>
      <c r="R44" s="753">
        <v>1</v>
      </c>
      <c r="S44" s="769">
        <v>0.5</v>
      </c>
      <c r="T44" s="836">
        <v>0.5</v>
      </c>
      <c r="U44" s="792">
        <v>0.5</v>
      </c>
    </row>
    <row r="45" spans="1:21" ht="14.4" customHeight="1" x14ac:dyDescent="0.3">
      <c r="A45" s="752">
        <v>50</v>
      </c>
      <c r="B45" s="753" t="s">
        <v>1949</v>
      </c>
      <c r="C45" s="753" t="s">
        <v>2188</v>
      </c>
      <c r="D45" s="834" t="s">
        <v>3031</v>
      </c>
      <c r="E45" s="835" t="s">
        <v>2197</v>
      </c>
      <c r="F45" s="753" t="s">
        <v>2186</v>
      </c>
      <c r="G45" s="753" t="s">
        <v>2222</v>
      </c>
      <c r="H45" s="753" t="s">
        <v>564</v>
      </c>
      <c r="I45" s="753" t="s">
        <v>716</v>
      </c>
      <c r="J45" s="753" t="s">
        <v>2223</v>
      </c>
      <c r="K45" s="753" t="s">
        <v>2286</v>
      </c>
      <c r="L45" s="754">
        <v>35.11</v>
      </c>
      <c r="M45" s="754">
        <v>70.22</v>
      </c>
      <c r="N45" s="753">
        <v>2</v>
      </c>
      <c r="O45" s="836">
        <v>1</v>
      </c>
      <c r="P45" s="754">
        <v>35.11</v>
      </c>
      <c r="Q45" s="769">
        <v>0.5</v>
      </c>
      <c r="R45" s="753">
        <v>1</v>
      </c>
      <c r="S45" s="769">
        <v>0.5</v>
      </c>
      <c r="T45" s="836">
        <v>0.5</v>
      </c>
      <c r="U45" s="792">
        <v>0.5</v>
      </c>
    </row>
    <row r="46" spans="1:21" ht="14.4" customHeight="1" x14ac:dyDescent="0.3">
      <c r="A46" s="752">
        <v>50</v>
      </c>
      <c r="B46" s="753" t="s">
        <v>1949</v>
      </c>
      <c r="C46" s="753" t="s">
        <v>2188</v>
      </c>
      <c r="D46" s="834" t="s">
        <v>3031</v>
      </c>
      <c r="E46" s="835" t="s">
        <v>2197</v>
      </c>
      <c r="F46" s="753" t="s">
        <v>2186</v>
      </c>
      <c r="G46" s="753" t="s">
        <v>2222</v>
      </c>
      <c r="H46" s="753" t="s">
        <v>564</v>
      </c>
      <c r="I46" s="753" t="s">
        <v>735</v>
      </c>
      <c r="J46" s="753" t="s">
        <v>2223</v>
      </c>
      <c r="K46" s="753" t="s">
        <v>2224</v>
      </c>
      <c r="L46" s="754">
        <v>17.559999999999999</v>
      </c>
      <c r="M46" s="754">
        <v>35.119999999999997</v>
      </c>
      <c r="N46" s="753">
        <v>2</v>
      </c>
      <c r="O46" s="836">
        <v>1</v>
      </c>
      <c r="P46" s="754">
        <v>17.559999999999999</v>
      </c>
      <c r="Q46" s="769">
        <v>0.5</v>
      </c>
      <c r="R46" s="753">
        <v>1</v>
      </c>
      <c r="S46" s="769">
        <v>0.5</v>
      </c>
      <c r="T46" s="836">
        <v>0.5</v>
      </c>
      <c r="U46" s="792">
        <v>0.5</v>
      </c>
    </row>
    <row r="47" spans="1:21" ht="14.4" customHeight="1" x14ac:dyDescent="0.3">
      <c r="A47" s="752">
        <v>50</v>
      </c>
      <c r="B47" s="753" t="s">
        <v>1949</v>
      </c>
      <c r="C47" s="753" t="s">
        <v>2188</v>
      </c>
      <c r="D47" s="834" t="s">
        <v>3031</v>
      </c>
      <c r="E47" s="835" t="s">
        <v>2197</v>
      </c>
      <c r="F47" s="753" t="s">
        <v>2186</v>
      </c>
      <c r="G47" s="753" t="s">
        <v>2225</v>
      </c>
      <c r="H47" s="753" t="s">
        <v>1098</v>
      </c>
      <c r="I47" s="753" t="s">
        <v>2287</v>
      </c>
      <c r="J47" s="753" t="s">
        <v>1124</v>
      </c>
      <c r="K47" s="753" t="s">
        <v>2042</v>
      </c>
      <c r="L47" s="754">
        <v>490.89</v>
      </c>
      <c r="M47" s="754">
        <v>981.78</v>
      </c>
      <c r="N47" s="753">
        <v>2</v>
      </c>
      <c r="O47" s="836">
        <v>0.5</v>
      </c>
      <c r="P47" s="754"/>
      <c r="Q47" s="769">
        <v>0</v>
      </c>
      <c r="R47" s="753"/>
      <c r="S47" s="769">
        <v>0</v>
      </c>
      <c r="T47" s="836"/>
      <c r="U47" s="792">
        <v>0</v>
      </c>
    </row>
    <row r="48" spans="1:21" ht="14.4" customHeight="1" x14ac:dyDescent="0.3">
      <c r="A48" s="752">
        <v>50</v>
      </c>
      <c r="B48" s="753" t="s">
        <v>1949</v>
      </c>
      <c r="C48" s="753" t="s">
        <v>2188</v>
      </c>
      <c r="D48" s="834" t="s">
        <v>3031</v>
      </c>
      <c r="E48" s="835" t="s">
        <v>2197</v>
      </c>
      <c r="F48" s="753" t="s">
        <v>2186</v>
      </c>
      <c r="G48" s="753" t="s">
        <v>2225</v>
      </c>
      <c r="H48" s="753" t="s">
        <v>1098</v>
      </c>
      <c r="I48" s="753" t="s">
        <v>2288</v>
      </c>
      <c r="J48" s="753" t="s">
        <v>1124</v>
      </c>
      <c r="K48" s="753" t="s">
        <v>2040</v>
      </c>
      <c r="L48" s="754">
        <v>736.33</v>
      </c>
      <c r="M48" s="754">
        <v>736.33</v>
      </c>
      <c r="N48" s="753">
        <v>1</v>
      </c>
      <c r="O48" s="836">
        <v>0.5</v>
      </c>
      <c r="P48" s="754"/>
      <c r="Q48" s="769">
        <v>0</v>
      </c>
      <c r="R48" s="753"/>
      <c r="S48" s="769">
        <v>0</v>
      </c>
      <c r="T48" s="836"/>
      <c r="U48" s="792">
        <v>0</v>
      </c>
    </row>
    <row r="49" spans="1:21" ht="14.4" customHeight="1" x14ac:dyDescent="0.3">
      <c r="A49" s="752">
        <v>50</v>
      </c>
      <c r="B49" s="753" t="s">
        <v>1949</v>
      </c>
      <c r="C49" s="753" t="s">
        <v>2188</v>
      </c>
      <c r="D49" s="834" t="s">
        <v>3031</v>
      </c>
      <c r="E49" s="835" t="s">
        <v>2197</v>
      </c>
      <c r="F49" s="753" t="s">
        <v>2186</v>
      </c>
      <c r="G49" s="753" t="s">
        <v>2225</v>
      </c>
      <c r="H49" s="753" t="s">
        <v>1098</v>
      </c>
      <c r="I49" s="753" t="s">
        <v>2289</v>
      </c>
      <c r="J49" s="753" t="s">
        <v>1154</v>
      </c>
      <c r="K49" s="753" t="s">
        <v>2290</v>
      </c>
      <c r="L49" s="754">
        <v>2309.36</v>
      </c>
      <c r="M49" s="754">
        <v>2309.36</v>
      </c>
      <c r="N49" s="753">
        <v>1</v>
      </c>
      <c r="O49" s="836">
        <v>0.5</v>
      </c>
      <c r="P49" s="754"/>
      <c r="Q49" s="769">
        <v>0</v>
      </c>
      <c r="R49" s="753"/>
      <c r="S49" s="769">
        <v>0</v>
      </c>
      <c r="T49" s="836"/>
      <c r="U49" s="792">
        <v>0</v>
      </c>
    </row>
    <row r="50" spans="1:21" ht="14.4" customHeight="1" x14ac:dyDescent="0.3">
      <c r="A50" s="752">
        <v>50</v>
      </c>
      <c r="B50" s="753" t="s">
        <v>1949</v>
      </c>
      <c r="C50" s="753" t="s">
        <v>2188</v>
      </c>
      <c r="D50" s="834" t="s">
        <v>3031</v>
      </c>
      <c r="E50" s="835" t="s">
        <v>2197</v>
      </c>
      <c r="F50" s="753" t="s">
        <v>2186</v>
      </c>
      <c r="G50" s="753" t="s">
        <v>2291</v>
      </c>
      <c r="H50" s="753" t="s">
        <v>1098</v>
      </c>
      <c r="I50" s="753" t="s">
        <v>1288</v>
      </c>
      <c r="J50" s="753" t="s">
        <v>2010</v>
      </c>
      <c r="K50" s="753" t="s">
        <v>2012</v>
      </c>
      <c r="L50" s="754">
        <v>57.64</v>
      </c>
      <c r="M50" s="754">
        <v>172.92000000000002</v>
      </c>
      <c r="N50" s="753">
        <v>3</v>
      </c>
      <c r="O50" s="836">
        <v>2</v>
      </c>
      <c r="P50" s="754">
        <v>57.64</v>
      </c>
      <c r="Q50" s="769">
        <v>0.33333333333333331</v>
      </c>
      <c r="R50" s="753">
        <v>1</v>
      </c>
      <c r="S50" s="769">
        <v>0.33333333333333331</v>
      </c>
      <c r="T50" s="836">
        <v>1</v>
      </c>
      <c r="U50" s="792">
        <v>0.5</v>
      </c>
    </row>
    <row r="51" spans="1:21" ht="14.4" customHeight="1" x14ac:dyDescent="0.3">
      <c r="A51" s="752">
        <v>50</v>
      </c>
      <c r="B51" s="753" t="s">
        <v>1949</v>
      </c>
      <c r="C51" s="753" t="s">
        <v>2188</v>
      </c>
      <c r="D51" s="834" t="s">
        <v>3031</v>
      </c>
      <c r="E51" s="835" t="s">
        <v>2197</v>
      </c>
      <c r="F51" s="753" t="s">
        <v>2186</v>
      </c>
      <c r="G51" s="753" t="s">
        <v>2292</v>
      </c>
      <c r="H51" s="753" t="s">
        <v>1098</v>
      </c>
      <c r="I51" s="753" t="s">
        <v>2293</v>
      </c>
      <c r="J51" s="753" t="s">
        <v>1173</v>
      </c>
      <c r="K51" s="753" t="s">
        <v>2056</v>
      </c>
      <c r="L51" s="754">
        <v>48.27</v>
      </c>
      <c r="M51" s="754">
        <v>48.27</v>
      </c>
      <c r="N51" s="753">
        <v>1</v>
      </c>
      <c r="O51" s="836">
        <v>0.5</v>
      </c>
      <c r="P51" s="754"/>
      <c r="Q51" s="769">
        <v>0</v>
      </c>
      <c r="R51" s="753"/>
      <c r="S51" s="769">
        <v>0</v>
      </c>
      <c r="T51" s="836"/>
      <c r="U51" s="792">
        <v>0</v>
      </c>
    </row>
    <row r="52" spans="1:21" ht="14.4" customHeight="1" x14ac:dyDescent="0.3">
      <c r="A52" s="752">
        <v>50</v>
      </c>
      <c r="B52" s="753" t="s">
        <v>1949</v>
      </c>
      <c r="C52" s="753" t="s">
        <v>2188</v>
      </c>
      <c r="D52" s="834" t="s">
        <v>3031</v>
      </c>
      <c r="E52" s="835" t="s">
        <v>2197</v>
      </c>
      <c r="F52" s="753" t="s">
        <v>2186</v>
      </c>
      <c r="G52" s="753" t="s">
        <v>2292</v>
      </c>
      <c r="H52" s="753" t="s">
        <v>1098</v>
      </c>
      <c r="I52" s="753" t="s">
        <v>2294</v>
      </c>
      <c r="J52" s="753" t="s">
        <v>2295</v>
      </c>
      <c r="K52" s="753" t="s">
        <v>2077</v>
      </c>
      <c r="L52" s="754">
        <v>96.53</v>
      </c>
      <c r="M52" s="754">
        <v>96.53</v>
      </c>
      <c r="N52" s="753">
        <v>1</v>
      </c>
      <c r="O52" s="836">
        <v>0.5</v>
      </c>
      <c r="P52" s="754">
        <v>96.53</v>
      </c>
      <c r="Q52" s="769">
        <v>1</v>
      </c>
      <c r="R52" s="753">
        <v>1</v>
      </c>
      <c r="S52" s="769">
        <v>1</v>
      </c>
      <c r="T52" s="836">
        <v>0.5</v>
      </c>
      <c r="U52" s="792">
        <v>1</v>
      </c>
    </row>
    <row r="53" spans="1:21" ht="14.4" customHeight="1" x14ac:dyDescent="0.3">
      <c r="A53" s="752">
        <v>50</v>
      </c>
      <c r="B53" s="753" t="s">
        <v>1949</v>
      </c>
      <c r="C53" s="753" t="s">
        <v>2188</v>
      </c>
      <c r="D53" s="834" t="s">
        <v>3031</v>
      </c>
      <c r="E53" s="835" t="s">
        <v>2197</v>
      </c>
      <c r="F53" s="753" t="s">
        <v>2186</v>
      </c>
      <c r="G53" s="753" t="s">
        <v>2228</v>
      </c>
      <c r="H53" s="753" t="s">
        <v>1098</v>
      </c>
      <c r="I53" s="753" t="s">
        <v>2296</v>
      </c>
      <c r="J53" s="753" t="s">
        <v>2230</v>
      </c>
      <c r="K53" s="753" t="s">
        <v>2297</v>
      </c>
      <c r="L53" s="754">
        <v>72.88</v>
      </c>
      <c r="M53" s="754">
        <v>72.88</v>
      </c>
      <c r="N53" s="753">
        <v>1</v>
      </c>
      <c r="O53" s="836">
        <v>0.5</v>
      </c>
      <c r="P53" s="754"/>
      <c r="Q53" s="769">
        <v>0</v>
      </c>
      <c r="R53" s="753"/>
      <c r="S53" s="769">
        <v>0</v>
      </c>
      <c r="T53" s="836"/>
      <c r="U53" s="792">
        <v>0</v>
      </c>
    </row>
    <row r="54" spans="1:21" ht="14.4" customHeight="1" x14ac:dyDescent="0.3">
      <c r="A54" s="752">
        <v>50</v>
      </c>
      <c r="B54" s="753" t="s">
        <v>1949</v>
      </c>
      <c r="C54" s="753" t="s">
        <v>2188</v>
      </c>
      <c r="D54" s="834" t="s">
        <v>3031</v>
      </c>
      <c r="E54" s="835" t="s">
        <v>2197</v>
      </c>
      <c r="F54" s="753" t="s">
        <v>2186</v>
      </c>
      <c r="G54" s="753" t="s">
        <v>2228</v>
      </c>
      <c r="H54" s="753" t="s">
        <v>1098</v>
      </c>
      <c r="I54" s="753" t="s">
        <v>2229</v>
      </c>
      <c r="J54" s="753" t="s">
        <v>2230</v>
      </c>
      <c r="K54" s="753" t="s">
        <v>2231</v>
      </c>
      <c r="L54" s="754">
        <v>145.72999999999999</v>
      </c>
      <c r="M54" s="754">
        <v>145.72999999999999</v>
      </c>
      <c r="N54" s="753">
        <v>1</v>
      </c>
      <c r="O54" s="836">
        <v>0.5</v>
      </c>
      <c r="P54" s="754">
        <v>145.72999999999999</v>
      </c>
      <c r="Q54" s="769">
        <v>1</v>
      </c>
      <c r="R54" s="753">
        <v>1</v>
      </c>
      <c r="S54" s="769">
        <v>1</v>
      </c>
      <c r="T54" s="836">
        <v>0.5</v>
      </c>
      <c r="U54" s="792">
        <v>1</v>
      </c>
    </row>
    <row r="55" spans="1:21" ht="14.4" customHeight="1" x14ac:dyDescent="0.3">
      <c r="A55" s="752">
        <v>50</v>
      </c>
      <c r="B55" s="753" t="s">
        <v>1949</v>
      </c>
      <c r="C55" s="753" t="s">
        <v>2188</v>
      </c>
      <c r="D55" s="834" t="s">
        <v>3031</v>
      </c>
      <c r="E55" s="835" t="s">
        <v>2197</v>
      </c>
      <c r="F55" s="753" t="s">
        <v>2186</v>
      </c>
      <c r="G55" s="753" t="s">
        <v>2232</v>
      </c>
      <c r="H55" s="753" t="s">
        <v>1098</v>
      </c>
      <c r="I55" s="753" t="s">
        <v>2298</v>
      </c>
      <c r="J55" s="753" t="s">
        <v>2065</v>
      </c>
      <c r="K55" s="753" t="s">
        <v>2265</v>
      </c>
      <c r="L55" s="754">
        <v>96.53</v>
      </c>
      <c r="M55" s="754">
        <v>193.06</v>
      </c>
      <c r="N55" s="753">
        <v>2</v>
      </c>
      <c r="O55" s="836">
        <v>1</v>
      </c>
      <c r="P55" s="754"/>
      <c r="Q55" s="769">
        <v>0</v>
      </c>
      <c r="R55" s="753"/>
      <c r="S55" s="769">
        <v>0</v>
      </c>
      <c r="T55" s="836"/>
      <c r="U55" s="792">
        <v>0</v>
      </c>
    </row>
    <row r="56" spans="1:21" ht="14.4" customHeight="1" x14ac:dyDescent="0.3">
      <c r="A56" s="752">
        <v>50</v>
      </c>
      <c r="B56" s="753" t="s">
        <v>1949</v>
      </c>
      <c r="C56" s="753" t="s">
        <v>2188</v>
      </c>
      <c r="D56" s="834" t="s">
        <v>3031</v>
      </c>
      <c r="E56" s="835" t="s">
        <v>2197</v>
      </c>
      <c r="F56" s="753" t="s">
        <v>2186</v>
      </c>
      <c r="G56" s="753" t="s">
        <v>2232</v>
      </c>
      <c r="H56" s="753" t="s">
        <v>1098</v>
      </c>
      <c r="I56" s="753" t="s">
        <v>2299</v>
      </c>
      <c r="J56" s="753" t="s">
        <v>2065</v>
      </c>
      <c r="K56" s="753" t="s">
        <v>2300</v>
      </c>
      <c r="L56" s="754">
        <v>10.41</v>
      </c>
      <c r="M56" s="754">
        <v>10.41</v>
      </c>
      <c r="N56" s="753">
        <v>1</v>
      </c>
      <c r="O56" s="836">
        <v>0.5</v>
      </c>
      <c r="P56" s="754"/>
      <c r="Q56" s="769">
        <v>0</v>
      </c>
      <c r="R56" s="753"/>
      <c r="S56" s="769">
        <v>0</v>
      </c>
      <c r="T56" s="836"/>
      <c r="U56" s="792">
        <v>0</v>
      </c>
    </row>
    <row r="57" spans="1:21" ht="14.4" customHeight="1" x14ac:dyDescent="0.3">
      <c r="A57" s="752">
        <v>50</v>
      </c>
      <c r="B57" s="753" t="s">
        <v>1949</v>
      </c>
      <c r="C57" s="753" t="s">
        <v>2188</v>
      </c>
      <c r="D57" s="834" t="s">
        <v>3031</v>
      </c>
      <c r="E57" s="835" t="s">
        <v>2197</v>
      </c>
      <c r="F57" s="753" t="s">
        <v>2186</v>
      </c>
      <c r="G57" s="753" t="s">
        <v>2232</v>
      </c>
      <c r="H57" s="753" t="s">
        <v>1098</v>
      </c>
      <c r="I57" s="753" t="s">
        <v>1099</v>
      </c>
      <c r="J57" s="753" t="s">
        <v>2065</v>
      </c>
      <c r="K57" s="753" t="s">
        <v>2066</v>
      </c>
      <c r="L57" s="754">
        <v>16.09</v>
      </c>
      <c r="M57" s="754">
        <v>16.09</v>
      </c>
      <c r="N57" s="753">
        <v>1</v>
      </c>
      <c r="O57" s="836">
        <v>0.5</v>
      </c>
      <c r="P57" s="754"/>
      <c r="Q57" s="769">
        <v>0</v>
      </c>
      <c r="R57" s="753"/>
      <c r="S57" s="769">
        <v>0</v>
      </c>
      <c r="T57" s="836"/>
      <c r="U57" s="792">
        <v>0</v>
      </c>
    </row>
    <row r="58" spans="1:21" ht="14.4" customHeight="1" x14ac:dyDescent="0.3">
      <c r="A58" s="752">
        <v>50</v>
      </c>
      <c r="B58" s="753" t="s">
        <v>1949</v>
      </c>
      <c r="C58" s="753" t="s">
        <v>2188</v>
      </c>
      <c r="D58" s="834" t="s">
        <v>3031</v>
      </c>
      <c r="E58" s="835" t="s">
        <v>2197</v>
      </c>
      <c r="F58" s="753" t="s">
        <v>2186</v>
      </c>
      <c r="G58" s="753" t="s">
        <v>2232</v>
      </c>
      <c r="H58" s="753" t="s">
        <v>1098</v>
      </c>
      <c r="I58" s="753" t="s">
        <v>1145</v>
      </c>
      <c r="J58" s="753" t="s">
        <v>2065</v>
      </c>
      <c r="K58" s="753" t="s">
        <v>2067</v>
      </c>
      <c r="L58" s="754">
        <v>48.27</v>
      </c>
      <c r="M58" s="754">
        <v>48.27</v>
      </c>
      <c r="N58" s="753">
        <v>1</v>
      </c>
      <c r="O58" s="836">
        <v>0.5</v>
      </c>
      <c r="P58" s="754"/>
      <c r="Q58" s="769">
        <v>0</v>
      </c>
      <c r="R58" s="753"/>
      <c r="S58" s="769">
        <v>0</v>
      </c>
      <c r="T58" s="836"/>
      <c r="U58" s="792">
        <v>0</v>
      </c>
    </row>
    <row r="59" spans="1:21" ht="14.4" customHeight="1" x14ac:dyDescent="0.3">
      <c r="A59" s="752">
        <v>50</v>
      </c>
      <c r="B59" s="753" t="s">
        <v>1949</v>
      </c>
      <c r="C59" s="753" t="s">
        <v>2188</v>
      </c>
      <c r="D59" s="834" t="s">
        <v>3031</v>
      </c>
      <c r="E59" s="835" t="s">
        <v>2197</v>
      </c>
      <c r="F59" s="753" t="s">
        <v>2186</v>
      </c>
      <c r="G59" s="753" t="s">
        <v>2301</v>
      </c>
      <c r="H59" s="753" t="s">
        <v>564</v>
      </c>
      <c r="I59" s="753" t="s">
        <v>2302</v>
      </c>
      <c r="J59" s="753" t="s">
        <v>2303</v>
      </c>
      <c r="K59" s="753" t="s">
        <v>2304</v>
      </c>
      <c r="L59" s="754">
        <v>1762.05</v>
      </c>
      <c r="M59" s="754">
        <v>5286.15</v>
      </c>
      <c r="N59" s="753">
        <v>3</v>
      </c>
      <c r="O59" s="836">
        <v>1.5</v>
      </c>
      <c r="P59" s="754">
        <v>1762.05</v>
      </c>
      <c r="Q59" s="769">
        <v>0.33333333333333337</v>
      </c>
      <c r="R59" s="753">
        <v>1</v>
      </c>
      <c r="S59" s="769">
        <v>0.33333333333333331</v>
      </c>
      <c r="T59" s="836">
        <v>0.5</v>
      </c>
      <c r="U59" s="792">
        <v>0.33333333333333331</v>
      </c>
    </row>
    <row r="60" spans="1:21" ht="14.4" customHeight="1" x14ac:dyDescent="0.3">
      <c r="A60" s="752">
        <v>50</v>
      </c>
      <c r="B60" s="753" t="s">
        <v>1949</v>
      </c>
      <c r="C60" s="753" t="s">
        <v>2188</v>
      </c>
      <c r="D60" s="834" t="s">
        <v>3031</v>
      </c>
      <c r="E60" s="835" t="s">
        <v>2197</v>
      </c>
      <c r="F60" s="753" t="s">
        <v>2186</v>
      </c>
      <c r="G60" s="753" t="s">
        <v>2305</v>
      </c>
      <c r="H60" s="753" t="s">
        <v>564</v>
      </c>
      <c r="I60" s="753" t="s">
        <v>1715</v>
      </c>
      <c r="J60" s="753" t="s">
        <v>854</v>
      </c>
      <c r="K60" s="753" t="s">
        <v>2306</v>
      </c>
      <c r="L60" s="754">
        <v>128.69999999999999</v>
      </c>
      <c r="M60" s="754">
        <v>257.39999999999998</v>
      </c>
      <c r="N60" s="753">
        <v>2</v>
      </c>
      <c r="O60" s="836">
        <v>1.5</v>
      </c>
      <c r="P60" s="754"/>
      <c r="Q60" s="769">
        <v>0</v>
      </c>
      <c r="R60" s="753"/>
      <c r="S60" s="769">
        <v>0</v>
      </c>
      <c r="T60" s="836"/>
      <c r="U60" s="792">
        <v>0</v>
      </c>
    </row>
    <row r="61" spans="1:21" ht="14.4" customHeight="1" x14ac:dyDescent="0.3">
      <c r="A61" s="752">
        <v>50</v>
      </c>
      <c r="B61" s="753" t="s">
        <v>1949</v>
      </c>
      <c r="C61" s="753" t="s">
        <v>2188</v>
      </c>
      <c r="D61" s="834" t="s">
        <v>3031</v>
      </c>
      <c r="E61" s="835" t="s">
        <v>2197</v>
      </c>
      <c r="F61" s="753" t="s">
        <v>2186</v>
      </c>
      <c r="G61" s="753" t="s">
        <v>2239</v>
      </c>
      <c r="H61" s="753" t="s">
        <v>564</v>
      </c>
      <c r="I61" s="753" t="s">
        <v>2240</v>
      </c>
      <c r="J61" s="753" t="s">
        <v>701</v>
      </c>
      <c r="K61" s="753" t="s">
        <v>2241</v>
      </c>
      <c r="L61" s="754">
        <v>42.08</v>
      </c>
      <c r="M61" s="754">
        <v>126.24</v>
      </c>
      <c r="N61" s="753">
        <v>3</v>
      </c>
      <c r="O61" s="836">
        <v>2</v>
      </c>
      <c r="P61" s="754"/>
      <c r="Q61" s="769">
        <v>0</v>
      </c>
      <c r="R61" s="753"/>
      <c r="S61" s="769">
        <v>0</v>
      </c>
      <c r="T61" s="836"/>
      <c r="U61" s="792">
        <v>0</v>
      </c>
    </row>
    <row r="62" spans="1:21" ht="14.4" customHeight="1" x14ac:dyDescent="0.3">
      <c r="A62" s="752">
        <v>50</v>
      </c>
      <c r="B62" s="753" t="s">
        <v>1949</v>
      </c>
      <c r="C62" s="753" t="s">
        <v>2188</v>
      </c>
      <c r="D62" s="834" t="s">
        <v>3031</v>
      </c>
      <c r="E62" s="835" t="s">
        <v>2197</v>
      </c>
      <c r="F62" s="753" t="s">
        <v>2186</v>
      </c>
      <c r="G62" s="753" t="s">
        <v>2242</v>
      </c>
      <c r="H62" s="753" t="s">
        <v>564</v>
      </c>
      <c r="I62" s="753" t="s">
        <v>2243</v>
      </c>
      <c r="J62" s="753" t="s">
        <v>1069</v>
      </c>
      <c r="K62" s="753" t="s">
        <v>2244</v>
      </c>
      <c r="L62" s="754">
        <v>42.54</v>
      </c>
      <c r="M62" s="754">
        <v>170.16</v>
      </c>
      <c r="N62" s="753">
        <v>4</v>
      </c>
      <c r="O62" s="836">
        <v>2</v>
      </c>
      <c r="P62" s="754"/>
      <c r="Q62" s="769">
        <v>0</v>
      </c>
      <c r="R62" s="753"/>
      <c r="S62" s="769">
        <v>0</v>
      </c>
      <c r="T62" s="836"/>
      <c r="U62" s="792">
        <v>0</v>
      </c>
    </row>
    <row r="63" spans="1:21" ht="14.4" customHeight="1" x14ac:dyDescent="0.3">
      <c r="A63" s="752">
        <v>50</v>
      </c>
      <c r="B63" s="753" t="s">
        <v>1949</v>
      </c>
      <c r="C63" s="753" t="s">
        <v>2188</v>
      </c>
      <c r="D63" s="834" t="s">
        <v>3031</v>
      </c>
      <c r="E63" s="835" t="s">
        <v>2197</v>
      </c>
      <c r="F63" s="753" t="s">
        <v>2186</v>
      </c>
      <c r="G63" s="753" t="s">
        <v>2242</v>
      </c>
      <c r="H63" s="753" t="s">
        <v>564</v>
      </c>
      <c r="I63" s="753" t="s">
        <v>1333</v>
      </c>
      <c r="J63" s="753" t="s">
        <v>1334</v>
      </c>
      <c r="K63" s="753" t="s">
        <v>2244</v>
      </c>
      <c r="L63" s="754">
        <v>42.54</v>
      </c>
      <c r="M63" s="754">
        <v>42.54</v>
      </c>
      <c r="N63" s="753">
        <v>1</v>
      </c>
      <c r="O63" s="836">
        <v>0.5</v>
      </c>
      <c r="P63" s="754"/>
      <c r="Q63" s="769">
        <v>0</v>
      </c>
      <c r="R63" s="753"/>
      <c r="S63" s="769">
        <v>0</v>
      </c>
      <c r="T63" s="836"/>
      <c r="U63" s="792">
        <v>0</v>
      </c>
    </row>
    <row r="64" spans="1:21" ht="14.4" customHeight="1" x14ac:dyDescent="0.3">
      <c r="A64" s="752">
        <v>50</v>
      </c>
      <c r="B64" s="753" t="s">
        <v>1949</v>
      </c>
      <c r="C64" s="753" t="s">
        <v>2188</v>
      </c>
      <c r="D64" s="834" t="s">
        <v>3031</v>
      </c>
      <c r="E64" s="835" t="s">
        <v>2197</v>
      </c>
      <c r="F64" s="753" t="s">
        <v>2186</v>
      </c>
      <c r="G64" s="753" t="s">
        <v>2307</v>
      </c>
      <c r="H64" s="753" t="s">
        <v>1098</v>
      </c>
      <c r="I64" s="753" t="s">
        <v>1119</v>
      </c>
      <c r="J64" s="753" t="s">
        <v>1120</v>
      </c>
      <c r="K64" s="753" t="s">
        <v>2083</v>
      </c>
      <c r="L64" s="754">
        <v>131.54</v>
      </c>
      <c r="M64" s="754">
        <v>131.54</v>
      </c>
      <c r="N64" s="753">
        <v>1</v>
      </c>
      <c r="O64" s="836">
        <v>0.5</v>
      </c>
      <c r="P64" s="754"/>
      <c r="Q64" s="769">
        <v>0</v>
      </c>
      <c r="R64" s="753"/>
      <c r="S64" s="769">
        <v>0</v>
      </c>
      <c r="T64" s="836"/>
      <c r="U64" s="792">
        <v>0</v>
      </c>
    </row>
    <row r="65" spans="1:21" ht="14.4" customHeight="1" x14ac:dyDescent="0.3">
      <c r="A65" s="752">
        <v>50</v>
      </c>
      <c r="B65" s="753" t="s">
        <v>1949</v>
      </c>
      <c r="C65" s="753" t="s">
        <v>2188</v>
      </c>
      <c r="D65" s="834" t="s">
        <v>3031</v>
      </c>
      <c r="E65" s="835" t="s">
        <v>2197</v>
      </c>
      <c r="F65" s="753" t="s">
        <v>2186</v>
      </c>
      <c r="G65" s="753" t="s">
        <v>2250</v>
      </c>
      <c r="H65" s="753" t="s">
        <v>1098</v>
      </c>
      <c r="I65" s="753" t="s">
        <v>2251</v>
      </c>
      <c r="J65" s="753" t="s">
        <v>2035</v>
      </c>
      <c r="K65" s="753" t="s">
        <v>2252</v>
      </c>
      <c r="L65" s="754">
        <v>120.61</v>
      </c>
      <c r="M65" s="754">
        <v>603.04999999999995</v>
      </c>
      <c r="N65" s="753">
        <v>5</v>
      </c>
      <c r="O65" s="836">
        <v>2.5</v>
      </c>
      <c r="P65" s="754">
        <v>120.61</v>
      </c>
      <c r="Q65" s="769">
        <v>0.2</v>
      </c>
      <c r="R65" s="753">
        <v>1</v>
      </c>
      <c r="S65" s="769">
        <v>0.2</v>
      </c>
      <c r="T65" s="836">
        <v>0.5</v>
      </c>
      <c r="U65" s="792">
        <v>0.2</v>
      </c>
    </row>
    <row r="66" spans="1:21" ht="14.4" customHeight="1" x14ac:dyDescent="0.3">
      <c r="A66" s="752">
        <v>50</v>
      </c>
      <c r="B66" s="753" t="s">
        <v>1949</v>
      </c>
      <c r="C66" s="753" t="s">
        <v>2188</v>
      </c>
      <c r="D66" s="834" t="s">
        <v>3031</v>
      </c>
      <c r="E66" s="835" t="s">
        <v>2197</v>
      </c>
      <c r="F66" s="753" t="s">
        <v>2186</v>
      </c>
      <c r="G66" s="753" t="s">
        <v>2250</v>
      </c>
      <c r="H66" s="753" t="s">
        <v>1098</v>
      </c>
      <c r="I66" s="753" t="s">
        <v>1169</v>
      </c>
      <c r="J66" s="753" t="s">
        <v>2035</v>
      </c>
      <c r="K66" s="753" t="s">
        <v>2036</v>
      </c>
      <c r="L66" s="754">
        <v>184.74</v>
      </c>
      <c r="M66" s="754">
        <v>184.74</v>
      </c>
      <c r="N66" s="753">
        <v>1</v>
      </c>
      <c r="O66" s="836">
        <v>0.5</v>
      </c>
      <c r="P66" s="754"/>
      <c r="Q66" s="769">
        <v>0</v>
      </c>
      <c r="R66" s="753"/>
      <c r="S66" s="769">
        <v>0</v>
      </c>
      <c r="T66" s="836"/>
      <c r="U66" s="792">
        <v>0</v>
      </c>
    </row>
    <row r="67" spans="1:21" ht="14.4" customHeight="1" x14ac:dyDescent="0.3">
      <c r="A67" s="752">
        <v>50</v>
      </c>
      <c r="B67" s="753" t="s">
        <v>1949</v>
      </c>
      <c r="C67" s="753" t="s">
        <v>2188</v>
      </c>
      <c r="D67" s="834" t="s">
        <v>3031</v>
      </c>
      <c r="E67" s="835" t="s">
        <v>2197</v>
      </c>
      <c r="F67" s="753" t="s">
        <v>2186</v>
      </c>
      <c r="G67" s="753" t="s">
        <v>2256</v>
      </c>
      <c r="H67" s="753" t="s">
        <v>564</v>
      </c>
      <c r="I67" s="753" t="s">
        <v>2308</v>
      </c>
      <c r="J67" s="753" t="s">
        <v>2258</v>
      </c>
      <c r="K67" s="753" t="s">
        <v>2309</v>
      </c>
      <c r="L67" s="754">
        <v>280.77</v>
      </c>
      <c r="M67" s="754">
        <v>280.77</v>
      </c>
      <c r="N67" s="753">
        <v>1</v>
      </c>
      <c r="O67" s="836">
        <v>0.5</v>
      </c>
      <c r="P67" s="754"/>
      <c r="Q67" s="769">
        <v>0</v>
      </c>
      <c r="R67" s="753"/>
      <c r="S67" s="769">
        <v>0</v>
      </c>
      <c r="T67" s="836"/>
      <c r="U67" s="792">
        <v>0</v>
      </c>
    </row>
    <row r="68" spans="1:21" ht="14.4" customHeight="1" x14ac:dyDescent="0.3">
      <c r="A68" s="752">
        <v>50</v>
      </c>
      <c r="B68" s="753" t="s">
        <v>1949</v>
      </c>
      <c r="C68" s="753" t="s">
        <v>2188</v>
      </c>
      <c r="D68" s="834" t="s">
        <v>3031</v>
      </c>
      <c r="E68" s="835" t="s">
        <v>2198</v>
      </c>
      <c r="F68" s="753" t="s">
        <v>2186</v>
      </c>
      <c r="G68" s="753" t="s">
        <v>2209</v>
      </c>
      <c r="H68" s="753" t="s">
        <v>1098</v>
      </c>
      <c r="I68" s="753" t="s">
        <v>1115</v>
      </c>
      <c r="J68" s="753" t="s">
        <v>1116</v>
      </c>
      <c r="K68" s="753" t="s">
        <v>2051</v>
      </c>
      <c r="L68" s="754">
        <v>72</v>
      </c>
      <c r="M68" s="754">
        <v>288</v>
      </c>
      <c r="N68" s="753">
        <v>4</v>
      </c>
      <c r="O68" s="836">
        <v>3</v>
      </c>
      <c r="P68" s="754"/>
      <c r="Q68" s="769">
        <v>0</v>
      </c>
      <c r="R68" s="753"/>
      <c r="S68" s="769">
        <v>0</v>
      </c>
      <c r="T68" s="836"/>
      <c r="U68" s="792">
        <v>0</v>
      </c>
    </row>
    <row r="69" spans="1:21" ht="14.4" customHeight="1" x14ac:dyDescent="0.3">
      <c r="A69" s="752">
        <v>50</v>
      </c>
      <c r="B69" s="753" t="s">
        <v>1949</v>
      </c>
      <c r="C69" s="753" t="s">
        <v>2188</v>
      </c>
      <c r="D69" s="834" t="s">
        <v>3031</v>
      </c>
      <c r="E69" s="835" t="s">
        <v>2198</v>
      </c>
      <c r="F69" s="753" t="s">
        <v>2186</v>
      </c>
      <c r="G69" s="753" t="s">
        <v>2266</v>
      </c>
      <c r="H69" s="753" t="s">
        <v>1098</v>
      </c>
      <c r="I69" s="753" t="s">
        <v>1214</v>
      </c>
      <c r="J69" s="753" t="s">
        <v>2076</v>
      </c>
      <c r="K69" s="753" t="s">
        <v>2081</v>
      </c>
      <c r="L69" s="754">
        <v>603.73</v>
      </c>
      <c r="M69" s="754">
        <v>603.73</v>
      </c>
      <c r="N69" s="753">
        <v>1</v>
      </c>
      <c r="O69" s="836">
        <v>0.5</v>
      </c>
      <c r="P69" s="754"/>
      <c r="Q69" s="769">
        <v>0</v>
      </c>
      <c r="R69" s="753"/>
      <c r="S69" s="769">
        <v>0</v>
      </c>
      <c r="T69" s="836"/>
      <c r="U69" s="792">
        <v>0</v>
      </c>
    </row>
    <row r="70" spans="1:21" ht="14.4" customHeight="1" x14ac:dyDescent="0.3">
      <c r="A70" s="752">
        <v>50</v>
      </c>
      <c r="B70" s="753" t="s">
        <v>1949</v>
      </c>
      <c r="C70" s="753" t="s">
        <v>2188</v>
      </c>
      <c r="D70" s="834" t="s">
        <v>3031</v>
      </c>
      <c r="E70" s="835" t="s">
        <v>2198</v>
      </c>
      <c r="F70" s="753" t="s">
        <v>2186</v>
      </c>
      <c r="G70" s="753" t="s">
        <v>2266</v>
      </c>
      <c r="H70" s="753" t="s">
        <v>564</v>
      </c>
      <c r="I70" s="753" t="s">
        <v>2310</v>
      </c>
      <c r="J70" s="753" t="s">
        <v>2076</v>
      </c>
      <c r="K70" s="753" t="s">
        <v>2311</v>
      </c>
      <c r="L70" s="754">
        <v>0</v>
      </c>
      <c r="M70" s="754">
        <v>0</v>
      </c>
      <c r="N70" s="753">
        <v>1</v>
      </c>
      <c r="O70" s="836">
        <v>0.5</v>
      </c>
      <c r="P70" s="754"/>
      <c r="Q70" s="769"/>
      <c r="R70" s="753"/>
      <c r="S70" s="769">
        <v>0</v>
      </c>
      <c r="T70" s="836"/>
      <c r="U70" s="792">
        <v>0</v>
      </c>
    </row>
    <row r="71" spans="1:21" ht="14.4" customHeight="1" x14ac:dyDescent="0.3">
      <c r="A71" s="752">
        <v>50</v>
      </c>
      <c r="B71" s="753" t="s">
        <v>1949</v>
      </c>
      <c r="C71" s="753" t="s">
        <v>2188</v>
      </c>
      <c r="D71" s="834" t="s">
        <v>3031</v>
      </c>
      <c r="E71" s="835" t="s">
        <v>2198</v>
      </c>
      <c r="F71" s="753" t="s">
        <v>2186</v>
      </c>
      <c r="G71" s="753" t="s">
        <v>2211</v>
      </c>
      <c r="H71" s="753" t="s">
        <v>1098</v>
      </c>
      <c r="I71" s="753" t="s">
        <v>1131</v>
      </c>
      <c r="J71" s="753" t="s">
        <v>1132</v>
      </c>
      <c r="K71" s="753" t="s">
        <v>2056</v>
      </c>
      <c r="L71" s="754">
        <v>35.11</v>
      </c>
      <c r="M71" s="754">
        <v>70.22</v>
      </c>
      <c r="N71" s="753">
        <v>2</v>
      </c>
      <c r="O71" s="836">
        <v>1</v>
      </c>
      <c r="P71" s="754"/>
      <c r="Q71" s="769">
        <v>0</v>
      </c>
      <c r="R71" s="753"/>
      <c r="S71" s="769">
        <v>0</v>
      </c>
      <c r="T71" s="836"/>
      <c r="U71" s="792">
        <v>0</v>
      </c>
    </row>
    <row r="72" spans="1:21" ht="14.4" customHeight="1" x14ac:dyDescent="0.3">
      <c r="A72" s="752">
        <v>50</v>
      </c>
      <c r="B72" s="753" t="s">
        <v>1949</v>
      </c>
      <c r="C72" s="753" t="s">
        <v>2188</v>
      </c>
      <c r="D72" s="834" t="s">
        <v>3031</v>
      </c>
      <c r="E72" s="835" t="s">
        <v>2198</v>
      </c>
      <c r="F72" s="753" t="s">
        <v>2186</v>
      </c>
      <c r="G72" s="753" t="s">
        <v>2212</v>
      </c>
      <c r="H72" s="753" t="s">
        <v>564</v>
      </c>
      <c r="I72" s="753" t="s">
        <v>811</v>
      </c>
      <c r="J72" s="753" t="s">
        <v>812</v>
      </c>
      <c r="K72" s="753" t="s">
        <v>2213</v>
      </c>
      <c r="L72" s="754">
        <v>42.51</v>
      </c>
      <c r="M72" s="754">
        <v>42.51</v>
      </c>
      <c r="N72" s="753">
        <v>1</v>
      </c>
      <c r="O72" s="836">
        <v>0.5</v>
      </c>
      <c r="P72" s="754"/>
      <c r="Q72" s="769">
        <v>0</v>
      </c>
      <c r="R72" s="753"/>
      <c r="S72" s="769">
        <v>0</v>
      </c>
      <c r="T72" s="836"/>
      <c r="U72" s="792">
        <v>0</v>
      </c>
    </row>
    <row r="73" spans="1:21" ht="14.4" customHeight="1" x14ac:dyDescent="0.3">
      <c r="A73" s="752">
        <v>50</v>
      </c>
      <c r="B73" s="753" t="s">
        <v>1949</v>
      </c>
      <c r="C73" s="753" t="s">
        <v>2188</v>
      </c>
      <c r="D73" s="834" t="s">
        <v>3031</v>
      </c>
      <c r="E73" s="835" t="s">
        <v>2198</v>
      </c>
      <c r="F73" s="753" t="s">
        <v>2186</v>
      </c>
      <c r="G73" s="753" t="s">
        <v>2312</v>
      </c>
      <c r="H73" s="753" t="s">
        <v>1098</v>
      </c>
      <c r="I73" s="753" t="s">
        <v>2313</v>
      </c>
      <c r="J73" s="753" t="s">
        <v>1231</v>
      </c>
      <c r="K73" s="753" t="s">
        <v>2314</v>
      </c>
      <c r="L73" s="754">
        <v>8.7899999999999991</v>
      </c>
      <c r="M73" s="754">
        <v>8.7899999999999991</v>
      </c>
      <c r="N73" s="753">
        <v>1</v>
      </c>
      <c r="O73" s="836">
        <v>0.5</v>
      </c>
      <c r="P73" s="754"/>
      <c r="Q73" s="769">
        <v>0</v>
      </c>
      <c r="R73" s="753"/>
      <c r="S73" s="769">
        <v>0</v>
      </c>
      <c r="T73" s="836"/>
      <c r="U73" s="792">
        <v>0</v>
      </c>
    </row>
    <row r="74" spans="1:21" ht="14.4" customHeight="1" x14ac:dyDescent="0.3">
      <c r="A74" s="752">
        <v>50</v>
      </c>
      <c r="B74" s="753" t="s">
        <v>1949</v>
      </c>
      <c r="C74" s="753" t="s">
        <v>2188</v>
      </c>
      <c r="D74" s="834" t="s">
        <v>3031</v>
      </c>
      <c r="E74" s="835" t="s">
        <v>2198</v>
      </c>
      <c r="F74" s="753" t="s">
        <v>2186</v>
      </c>
      <c r="G74" s="753" t="s">
        <v>2214</v>
      </c>
      <c r="H74" s="753" t="s">
        <v>1098</v>
      </c>
      <c r="I74" s="753" t="s">
        <v>1274</v>
      </c>
      <c r="J74" s="753" t="s">
        <v>2046</v>
      </c>
      <c r="K74" s="753" t="s">
        <v>2048</v>
      </c>
      <c r="L74" s="754">
        <v>186.87</v>
      </c>
      <c r="M74" s="754">
        <v>560.61</v>
      </c>
      <c r="N74" s="753">
        <v>3</v>
      </c>
      <c r="O74" s="836">
        <v>1.5</v>
      </c>
      <c r="P74" s="754"/>
      <c r="Q74" s="769">
        <v>0</v>
      </c>
      <c r="R74" s="753"/>
      <c r="S74" s="769">
        <v>0</v>
      </c>
      <c r="T74" s="836"/>
      <c r="U74" s="792">
        <v>0</v>
      </c>
    </row>
    <row r="75" spans="1:21" ht="14.4" customHeight="1" x14ac:dyDescent="0.3">
      <c r="A75" s="752">
        <v>50</v>
      </c>
      <c r="B75" s="753" t="s">
        <v>1949</v>
      </c>
      <c r="C75" s="753" t="s">
        <v>2188</v>
      </c>
      <c r="D75" s="834" t="s">
        <v>3031</v>
      </c>
      <c r="E75" s="835" t="s">
        <v>2198</v>
      </c>
      <c r="F75" s="753" t="s">
        <v>2186</v>
      </c>
      <c r="G75" s="753" t="s">
        <v>2215</v>
      </c>
      <c r="H75" s="753" t="s">
        <v>564</v>
      </c>
      <c r="I75" s="753" t="s">
        <v>2282</v>
      </c>
      <c r="J75" s="753" t="s">
        <v>2216</v>
      </c>
      <c r="K75" s="753" t="s">
        <v>2263</v>
      </c>
      <c r="L75" s="754">
        <v>58.62</v>
      </c>
      <c r="M75" s="754">
        <v>58.62</v>
      </c>
      <c r="N75" s="753">
        <v>1</v>
      </c>
      <c r="O75" s="836">
        <v>0.5</v>
      </c>
      <c r="P75" s="754"/>
      <c r="Q75" s="769">
        <v>0</v>
      </c>
      <c r="R75" s="753"/>
      <c r="S75" s="769">
        <v>0</v>
      </c>
      <c r="T75" s="836"/>
      <c r="U75" s="792">
        <v>0</v>
      </c>
    </row>
    <row r="76" spans="1:21" ht="14.4" customHeight="1" x14ac:dyDescent="0.3">
      <c r="A76" s="752">
        <v>50</v>
      </c>
      <c r="B76" s="753" t="s">
        <v>1949</v>
      </c>
      <c r="C76" s="753" t="s">
        <v>2188</v>
      </c>
      <c r="D76" s="834" t="s">
        <v>3031</v>
      </c>
      <c r="E76" s="835" t="s">
        <v>2198</v>
      </c>
      <c r="F76" s="753" t="s">
        <v>2186</v>
      </c>
      <c r="G76" s="753" t="s">
        <v>2222</v>
      </c>
      <c r="H76" s="753" t="s">
        <v>564</v>
      </c>
      <c r="I76" s="753" t="s">
        <v>2315</v>
      </c>
      <c r="J76" s="753" t="s">
        <v>2223</v>
      </c>
      <c r="K76" s="753" t="s">
        <v>2316</v>
      </c>
      <c r="L76" s="754">
        <v>58.52</v>
      </c>
      <c r="M76" s="754">
        <v>58.52</v>
      </c>
      <c r="N76" s="753">
        <v>1</v>
      </c>
      <c r="O76" s="836">
        <v>0.5</v>
      </c>
      <c r="P76" s="754"/>
      <c r="Q76" s="769">
        <v>0</v>
      </c>
      <c r="R76" s="753"/>
      <c r="S76" s="769">
        <v>0</v>
      </c>
      <c r="T76" s="836"/>
      <c r="U76" s="792">
        <v>0</v>
      </c>
    </row>
    <row r="77" spans="1:21" ht="14.4" customHeight="1" x14ac:dyDescent="0.3">
      <c r="A77" s="752">
        <v>50</v>
      </c>
      <c r="B77" s="753" t="s">
        <v>1949</v>
      </c>
      <c r="C77" s="753" t="s">
        <v>2188</v>
      </c>
      <c r="D77" s="834" t="s">
        <v>3031</v>
      </c>
      <c r="E77" s="835" t="s">
        <v>2198</v>
      </c>
      <c r="F77" s="753" t="s">
        <v>2186</v>
      </c>
      <c r="G77" s="753" t="s">
        <v>2225</v>
      </c>
      <c r="H77" s="753" t="s">
        <v>1098</v>
      </c>
      <c r="I77" s="753" t="s">
        <v>1123</v>
      </c>
      <c r="J77" s="753" t="s">
        <v>1124</v>
      </c>
      <c r="K77" s="753" t="s">
        <v>2043</v>
      </c>
      <c r="L77" s="754">
        <v>923.74</v>
      </c>
      <c r="M77" s="754">
        <v>923.74</v>
      </c>
      <c r="N77" s="753">
        <v>1</v>
      </c>
      <c r="O77" s="836">
        <v>0.5</v>
      </c>
      <c r="P77" s="754"/>
      <c r="Q77" s="769">
        <v>0</v>
      </c>
      <c r="R77" s="753"/>
      <c r="S77" s="769">
        <v>0</v>
      </c>
      <c r="T77" s="836"/>
      <c r="U77" s="792">
        <v>0</v>
      </c>
    </row>
    <row r="78" spans="1:21" ht="14.4" customHeight="1" x14ac:dyDescent="0.3">
      <c r="A78" s="752">
        <v>50</v>
      </c>
      <c r="B78" s="753" t="s">
        <v>1949</v>
      </c>
      <c r="C78" s="753" t="s">
        <v>2188</v>
      </c>
      <c r="D78" s="834" t="s">
        <v>3031</v>
      </c>
      <c r="E78" s="835" t="s">
        <v>2198</v>
      </c>
      <c r="F78" s="753" t="s">
        <v>2186</v>
      </c>
      <c r="G78" s="753" t="s">
        <v>2317</v>
      </c>
      <c r="H78" s="753" t="s">
        <v>564</v>
      </c>
      <c r="I78" s="753" t="s">
        <v>2318</v>
      </c>
      <c r="J78" s="753" t="s">
        <v>876</v>
      </c>
      <c r="K78" s="753" t="s">
        <v>2319</v>
      </c>
      <c r="L78" s="754">
        <v>105.29</v>
      </c>
      <c r="M78" s="754">
        <v>105.29</v>
      </c>
      <c r="N78" s="753">
        <v>1</v>
      </c>
      <c r="O78" s="836">
        <v>0.5</v>
      </c>
      <c r="P78" s="754"/>
      <c r="Q78" s="769">
        <v>0</v>
      </c>
      <c r="R78" s="753"/>
      <c r="S78" s="769">
        <v>0</v>
      </c>
      <c r="T78" s="836"/>
      <c r="U78" s="792">
        <v>0</v>
      </c>
    </row>
    <row r="79" spans="1:21" ht="14.4" customHeight="1" x14ac:dyDescent="0.3">
      <c r="A79" s="752">
        <v>50</v>
      </c>
      <c r="B79" s="753" t="s">
        <v>1949</v>
      </c>
      <c r="C79" s="753" t="s">
        <v>2188</v>
      </c>
      <c r="D79" s="834" t="s">
        <v>3031</v>
      </c>
      <c r="E79" s="835" t="s">
        <v>2198</v>
      </c>
      <c r="F79" s="753" t="s">
        <v>2186</v>
      </c>
      <c r="G79" s="753" t="s">
        <v>2292</v>
      </c>
      <c r="H79" s="753" t="s">
        <v>1098</v>
      </c>
      <c r="I79" s="753" t="s">
        <v>2293</v>
      </c>
      <c r="J79" s="753" t="s">
        <v>1173</v>
      </c>
      <c r="K79" s="753" t="s">
        <v>2056</v>
      </c>
      <c r="L79" s="754">
        <v>48.27</v>
      </c>
      <c r="M79" s="754">
        <v>144.81</v>
      </c>
      <c r="N79" s="753">
        <v>3</v>
      </c>
      <c r="O79" s="836">
        <v>3</v>
      </c>
      <c r="P79" s="754"/>
      <c r="Q79" s="769">
        <v>0</v>
      </c>
      <c r="R79" s="753"/>
      <c r="S79" s="769">
        <v>0</v>
      </c>
      <c r="T79" s="836"/>
      <c r="U79" s="792">
        <v>0</v>
      </c>
    </row>
    <row r="80" spans="1:21" ht="14.4" customHeight="1" x14ac:dyDescent="0.3">
      <c r="A80" s="752">
        <v>50</v>
      </c>
      <c r="B80" s="753" t="s">
        <v>1949</v>
      </c>
      <c r="C80" s="753" t="s">
        <v>2188</v>
      </c>
      <c r="D80" s="834" t="s">
        <v>3031</v>
      </c>
      <c r="E80" s="835" t="s">
        <v>2198</v>
      </c>
      <c r="F80" s="753" t="s">
        <v>2186</v>
      </c>
      <c r="G80" s="753" t="s">
        <v>2320</v>
      </c>
      <c r="H80" s="753" t="s">
        <v>564</v>
      </c>
      <c r="I80" s="753" t="s">
        <v>1059</v>
      </c>
      <c r="J80" s="753" t="s">
        <v>2321</v>
      </c>
      <c r="K80" s="753" t="s">
        <v>2322</v>
      </c>
      <c r="L80" s="754">
        <v>57.64</v>
      </c>
      <c r="M80" s="754">
        <v>57.64</v>
      </c>
      <c r="N80" s="753">
        <v>1</v>
      </c>
      <c r="O80" s="836">
        <v>1</v>
      </c>
      <c r="P80" s="754"/>
      <c r="Q80" s="769">
        <v>0</v>
      </c>
      <c r="R80" s="753"/>
      <c r="S80" s="769">
        <v>0</v>
      </c>
      <c r="T80" s="836"/>
      <c r="U80" s="792">
        <v>0</v>
      </c>
    </row>
    <row r="81" spans="1:21" ht="14.4" customHeight="1" x14ac:dyDescent="0.3">
      <c r="A81" s="752">
        <v>50</v>
      </c>
      <c r="B81" s="753" t="s">
        <v>1949</v>
      </c>
      <c r="C81" s="753" t="s">
        <v>2188</v>
      </c>
      <c r="D81" s="834" t="s">
        <v>3031</v>
      </c>
      <c r="E81" s="835" t="s">
        <v>2198</v>
      </c>
      <c r="F81" s="753" t="s">
        <v>2186</v>
      </c>
      <c r="G81" s="753" t="s">
        <v>2232</v>
      </c>
      <c r="H81" s="753" t="s">
        <v>1098</v>
      </c>
      <c r="I81" s="753" t="s">
        <v>2323</v>
      </c>
      <c r="J81" s="753" t="s">
        <v>2065</v>
      </c>
      <c r="K81" s="753" t="s">
        <v>2324</v>
      </c>
      <c r="L81" s="754">
        <v>0</v>
      </c>
      <c r="M81" s="754">
        <v>0</v>
      </c>
      <c r="N81" s="753">
        <v>1</v>
      </c>
      <c r="O81" s="836">
        <v>0.5</v>
      </c>
      <c r="P81" s="754"/>
      <c r="Q81" s="769"/>
      <c r="R81" s="753"/>
      <c r="S81" s="769">
        <v>0</v>
      </c>
      <c r="T81" s="836"/>
      <c r="U81" s="792">
        <v>0</v>
      </c>
    </row>
    <row r="82" spans="1:21" ht="14.4" customHeight="1" x14ac:dyDescent="0.3">
      <c r="A82" s="752">
        <v>50</v>
      </c>
      <c r="B82" s="753" t="s">
        <v>1949</v>
      </c>
      <c r="C82" s="753" t="s">
        <v>2188</v>
      </c>
      <c r="D82" s="834" t="s">
        <v>3031</v>
      </c>
      <c r="E82" s="835" t="s">
        <v>2198</v>
      </c>
      <c r="F82" s="753" t="s">
        <v>2186</v>
      </c>
      <c r="G82" s="753" t="s">
        <v>2232</v>
      </c>
      <c r="H82" s="753" t="s">
        <v>1098</v>
      </c>
      <c r="I82" s="753" t="s">
        <v>2325</v>
      </c>
      <c r="J82" s="753" t="s">
        <v>2065</v>
      </c>
      <c r="K82" s="753" t="s">
        <v>2326</v>
      </c>
      <c r="L82" s="754">
        <v>0</v>
      </c>
      <c r="M82" s="754">
        <v>0</v>
      </c>
      <c r="N82" s="753">
        <v>1</v>
      </c>
      <c r="O82" s="836">
        <v>0.5</v>
      </c>
      <c r="P82" s="754"/>
      <c r="Q82" s="769"/>
      <c r="R82" s="753"/>
      <c r="S82" s="769">
        <v>0</v>
      </c>
      <c r="T82" s="836"/>
      <c r="U82" s="792">
        <v>0</v>
      </c>
    </row>
    <row r="83" spans="1:21" ht="14.4" customHeight="1" x14ac:dyDescent="0.3">
      <c r="A83" s="752">
        <v>50</v>
      </c>
      <c r="B83" s="753" t="s">
        <v>1949</v>
      </c>
      <c r="C83" s="753" t="s">
        <v>2188</v>
      </c>
      <c r="D83" s="834" t="s">
        <v>3031</v>
      </c>
      <c r="E83" s="835" t="s">
        <v>2198</v>
      </c>
      <c r="F83" s="753" t="s">
        <v>2186</v>
      </c>
      <c r="G83" s="753" t="s">
        <v>2239</v>
      </c>
      <c r="H83" s="753" t="s">
        <v>564</v>
      </c>
      <c r="I83" s="753" t="s">
        <v>2240</v>
      </c>
      <c r="J83" s="753" t="s">
        <v>701</v>
      </c>
      <c r="K83" s="753" t="s">
        <v>2241</v>
      </c>
      <c r="L83" s="754">
        <v>42.08</v>
      </c>
      <c r="M83" s="754">
        <v>42.08</v>
      </c>
      <c r="N83" s="753">
        <v>1</v>
      </c>
      <c r="O83" s="836">
        <v>0.5</v>
      </c>
      <c r="P83" s="754"/>
      <c r="Q83" s="769">
        <v>0</v>
      </c>
      <c r="R83" s="753"/>
      <c r="S83" s="769">
        <v>0</v>
      </c>
      <c r="T83" s="836"/>
      <c r="U83" s="792">
        <v>0</v>
      </c>
    </row>
    <row r="84" spans="1:21" ht="14.4" customHeight="1" x14ac:dyDescent="0.3">
      <c r="A84" s="752">
        <v>50</v>
      </c>
      <c r="B84" s="753" t="s">
        <v>1949</v>
      </c>
      <c r="C84" s="753" t="s">
        <v>2188</v>
      </c>
      <c r="D84" s="834" t="s">
        <v>3031</v>
      </c>
      <c r="E84" s="835" t="s">
        <v>2198</v>
      </c>
      <c r="F84" s="753" t="s">
        <v>2186</v>
      </c>
      <c r="G84" s="753" t="s">
        <v>2245</v>
      </c>
      <c r="H84" s="753" t="s">
        <v>564</v>
      </c>
      <c r="I84" s="753" t="s">
        <v>2327</v>
      </c>
      <c r="J84" s="753" t="s">
        <v>2328</v>
      </c>
      <c r="K84" s="753" t="s">
        <v>2329</v>
      </c>
      <c r="L84" s="754">
        <v>359.21</v>
      </c>
      <c r="M84" s="754">
        <v>359.21</v>
      </c>
      <c r="N84" s="753">
        <v>1</v>
      </c>
      <c r="O84" s="836">
        <v>0.5</v>
      </c>
      <c r="P84" s="754"/>
      <c r="Q84" s="769">
        <v>0</v>
      </c>
      <c r="R84" s="753"/>
      <c r="S84" s="769">
        <v>0</v>
      </c>
      <c r="T84" s="836"/>
      <c r="U84" s="792">
        <v>0</v>
      </c>
    </row>
    <row r="85" spans="1:21" ht="14.4" customHeight="1" x14ac:dyDescent="0.3">
      <c r="A85" s="752">
        <v>50</v>
      </c>
      <c r="B85" s="753" t="s">
        <v>1949</v>
      </c>
      <c r="C85" s="753" t="s">
        <v>2188</v>
      </c>
      <c r="D85" s="834" t="s">
        <v>3031</v>
      </c>
      <c r="E85" s="835" t="s">
        <v>2198</v>
      </c>
      <c r="F85" s="753" t="s">
        <v>2186</v>
      </c>
      <c r="G85" s="753" t="s">
        <v>2250</v>
      </c>
      <c r="H85" s="753" t="s">
        <v>1098</v>
      </c>
      <c r="I85" s="753" t="s">
        <v>1169</v>
      </c>
      <c r="J85" s="753" t="s">
        <v>2035</v>
      </c>
      <c r="K85" s="753" t="s">
        <v>2036</v>
      </c>
      <c r="L85" s="754">
        <v>184.74</v>
      </c>
      <c r="M85" s="754">
        <v>184.74</v>
      </c>
      <c r="N85" s="753">
        <v>1</v>
      </c>
      <c r="O85" s="836">
        <v>0.5</v>
      </c>
      <c r="P85" s="754"/>
      <c r="Q85" s="769">
        <v>0</v>
      </c>
      <c r="R85" s="753"/>
      <c r="S85" s="769">
        <v>0</v>
      </c>
      <c r="T85" s="836"/>
      <c r="U85" s="792">
        <v>0</v>
      </c>
    </row>
    <row r="86" spans="1:21" ht="14.4" customHeight="1" x14ac:dyDescent="0.3">
      <c r="A86" s="752">
        <v>50</v>
      </c>
      <c r="B86" s="753" t="s">
        <v>1949</v>
      </c>
      <c r="C86" s="753" t="s">
        <v>2188</v>
      </c>
      <c r="D86" s="834" t="s">
        <v>3031</v>
      </c>
      <c r="E86" s="835" t="s">
        <v>2199</v>
      </c>
      <c r="F86" s="753" t="s">
        <v>2186</v>
      </c>
      <c r="G86" s="753" t="s">
        <v>2330</v>
      </c>
      <c r="H86" s="753" t="s">
        <v>564</v>
      </c>
      <c r="I86" s="753" t="s">
        <v>989</v>
      </c>
      <c r="J86" s="753" t="s">
        <v>2331</v>
      </c>
      <c r="K86" s="753" t="s">
        <v>2332</v>
      </c>
      <c r="L86" s="754">
        <v>1048.3499999999999</v>
      </c>
      <c r="M86" s="754">
        <v>1048.3499999999999</v>
      </c>
      <c r="N86" s="753">
        <v>1</v>
      </c>
      <c r="O86" s="836">
        <v>0.5</v>
      </c>
      <c r="P86" s="754"/>
      <c r="Q86" s="769">
        <v>0</v>
      </c>
      <c r="R86" s="753"/>
      <c r="S86" s="769">
        <v>0</v>
      </c>
      <c r="T86" s="836"/>
      <c r="U86" s="792">
        <v>0</v>
      </c>
    </row>
    <row r="87" spans="1:21" ht="14.4" customHeight="1" x14ac:dyDescent="0.3">
      <c r="A87" s="752">
        <v>50</v>
      </c>
      <c r="B87" s="753" t="s">
        <v>1949</v>
      </c>
      <c r="C87" s="753" t="s">
        <v>2188</v>
      </c>
      <c r="D87" s="834" t="s">
        <v>3031</v>
      </c>
      <c r="E87" s="835" t="s">
        <v>2199</v>
      </c>
      <c r="F87" s="753" t="s">
        <v>2186</v>
      </c>
      <c r="G87" s="753" t="s">
        <v>2260</v>
      </c>
      <c r="H87" s="753" t="s">
        <v>564</v>
      </c>
      <c r="I87" s="753" t="s">
        <v>2261</v>
      </c>
      <c r="J87" s="753" t="s">
        <v>2262</v>
      </c>
      <c r="K87" s="753" t="s">
        <v>2263</v>
      </c>
      <c r="L87" s="754">
        <v>72.55</v>
      </c>
      <c r="M87" s="754">
        <v>145.1</v>
      </c>
      <c r="N87" s="753">
        <v>2</v>
      </c>
      <c r="O87" s="836">
        <v>1</v>
      </c>
      <c r="P87" s="754"/>
      <c r="Q87" s="769">
        <v>0</v>
      </c>
      <c r="R87" s="753"/>
      <c r="S87" s="769">
        <v>0</v>
      </c>
      <c r="T87" s="836"/>
      <c r="U87" s="792">
        <v>0</v>
      </c>
    </row>
    <row r="88" spans="1:21" ht="14.4" customHeight="1" x14ac:dyDescent="0.3">
      <c r="A88" s="752">
        <v>50</v>
      </c>
      <c r="B88" s="753" t="s">
        <v>1949</v>
      </c>
      <c r="C88" s="753" t="s">
        <v>2188</v>
      </c>
      <c r="D88" s="834" t="s">
        <v>3031</v>
      </c>
      <c r="E88" s="835" t="s">
        <v>2199</v>
      </c>
      <c r="F88" s="753" t="s">
        <v>2186</v>
      </c>
      <c r="G88" s="753" t="s">
        <v>2209</v>
      </c>
      <c r="H88" s="753" t="s">
        <v>1098</v>
      </c>
      <c r="I88" s="753" t="s">
        <v>1115</v>
      </c>
      <c r="J88" s="753" t="s">
        <v>1116</v>
      </c>
      <c r="K88" s="753" t="s">
        <v>2051</v>
      </c>
      <c r="L88" s="754">
        <v>72</v>
      </c>
      <c r="M88" s="754">
        <v>216</v>
      </c>
      <c r="N88" s="753">
        <v>3</v>
      </c>
      <c r="O88" s="836">
        <v>2</v>
      </c>
      <c r="P88" s="754">
        <v>72</v>
      </c>
      <c r="Q88" s="769">
        <v>0.33333333333333331</v>
      </c>
      <c r="R88" s="753">
        <v>1</v>
      </c>
      <c r="S88" s="769">
        <v>0.33333333333333331</v>
      </c>
      <c r="T88" s="836">
        <v>1</v>
      </c>
      <c r="U88" s="792">
        <v>0.5</v>
      </c>
    </row>
    <row r="89" spans="1:21" ht="14.4" customHeight="1" x14ac:dyDescent="0.3">
      <c r="A89" s="752">
        <v>50</v>
      </c>
      <c r="B89" s="753" t="s">
        <v>1949</v>
      </c>
      <c r="C89" s="753" t="s">
        <v>2188</v>
      </c>
      <c r="D89" s="834" t="s">
        <v>3031</v>
      </c>
      <c r="E89" s="835" t="s">
        <v>2199</v>
      </c>
      <c r="F89" s="753" t="s">
        <v>2186</v>
      </c>
      <c r="G89" s="753" t="s">
        <v>2209</v>
      </c>
      <c r="H89" s="753" t="s">
        <v>1098</v>
      </c>
      <c r="I89" s="753" t="s">
        <v>2333</v>
      </c>
      <c r="J89" s="753" t="s">
        <v>1116</v>
      </c>
      <c r="K89" s="753" t="s">
        <v>2334</v>
      </c>
      <c r="L89" s="754">
        <v>144.01</v>
      </c>
      <c r="M89" s="754">
        <v>144.01</v>
      </c>
      <c r="N89" s="753">
        <v>1</v>
      </c>
      <c r="O89" s="836">
        <v>0.5</v>
      </c>
      <c r="P89" s="754"/>
      <c r="Q89" s="769">
        <v>0</v>
      </c>
      <c r="R89" s="753"/>
      <c r="S89" s="769">
        <v>0</v>
      </c>
      <c r="T89" s="836"/>
      <c r="U89" s="792">
        <v>0</v>
      </c>
    </row>
    <row r="90" spans="1:21" ht="14.4" customHeight="1" x14ac:dyDescent="0.3">
      <c r="A90" s="752">
        <v>50</v>
      </c>
      <c r="B90" s="753" t="s">
        <v>1949</v>
      </c>
      <c r="C90" s="753" t="s">
        <v>2188</v>
      </c>
      <c r="D90" s="834" t="s">
        <v>3031</v>
      </c>
      <c r="E90" s="835" t="s">
        <v>2199</v>
      </c>
      <c r="F90" s="753" t="s">
        <v>2186</v>
      </c>
      <c r="G90" s="753" t="s">
        <v>2266</v>
      </c>
      <c r="H90" s="753" t="s">
        <v>1098</v>
      </c>
      <c r="I90" s="753" t="s">
        <v>2267</v>
      </c>
      <c r="J90" s="753" t="s">
        <v>2076</v>
      </c>
      <c r="K90" s="753" t="s">
        <v>2268</v>
      </c>
      <c r="L90" s="754">
        <v>278.64</v>
      </c>
      <c r="M90" s="754">
        <v>835.92</v>
      </c>
      <c r="N90" s="753">
        <v>3</v>
      </c>
      <c r="O90" s="836">
        <v>1.5</v>
      </c>
      <c r="P90" s="754"/>
      <c r="Q90" s="769">
        <v>0</v>
      </c>
      <c r="R90" s="753"/>
      <c r="S90" s="769">
        <v>0</v>
      </c>
      <c r="T90" s="836"/>
      <c r="U90" s="792">
        <v>0</v>
      </c>
    </row>
    <row r="91" spans="1:21" ht="14.4" customHeight="1" x14ac:dyDescent="0.3">
      <c r="A91" s="752">
        <v>50</v>
      </c>
      <c r="B91" s="753" t="s">
        <v>1949</v>
      </c>
      <c r="C91" s="753" t="s">
        <v>2188</v>
      </c>
      <c r="D91" s="834" t="s">
        <v>3031</v>
      </c>
      <c r="E91" s="835" t="s">
        <v>2199</v>
      </c>
      <c r="F91" s="753" t="s">
        <v>2186</v>
      </c>
      <c r="G91" s="753" t="s">
        <v>2266</v>
      </c>
      <c r="H91" s="753" t="s">
        <v>1098</v>
      </c>
      <c r="I91" s="753" t="s">
        <v>1161</v>
      </c>
      <c r="J91" s="753" t="s">
        <v>2076</v>
      </c>
      <c r="K91" s="753" t="s">
        <v>2078</v>
      </c>
      <c r="L91" s="754">
        <v>117.73</v>
      </c>
      <c r="M91" s="754">
        <v>117.73</v>
      </c>
      <c r="N91" s="753">
        <v>1</v>
      </c>
      <c r="O91" s="836">
        <v>0.5</v>
      </c>
      <c r="P91" s="754"/>
      <c r="Q91" s="769">
        <v>0</v>
      </c>
      <c r="R91" s="753"/>
      <c r="S91" s="769">
        <v>0</v>
      </c>
      <c r="T91" s="836"/>
      <c r="U91" s="792">
        <v>0</v>
      </c>
    </row>
    <row r="92" spans="1:21" ht="14.4" customHeight="1" x14ac:dyDescent="0.3">
      <c r="A92" s="752">
        <v>50</v>
      </c>
      <c r="B92" s="753" t="s">
        <v>1949</v>
      </c>
      <c r="C92" s="753" t="s">
        <v>2188</v>
      </c>
      <c r="D92" s="834" t="s">
        <v>3031</v>
      </c>
      <c r="E92" s="835" t="s">
        <v>2199</v>
      </c>
      <c r="F92" s="753" t="s">
        <v>2186</v>
      </c>
      <c r="G92" s="753" t="s">
        <v>2266</v>
      </c>
      <c r="H92" s="753" t="s">
        <v>1098</v>
      </c>
      <c r="I92" s="753" t="s">
        <v>1210</v>
      </c>
      <c r="J92" s="753" t="s">
        <v>2076</v>
      </c>
      <c r="K92" s="753" t="s">
        <v>2080</v>
      </c>
      <c r="L92" s="754">
        <v>181.13</v>
      </c>
      <c r="M92" s="754">
        <v>1811.3000000000002</v>
      </c>
      <c r="N92" s="753">
        <v>10</v>
      </c>
      <c r="O92" s="836">
        <v>7</v>
      </c>
      <c r="P92" s="754"/>
      <c r="Q92" s="769">
        <v>0</v>
      </c>
      <c r="R92" s="753"/>
      <c r="S92" s="769">
        <v>0</v>
      </c>
      <c r="T92" s="836"/>
      <c r="U92" s="792">
        <v>0</v>
      </c>
    </row>
    <row r="93" spans="1:21" ht="14.4" customHeight="1" x14ac:dyDescent="0.3">
      <c r="A93" s="752">
        <v>50</v>
      </c>
      <c r="B93" s="753" t="s">
        <v>1949</v>
      </c>
      <c r="C93" s="753" t="s">
        <v>2188</v>
      </c>
      <c r="D93" s="834" t="s">
        <v>3031</v>
      </c>
      <c r="E93" s="835" t="s">
        <v>2199</v>
      </c>
      <c r="F93" s="753" t="s">
        <v>2186</v>
      </c>
      <c r="G93" s="753" t="s">
        <v>2266</v>
      </c>
      <c r="H93" s="753" t="s">
        <v>1098</v>
      </c>
      <c r="I93" s="753" t="s">
        <v>2335</v>
      </c>
      <c r="J93" s="753" t="s">
        <v>2336</v>
      </c>
      <c r="K93" s="753" t="s">
        <v>2268</v>
      </c>
      <c r="L93" s="754">
        <v>298.95999999999998</v>
      </c>
      <c r="M93" s="754">
        <v>298.95999999999998</v>
      </c>
      <c r="N93" s="753">
        <v>1</v>
      </c>
      <c r="O93" s="836">
        <v>0.5</v>
      </c>
      <c r="P93" s="754">
        <v>298.95999999999998</v>
      </c>
      <c r="Q93" s="769">
        <v>1</v>
      </c>
      <c r="R93" s="753">
        <v>1</v>
      </c>
      <c r="S93" s="769">
        <v>1</v>
      </c>
      <c r="T93" s="836">
        <v>0.5</v>
      </c>
      <c r="U93" s="792">
        <v>1</v>
      </c>
    </row>
    <row r="94" spans="1:21" ht="14.4" customHeight="1" x14ac:dyDescent="0.3">
      <c r="A94" s="752">
        <v>50</v>
      </c>
      <c r="B94" s="753" t="s">
        <v>1949</v>
      </c>
      <c r="C94" s="753" t="s">
        <v>2188</v>
      </c>
      <c r="D94" s="834" t="s">
        <v>3031</v>
      </c>
      <c r="E94" s="835" t="s">
        <v>2199</v>
      </c>
      <c r="F94" s="753" t="s">
        <v>2186</v>
      </c>
      <c r="G94" s="753" t="s">
        <v>2211</v>
      </c>
      <c r="H94" s="753" t="s">
        <v>1098</v>
      </c>
      <c r="I94" s="753" t="s">
        <v>2337</v>
      </c>
      <c r="J94" s="753" t="s">
        <v>1132</v>
      </c>
      <c r="K94" s="753" t="s">
        <v>2063</v>
      </c>
      <c r="L94" s="754">
        <v>105.32</v>
      </c>
      <c r="M94" s="754">
        <v>210.64</v>
      </c>
      <c r="N94" s="753">
        <v>2</v>
      </c>
      <c r="O94" s="836">
        <v>1</v>
      </c>
      <c r="P94" s="754"/>
      <c r="Q94" s="769">
        <v>0</v>
      </c>
      <c r="R94" s="753"/>
      <c r="S94" s="769">
        <v>0</v>
      </c>
      <c r="T94" s="836"/>
      <c r="U94" s="792">
        <v>0</v>
      </c>
    </row>
    <row r="95" spans="1:21" ht="14.4" customHeight="1" x14ac:dyDescent="0.3">
      <c r="A95" s="752">
        <v>50</v>
      </c>
      <c r="B95" s="753" t="s">
        <v>1949</v>
      </c>
      <c r="C95" s="753" t="s">
        <v>2188</v>
      </c>
      <c r="D95" s="834" t="s">
        <v>3031</v>
      </c>
      <c r="E95" s="835" t="s">
        <v>2199</v>
      </c>
      <c r="F95" s="753" t="s">
        <v>2186</v>
      </c>
      <c r="G95" s="753" t="s">
        <v>2211</v>
      </c>
      <c r="H95" s="753" t="s">
        <v>564</v>
      </c>
      <c r="I95" s="753" t="s">
        <v>2338</v>
      </c>
      <c r="J95" s="753" t="s">
        <v>2339</v>
      </c>
      <c r="K95" s="753" t="s">
        <v>2340</v>
      </c>
      <c r="L95" s="754">
        <v>16.38</v>
      </c>
      <c r="M95" s="754">
        <v>32.76</v>
      </c>
      <c r="N95" s="753">
        <v>2</v>
      </c>
      <c r="O95" s="836">
        <v>1</v>
      </c>
      <c r="P95" s="754"/>
      <c r="Q95" s="769">
        <v>0</v>
      </c>
      <c r="R95" s="753"/>
      <c r="S95" s="769">
        <v>0</v>
      </c>
      <c r="T95" s="836"/>
      <c r="U95" s="792">
        <v>0</v>
      </c>
    </row>
    <row r="96" spans="1:21" ht="14.4" customHeight="1" x14ac:dyDescent="0.3">
      <c r="A96" s="752">
        <v>50</v>
      </c>
      <c r="B96" s="753" t="s">
        <v>1949</v>
      </c>
      <c r="C96" s="753" t="s">
        <v>2188</v>
      </c>
      <c r="D96" s="834" t="s">
        <v>3031</v>
      </c>
      <c r="E96" s="835" t="s">
        <v>2199</v>
      </c>
      <c r="F96" s="753" t="s">
        <v>2186</v>
      </c>
      <c r="G96" s="753" t="s">
        <v>2211</v>
      </c>
      <c r="H96" s="753" t="s">
        <v>564</v>
      </c>
      <c r="I96" s="753" t="s">
        <v>2341</v>
      </c>
      <c r="J96" s="753" t="s">
        <v>2339</v>
      </c>
      <c r="K96" s="753" t="s">
        <v>2342</v>
      </c>
      <c r="L96" s="754">
        <v>0</v>
      </c>
      <c r="M96" s="754">
        <v>0</v>
      </c>
      <c r="N96" s="753">
        <v>1</v>
      </c>
      <c r="O96" s="836">
        <v>0.5</v>
      </c>
      <c r="P96" s="754"/>
      <c r="Q96" s="769"/>
      <c r="R96" s="753"/>
      <c r="S96" s="769">
        <v>0</v>
      </c>
      <c r="T96" s="836"/>
      <c r="U96" s="792">
        <v>0</v>
      </c>
    </row>
    <row r="97" spans="1:21" ht="14.4" customHeight="1" x14ac:dyDescent="0.3">
      <c r="A97" s="752">
        <v>50</v>
      </c>
      <c r="B97" s="753" t="s">
        <v>1949</v>
      </c>
      <c r="C97" s="753" t="s">
        <v>2188</v>
      </c>
      <c r="D97" s="834" t="s">
        <v>3031</v>
      </c>
      <c r="E97" s="835" t="s">
        <v>2199</v>
      </c>
      <c r="F97" s="753" t="s">
        <v>2186</v>
      </c>
      <c r="G97" s="753" t="s">
        <v>2211</v>
      </c>
      <c r="H97" s="753" t="s">
        <v>1098</v>
      </c>
      <c r="I97" s="753" t="s">
        <v>1131</v>
      </c>
      <c r="J97" s="753" t="s">
        <v>1132</v>
      </c>
      <c r="K97" s="753" t="s">
        <v>2056</v>
      </c>
      <c r="L97" s="754">
        <v>35.11</v>
      </c>
      <c r="M97" s="754">
        <v>35.11</v>
      </c>
      <c r="N97" s="753">
        <v>1</v>
      </c>
      <c r="O97" s="836">
        <v>0.5</v>
      </c>
      <c r="P97" s="754"/>
      <c r="Q97" s="769">
        <v>0</v>
      </c>
      <c r="R97" s="753"/>
      <c r="S97" s="769">
        <v>0</v>
      </c>
      <c r="T97" s="836"/>
      <c r="U97" s="792">
        <v>0</v>
      </c>
    </row>
    <row r="98" spans="1:21" ht="14.4" customHeight="1" x14ac:dyDescent="0.3">
      <c r="A98" s="752">
        <v>50</v>
      </c>
      <c r="B98" s="753" t="s">
        <v>1949</v>
      </c>
      <c r="C98" s="753" t="s">
        <v>2188</v>
      </c>
      <c r="D98" s="834" t="s">
        <v>3031</v>
      </c>
      <c r="E98" s="835" t="s">
        <v>2199</v>
      </c>
      <c r="F98" s="753" t="s">
        <v>2186</v>
      </c>
      <c r="G98" s="753" t="s">
        <v>2211</v>
      </c>
      <c r="H98" s="753" t="s">
        <v>1098</v>
      </c>
      <c r="I98" s="753" t="s">
        <v>2343</v>
      </c>
      <c r="J98" s="753" t="s">
        <v>2344</v>
      </c>
      <c r="K98" s="753" t="s">
        <v>2077</v>
      </c>
      <c r="L98" s="754">
        <v>70.23</v>
      </c>
      <c r="M98" s="754">
        <v>70.23</v>
      </c>
      <c r="N98" s="753">
        <v>1</v>
      </c>
      <c r="O98" s="836">
        <v>0.5</v>
      </c>
      <c r="P98" s="754">
        <v>70.23</v>
      </c>
      <c r="Q98" s="769">
        <v>1</v>
      </c>
      <c r="R98" s="753">
        <v>1</v>
      </c>
      <c r="S98" s="769">
        <v>1</v>
      </c>
      <c r="T98" s="836">
        <v>0.5</v>
      </c>
      <c r="U98" s="792">
        <v>1</v>
      </c>
    </row>
    <row r="99" spans="1:21" ht="14.4" customHeight="1" x14ac:dyDescent="0.3">
      <c r="A99" s="752">
        <v>50</v>
      </c>
      <c r="B99" s="753" t="s">
        <v>1949</v>
      </c>
      <c r="C99" s="753" t="s">
        <v>2188</v>
      </c>
      <c r="D99" s="834" t="s">
        <v>3031</v>
      </c>
      <c r="E99" s="835" t="s">
        <v>2199</v>
      </c>
      <c r="F99" s="753" t="s">
        <v>2186</v>
      </c>
      <c r="G99" s="753" t="s">
        <v>2211</v>
      </c>
      <c r="H99" s="753" t="s">
        <v>564</v>
      </c>
      <c r="I99" s="753" t="s">
        <v>2345</v>
      </c>
      <c r="J99" s="753" t="s">
        <v>2346</v>
      </c>
      <c r="K99" s="753" t="s">
        <v>2347</v>
      </c>
      <c r="L99" s="754">
        <v>17.559999999999999</v>
      </c>
      <c r="M99" s="754">
        <v>17.559999999999999</v>
      </c>
      <c r="N99" s="753">
        <v>1</v>
      </c>
      <c r="O99" s="836">
        <v>0.5</v>
      </c>
      <c r="P99" s="754">
        <v>17.559999999999999</v>
      </c>
      <c r="Q99" s="769">
        <v>1</v>
      </c>
      <c r="R99" s="753">
        <v>1</v>
      </c>
      <c r="S99" s="769">
        <v>1</v>
      </c>
      <c r="T99" s="836">
        <v>0.5</v>
      </c>
      <c r="U99" s="792">
        <v>1</v>
      </c>
    </row>
    <row r="100" spans="1:21" ht="14.4" customHeight="1" x14ac:dyDescent="0.3">
      <c r="A100" s="752">
        <v>50</v>
      </c>
      <c r="B100" s="753" t="s">
        <v>1949</v>
      </c>
      <c r="C100" s="753" t="s">
        <v>2188</v>
      </c>
      <c r="D100" s="834" t="s">
        <v>3031</v>
      </c>
      <c r="E100" s="835" t="s">
        <v>2199</v>
      </c>
      <c r="F100" s="753" t="s">
        <v>2186</v>
      </c>
      <c r="G100" s="753" t="s">
        <v>2348</v>
      </c>
      <c r="H100" s="753" t="s">
        <v>564</v>
      </c>
      <c r="I100" s="753" t="s">
        <v>1043</v>
      </c>
      <c r="J100" s="753" t="s">
        <v>2349</v>
      </c>
      <c r="K100" s="753" t="s">
        <v>2350</v>
      </c>
      <c r="L100" s="754">
        <v>772.5</v>
      </c>
      <c r="M100" s="754">
        <v>772.5</v>
      </c>
      <c r="N100" s="753">
        <v>1</v>
      </c>
      <c r="O100" s="836">
        <v>0.5</v>
      </c>
      <c r="P100" s="754"/>
      <c r="Q100" s="769">
        <v>0</v>
      </c>
      <c r="R100" s="753"/>
      <c r="S100" s="769">
        <v>0</v>
      </c>
      <c r="T100" s="836"/>
      <c r="U100" s="792">
        <v>0</v>
      </c>
    </row>
    <row r="101" spans="1:21" ht="14.4" customHeight="1" x14ac:dyDescent="0.3">
      <c r="A101" s="752">
        <v>50</v>
      </c>
      <c r="B101" s="753" t="s">
        <v>1949</v>
      </c>
      <c r="C101" s="753" t="s">
        <v>2188</v>
      </c>
      <c r="D101" s="834" t="s">
        <v>3031</v>
      </c>
      <c r="E101" s="835" t="s">
        <v>2199</v>
      </c>
      <c r="F101" s="753" t="s">
        <v>2186</v>
      </c>
      <c r="G101" s="753" t="s">
        <v>2351</v>
      </c>
      <c r="H101" s="753" t="s">
        <v>564</v>
      </c>
      <c r="I101" s="753" t="s">
        <v>770</v>
      </c>
      <c r="J101" s="753" t="s">
        <v>823</v>
      </c>
      <c r="K101" s="753" t="s">
        <v>2352</v>
      </c>
      <c r="L101" s="754">
        <v>159.16999999999999</v>
      </c>
      <c r="M101" s="754">
        <v>159.16999999999999</v>
      </c>
      <c r="N101" s="753">
        <v>1</v>
      </c>
      <c r="O101" s="836">
        <v>0.5</v>
      </c>
      <c r="P101" s="754"/>
      <c r="Q101" s="769">
        <v>0</v>
      </c>
      <c r="R101" s="753"/>
      <c r="S101" s="769">
        <v>0</v>
      </c>
      <c r="T101" s="836"/>
      <c r="U101" s="792">
        <v>0</v>
      </c>
    </row>
    <row r="102" spans="1:21" ht="14.4" customHeight="1" x14ac:dyDescent="0.3">
      <c r="A102" s="752">
        <v>50</v>
      </c>
      <c r="B102" s="753" t="s">
        <v>1949</v>
      </c>
      <c r="C102" s="753" t="s">
        <v>2188</v>
      </c>
      <c r="D102" s="834" t="s">
        <v>3031</v>
      </c>
      <c r="E102" s="835" t="s">
        <v>2199</v>
      </c>
      <c r="F102" s="753" t="s">
        <v>2186</v>
      </c>
      <c r="G102" s="753" t="s">
        <v>2353</v>
      </c>
      <c r="H102" s="753" t="s">
        <v>564</v>
      </c>
      <c r="I102" s="753" t="s">
        <v>2354</v>
      </c>
      <c r="J102" s="753" t="s">
        <v>2355</v>
      </c>
      <c r="K102" s="753" t="s">
        <v>2356</v>
      </c>
      <c r="L102" s="754">
        <v>246.39</v>
      </c>
      <c r="M102" s="754">
        <v>246.39</v>
      </c>
      <c r="N102" s="753">
        <v>1</v>
      </c>
      <c r="O102" s="836">
        <v>0.5</v>
      </c>
      <c r="P102" s="754"/>
      <c r="Q102" s="769">
        <v>0</v>
      </c>
      <c r="R102" s="753"/>
      <c r="S102" s="769">
        <v>0</v>
      </c>
      <c r="T102" s="836"/>
      <c r="U102" s="792">
        <v>0</v>
      </c>
    </row>
    <row r="103" spans="1:21" ht="14.4" customHeight="1" x14ac:dyDescent="0.3">
      <c r="A103" s="752">
        <v>50</v>
      </c>
      <c r="B103" s="753" t="s">
        <v>1949</v>
      </c>
      <c r="C103" s="753" t="s">
        <v>2188</v>
      </c>
      <c r="D103" s="834" t="s">
        <v>3031</v>
      </c>
      <c r="E103" s="835" t="s">
        <v>2199</v>
      </c>
      <c r="F103" s="753" t="s">
        <v>2186</v>
      </c>
      <c r="G103" s="753" t="s">
        <v>2357</v>
      </c>
      <c r="H103" s="753" t="s">
        <v>564</v>
      </c>
      <c r="I103" s="753" t="s">
        <v>2358</v>
      </c>
      <c r="J103" s="753" t="s">
        <v>2359</v>
      </c>
      <c r="K103" s="753" t="s">
        <v>2360</v>
      </c>
      <c r="L103" s="754">
        <v>973.26</v>
      </c>
      <c r="M103" s="754">
        <v>973.26</v>
      </c>
      <c r="N103" s="753">
        <v>1</v>
      </c>
      <c r="O103" s="836">
        <v>1</v>
      </c>
      <c r="P103" s="754"/>
      <c r="Q103" s="769">
        <v>0</v>
      </c>
      <c r="R103" s="753"/>
      <c r="S103" s="769">
        <v>0</v>
      </c>
      <c r="T103" s="836"/>
      <c r="U103" s="792">
        <v>0</v>
      </c>
    </row>
    <row r="104" spans="1:21" ht="14.4" customHeight="1" x14ac:dyDescent="0.3">
      <c r="A104" s="752">
        <v>50</v>
      </c>
      <c r="B104" s="753" t="s">
        <v>1949</v>
      </c>
      <c r="C104" s="753" t="s">
        <v>2188</v>
      </c>
      <c r="D104" s="834" t="s">
        <v>3031</v>
      </c>
      <c r="E104" s="835" t="s">
        <v>2199</v>
      </c>
      <c r="F104" s="753" t="s">
        <v>2186</v>
      </c>
      <c r="G104" s="753" t="s">
        <v>2212</v>
      </c>
      <c r="H104" s="753" t="s">
        <v>564</v>
      </c>
      <c r="I104" s="753" t="s">
        <v>2361</v>
      </c>
      <c r="J104" s="753" t="s">
        <v>2362</v>
      </c>
      <c r="K104" s="753" t="s">
        <v>2363</v>
      </c>
      <c r="L104" s="754">
        <v>196.56</v>
      </c>
      <c r="M104" s="754">
        <v>196.56</v>
      </c>
      <c r="N104" s="753">
        <v>1</v>
      </c>
      <c r="O104" s="836">
        <v>1</v>
      </c>
      <c r="P104" s="754"/>
      <c r="Q104" s="769">
        <v>0</v>
      </c>
      <c r="R104" s="753"/>
      <c r="S104" s="769">
        <v>0</v>
      </c>
      <c r="T104" s="836"/>
      <c r="U104" s="792">
        <v>0</v>
      </c>
    </row>
    <row r="105" spans="1:21" ht="14.4" customHeight="1" x14ac:dyDescent="0.3">
      <c r="A105" s="752">
        <v>50</v>
      </c>
      <c r="B105" s="753" t="s">
        <v>1949</v>
      </c>
      <c r="C105" s="753" t="s">
        <v>2188</v>
      </c>
      <c r="D105" s="834" t="s">
        <v>3031</v>
      </c>
      <c r="E105" s="835" t="s">
        <v>2199</v>
      </c>
      <c r="F105" s="753" t="s">
        <v>2186</v>
      </c>
      <c r="G105" s="753" t="s">
        <v>2212</v>
      </c>
      <c r="H105" s="753" t="s">
        <v>564</v>
      </c>
      <c r="I105" s="753" t="s">
        <v>811</v>
      </c>
      <c r="J105" s="753" t="s">
        <v>812</v>
      </c>
      <c r="K105" s="753" t="s">
        <v>2213</v>
      </c>
      <c r="L105" s="754">
        <v>42.51</v>
      </c>
      <c r="M105" s="754">
        <v>127.53</v>
      </c>
      <c r="N105" s="753">
        <v>3</v>
      </c>
      <c r="O105" s="836">
        <v>1.5</v>
      </c>
      <c r="P105" s="754"/>
      <c r="Q105" s="769">
        <v>0</v>
      </c>
      <c r="R105" s="753"/>
      <c r="S105" s="769">
        <v>0</v>
      </c>
      <c r="T105" s="836"/>
      <c r="U105" s="792">
        <v>0</v>
      </c>
    </row>
    <row r="106" spans="1:21" ht="14.4" customHeight="1" x14ac:dyDescent="0.3">
      <c r="A106" s="752">
        <v>50</v>
      </c>
      <c r="B106" s="753" t="s">
        <v>1949</v>
      </c>
      <c r="C106" s="753" t="s">
        <v>2188</v>
      </c>
      <c r="D106" s="834" t="s">
        <v>3031</v>
      </c>
      <c r="E106" s="835" t="s">
        <v>2199</v>
      </c>
      <c r="F106" s="753" t="s">
        <v>2186</v>
      </c>
      <c r="G106" s="753" t="s">
        <v>2212</v>
      </c>
      <c r="H106" s="753" t="s">
        <v>564</v>
      </c>
      <c r="I106" s="753" t="s">
        <v>2364</v>
      </c>
      <c r="J106" s="753" t="s">
        <v>2365</v>
      </c>
      <c r="K106" s="753" t="s">
        <v>2366</v>
      </c>
      <c r="L106" s="754">
        <v>39.31</v>
      </c>
      <c r="M106" s="754">
        <v>78.62</v>
      </c>
      <c r="N106" s="753">
        <v>2</v>
      </c>
      <c r="O106" s="836">
        <v>0.5</v>
      </c>
      <c r="P106" s="754"/>
      <c r="Q106" s="769">
        <v>0</v>
      </c>
      <c r="R106" s="753"/>
      <c r="S106" s="769">
        <v>0</v>
      </c>
      <c r="T106" s="836"/>
      <c r="U106" s="792">
        <v>0</v>
      </c>
    </row>
    <row r="107" spans="1:21" ht="14.4" customHeight="1" x14ac:dyDescent="0.3">
      <c r="A107" s="752">
        <v>50</v>
      </c>
      <c r="B107" s="753" t="s">
        <v>1949</v>
      </c>
      <c r="C107" s="753" t="s">
        <v>2188</v>
      </c>
      <c r="D107" s="834" t="s">
        <v>3031</v>
      </c>
      <c r="E107" s="835" t="s">
        <v>2199</v>
      </c>
      <c r="F107" s="753" t="s">
        <v>2186</v>
      </c>
      <c r="G107" s="753" t="s">
        <v>2367</v>
      </c>
      <c r="H107" s="753" t="s">
        <v>564</v>
      </c>
      <c r="I107" s="753" t="s">
        <v>2368</v>
      </c>
      <c r="J107" s="753" t="s">
        <v>2369</v>
      </c>
      <c r="K107" s="753" t="s">
        <v>2370</v>
      </c>
      <c r="L107" s="754">
        <v>424.24</v>
      </c>
      <c r="M107" s="754">
        <v>424.24</v>
      </c>
      <c r="N107" s="753">
        <v>1</v>
      </c>
      <c r="O107" s="836">
        <v>0.5</v>
      </c>
      <c r="P107" s="754"/>
      <c r="Q107" s="769">
        <v>0</v>
      </c>
      <c r="R107" s="753"/>
      <c r="S107" s="769">
        <v>0</v>
      </c>
      <c r="T107" s="836"/>
      <c r="U107" s="792">
        <v>0</v>
      </c>
    </row>
    <row r="108" spans="1:21" ht="14.4" customHeight="1" x14ac:dyDescent="0.3">
      <c r="A108" s="752">
        <v>50</v>
      </c>
      <c r="B108" s="753" t="s">
        <v>1949</v>
      </c>
      <c r="C108" s="753" t="s">
        <v>2188</v>
      </c>
      <c r="D108" s="834" t="s">
        <v>3031</v>
      </c>
      <c r="E108" s="835" t="s">
        <v>2199</v>
      </c>
      <c r="F108" s="753" t="s">
        <v>2186</v>
      </c>
      <c r="G108" s="753" t="s">
        <v>2371</v>
      </c>
      <c r="H108" s="753" t="s">
        <v>564</v>
      </c>
      <c r="I108" s="753" t="s">
        <v>2372</v>
      </c>
      <c r="J108" s="753" t="s">
        <v>2373</v>
      </c>
      <c r="K108" s="753" t="s">
        <v>2374</v>
      </c>
      <c r="L108" s="754">
        <v>0</v>
      </c>
      <c r="M108" s="754">
        <v>0</v>
      </c>
      <c r="N108" s="753">
        <v>1</v>
      </c>
      <c r="O108" s="836">
        <v>0.5</v>
      </c>
      <c r="P108" s="754"/>
      <c r="Q108" s="769"/>
      <c r="R108" s="753"/>
      <c r="S108" s="769">
        <v>0</v>
      </c>
      <c r="T108" s="836"/>
      <c r="U108" s="792">
        <v>0</v>
      </c>
    </row>
    <row r="109" spans="1:21" ht="14.4" customHeight="1" x14ac:dyDescent="0.3">
      <c r="A109" s="752">
        <v>50</v>
      </c>
      <c r="B109" s="753" t="s">
        <v>1949</v>
      </c>
      <c r="C109" s="753" t="s">
        <v>2188</v>
      </c>
      <c r="D109" s="834" t="s">
        <v>3031</v>
      </c>
      <c r="E109" s="835" t="s">
        <v>2199</v>
      </c>
      <c r="F109" s="753" t="s">
        <v>2186</v>
      </c>
      <c r="G109" s="753" t="s">
        <v>2375</v>
      </c>
      <c r="H109" s="753" t="s">
        <v>564</v>
      </c>
      <c r="I109" s="753" t="s">
        <v>845</v>
      </c>
      <c r="J109" s="753" t="s">
        <v>846</v>
      </c>
      <c r="K109" s="753" t="s">
        <v>2376</v>
      </c>
      <c r="L109" s="754">
        <v>33</v>
      </c>
      <c r="M109" s="754">
        <v>33</v>
      </c>
      <c r="N109" s="753">
        <v>1</v>
      </c>
      <c r="O109" s="836">
        <v>1</v>
      </c>
      <c r="P109" s="754"/>
      <c r="Q109" s="769">
        <v>0</v>
      </c>
      <c r="R109" s="753"/>
      <c r="S109" s="769">
        <v>0</v>
      </c>
      <c r="T109" s="836"/>
      <c r="U109" s="792">
        <v>0</v>
      </c>
    </row>
    <row r="110" spans="1:21" ht="14.4" customHeight="1" x14ac:dyDescent="0.3">
      <c r="A110" s="752">
        <v>50</v>
      </c>
      <c r="B110" s="753" t="s">
        <v>1949</v>
      </c>
      <c r="C110" s="753" t="s">
        <v>2188</v>
      </c>
      <c r="D110" s="834" t="s">
        <v>3031</v>
      </c>
      <c r="E110" s="835" t="s">
        <v>2199</v>
      </c>
      <c r="F110" s="753" t="s">
        <v>2186</v>
      </c>
      <c r="G110" s="753" t="s">
        <v>2375</v>
      </c>
      <c r="H110" s="753" t="s">
        <v>564</v>
      </c>
      <c r="I110" s="753" t="s">
        <v>1086</v>
      </c>
      <c r="J110" s="753" t="s">
        <v>846</v>
      </c>
      <c r="K110" s="753" t="s">
        <v>2376</v>
      </c>
      <c r="L110" s="754">
        <v>33</v>
      </c>
      <c r="M110" s="754">
        <v>33</v>
      </c>
      <c r="N110" s="753">
        <v>1</v>
      </c>
      <c r="O110" s="836">
        <v>0.5</v>
      </c>
      <c r="P110" s="754">
        <v>33</v>
      </c>
      <c r="Q110" s="769">
        <v>1</v>
      </c>
      <c r="R110" s="753">
        <v>1</v>
      </c>
      <c r="S110" s="769">
        <v>1</v>
      </c>
      <c r="T110" s="836">
        <v>0.5</v>
      </c>
      <c r="U110" s="792">
        <v>1</v>
      </c>
    </row>
    <row r="111" spans="1:21" ht="14.4" customHeight="1" x14ac:dyDescent="0.3">
      <c r="A111" s="752">
        <v>50</v>
      </c>
      <c r="B111" s="753" t="s">
        <v>1949</v>
      </c>
      <c r="C111" s="753" t="s">
        <v>2188</v>
      </c>
      <c r="D111" s="834" t="s">
        <v>3031</v>
      </c>
      <c r="E111" s="835" t="s">
        <v>2199</v>
      </c>
      <c r="F111" s="753" t="s">
        <v>2186</v>
      </c>
      <c r="G111" s="753" t="s">
        <v>2214</v>
      </c>
      <c r="H111" s="753" t="s">
        <v>1098</v>
      </c>
      <c r="I111" s="753" t="s">
        <v>1254</v>
      </c>
      <c r="J111" s="753" t="s">
        <v>2046</v>
      </c>
      <c r="K111" s="753" t="s">
        <v>2047</v>
      </c>
      <c r="L111" s="754">
        <v>93.43</v>
      </c>
      <c r="M111" s="754">
        <v>280.29000000000002</v>
      </c>
      <c r="N111" s="753">
        <v>3</v>
      </c>
      <c r="O111" s="836">
        <v>1.5</v>
      </c>
      <c r="P111" s="754"/>
      <c r="Q111" s="769">
        <v>0</v>
      </c>
      <c r="R111" s="753"/>
      <c r="S111" s="769">
        <v>0</v>
      </c>
      <c r="T111" s="836"/>
      <c r="U111" s="792">
        <v>0</v>
      </c>
    </row>
    <row r="112" spans="1:21" ht="14.4" customHeight="1" x14ac:dyDescent="0.3">
      <c r="A112" s="752">
        <v>50</v>
      </c>
      <c r="B112" s="753" t="s">
        <v>1949</v>
      </c>
      <c r="C112" s="753" t="s">
        <v>2188</v>
      </c>
      <c r="D112" s="834" t="s">
        <v>3031</v>
      </c>
      <c r="E112" s="835" t="s">
        <v>2199</v>
      </c>
      <c r="F112" s="753" t="s">
        <v>2186</v>
      </c>
      <c r="G112" s="753" t="s">
        <v>2214</v>
      </c>
      <c r="H112" s="753" t="s">
        <v>564</v>
      </c>
      <c r="I112" s="753" t="s">
        <v>2377</v>
      </c>
      <c r="J112" s="753" t="s">
        <v>2378</v>
      </c>
      <c r="K112" s="753" t="s">
        <v>2379</v>
      </c>
      <c r="L112" s="754">
        <v>300.33</v>
      </c>
      <c r="M112" s="754">
        <v>300.33</v>
      </c>
      <c r="N112" s="753">
        <v>1</v>
      </c>
      <c r="O112" s="836">
        <v>0.5</v>
      </c>
      <c r="P112" s="754">
        <v>300.33</v>
      </c>
      <c r="Q112" s="769">
        <v>1</v>
      </c>
      <c r="R112" s="753">
        <v>1</v>
      </c>
      <c r="S112" s="769">
        <v>1</v>
      </c>
      <c r="T112" s="836">
        <v>0.5</v>
      </c>
      <c r="U112" s="792">
        <v>1</v>
      </c>
    </row>
    <row r="113" spans="1:21" ht="14.4" customHeight="1" x14ac:dyDescent="0.3">
      <c r="A113" s="752">
        <v>50</v>
      </c>
      <c r="B113" s="753" t="s">
        <v>1949</v>
      </c>
      <c r="C113" s="753" t="s">
        <v>2188</v>
      </c>
      <c r="D113" s="834" t="s">
        <v>3031</v>
      </c>
      <c r="E113" s="835" t="s">
        <v>2199</v>
      </c>
      <c r="F113" s="753" t="s">
        <v>2186</v>
      </c>
      <c r="G113" s="753" t="s">
        <v>2214</v>
      </c>
      <c r="H113" s="753" t="s">
        <v>1098</v>
      </c>
      <c r="I113" s="753" t="s">
        <v>1274</v>
      </c>
      <c r="J113" s="753" t="s">
        <v>2046</v>
      </c>
      <c r="K113" s="753" t="s">
        <v>2048</v>
      </c>
      <c r="L113" s="754">
        <v>186.87</v>
      </c>
      <c r="M113" s="754">
        <v>373.74</v>
      </c>
      <c r="N113" s="753">
        <v>2</v>
      </c>
      <c r="O113" s="836">
        <v>1</v>
      </c>
      <c r="P113" s="754"/>
      <c r="Q113" s="769">
        <v>0</v>
      </c>
      <c r="R113" s="753"/>
      <c r="S113" s="769">
        <v>0</v>
      </c>
      <c r="T113" s="836"/>
      <c r="U113" s="792">
        <v>0</v>
      </c>
    </row>
    <row r="114" spans="1:21" ht="14.4" customHeight="1" x14ac:dyDescent="0.3">
      <c r="A114" s="752">
        <v>50</v>
      </c>
      <c r="B114" s="753" t="s">
        <v>1949</v>
      </c>
      <c r="C114" s="753" t="s">
        <v>2188</v>
      </c>
      <c r="D114" s="834" t="s">
        <v>3031</v>
      </c>
      <c r="E114" s="835" t="s">
        <v>2199</v>
      </c>
      <c r="F114" s="753" t="s">
        <v>2186</v>
      </c>
      <c r="G114" s="753" t="s">
        <v>2215</v>
      </c>
      <c r="H114" s="753" t="s">
        <v>564</v>
      </c>
      <c r="I114" s="753" t="s">
        <v>838</v>
      </c>
      <c r="J114" s="753" t="s">
        <v>2216</v>
      </c>
      <c r="K114" s="753" t="s">
        <v>2217</v>
      </c>
      <c r="L114" s="754">
        <v>35.18</v>
      </c>
      <c r="M114" s="754">
        <v>35.18</v>
      </c>
      <c r="N114" s="753">
        <v>1</v>
      </c>
      <c r="O114" s="836">
        <v>0.5</v>
      </c>
      <c r="P114" s="754"/>
      <c r="Q114" s="769">
        <v>0</v>
      </c>
      <c r="R114" s="753"/>
      <c r="S114" s="769">
        <v>0</v>
      </c>
      <c r="T114" s="836"/>
      <c r="U114" s="792">
        <v>0</v>
      </c>
    </row>
    <row r="115" spans="1:21" ht="14.4" customHeight="1" x14ac:dyDescent="0.3">
      <c r="A115" s="752">
        <v>50</v>
      </c>
      <c r="B115" s="753" t="s">
        <v>1949</v>
      </c>
      <c r="C115" s="753" t="s">
        <v>2188</v>
      </c>
      <c r="D115" s="834" t="s">
        <v>3031</v>
      </c>
      <c r="E115" s="835" t="s">
        <v>2199</v>
      </c>
      <c r="F115" s="753" t="s">
        <v>2186</v>
      </c>
      <c r="G115" s="753" t="s">
        <v>2215</v>
      </c>
      <c r="H115" s="753" t="s">
        <v>564</v>
      </c>
      <c r="I115" s="753" t="s">
        <v>2277</v>
      </c>
      <c r="J115" s="753" t="s">
        <v>2216</v>
      </c>
      <c r="K115" s="753" t="s">
        <v>2278</v>
      </c>
      <c r="L115" s="754">
        <v>0</v>
      </c>
      <c r="M115" s="754">
        <v>0</v>
      </c>
      <c r="N115" s="753">
        <v>3</v>
      </c>
      <c r="O115" s="836">
        <v>1.5</v>
      </c>
      <c r="P115" s="754"/>
      <c r="Q115" s="769"/>
      <c r="R115" s="753"/>
      <c r="S115" s="769">
        <v>0</v>
      </c>
      <c r="T115" s="836"/>
      <c r="U115" s="792">
        <v>0</v>
      </c>
    </row>
    <row r="116" spans="1:21" ht="14.4" customHeight="1" x14ac:dyDescent="0.3">
      <c r="A116" s="752">
        <v>50</v>
      </c>
      <c r="B116" s="753" t="s">
        <v>1949</v>
      </c>
      <c r="C116" s="753" t="s">
        <v>2188</v>
      </c>
      <c r="D116" s="834" t="s">
        <v>3031</v>
      </c>
      <c r="E116" s="835" t="s">
        <v>2199</v>
      </c>
      <c r="F116" s="753" t="s">
        <v>2186</v>
      </c>
      <c r="G116" s="753" t="s">
        <v>2215</v>
      </c>
      <c r="H116" s="753" t="s">
        <v>564</v>
      </c>
      <c r="I116" s="753" t="s">
        <v>2279</v>
      </c>
      <c r="J116" s="753" t="s">
        <v>2280</v>
      </c>
      <c r="K116" s="753" t="s">
        <v>2281</v>
      </c>
      <c r="L116" s="754">
        <v>29.31</v>
      </c>
      <c r="M116" s="754">
        <v>58.62</v>
      </c>
      <c r="N116" s="753">
        <v>2</v>
      </c>
      <c r="O116" s="836">
        <v>1</v>
      </c>
      <c r="P116" s="754"/>
      <c r="Q116" s="769">
        <v>0</v>
      </c>
      <c r="R116" s="753"/>
      <c r="S116" s="769">
        <v>0</v>
      </c>
      <c r="T116" s="836"/>
      <c r="U116" s="792">
        <v>0</v>
      </c>
    </row>
    <row r="117" spans="1:21" ht="14.4" customHeight="1" x14ac:dyDescent="0.3">
      <c r="A117" s="752">
        <v>50</v>
      </c>
      <c r="B117" s="753" t="s">
        <v>1949</v>
      </c>
      <c r="C117" s="753" t="s">
        <v>2188</v>
      </c>
      <c r="D117" s="834" t="s">
        <v>3031</v>
      </c>
      <c r="E117" s="835" t="s">
        <v>2199</v>
      </c>
      <c r="F117" s="753" t="s">
        <v>2186</v>
      </c>
      <c r="G117" s="753" t="s">
        <v>2215</v>
      </c>
      <c r="H117" s="753" t="s">
        <v>564</v>
      </c>
      <c r="I117" s="753" t="s">
        <v>2380</v>
      </c>
      <c r="J117" s="753" t="s">
        <v>2381</v>
      </c>
      <c r="K117" s="753" t="s">
        <v>2382</v>
      </c>
      <c r="L117" s="754">
        <v>0</v>
      </c>
      <c r="M117" s="754">
        <v>0</v>
      </c>
      <c r="N117" s="753">
        <v>2</v>
      </c>
      <c r="O117" s="836">
        <v>1</v>
      </c>
      <c r="P117" s="754"/>
      <c r="Q117" s="769"/>
      <c r="R117" s="753"/>
      <c r="S117" s="769">
        <v>0</v>
      </c>
      <c r="T117" s="836"/>
      <c r="U117" s="792">
        <v>0</v>
      </c>
    </row>
    <row r="118" spans="1:21" ht="14.4" customHeight="1" x14ac:dyDescent="0.3">
      <c r="A118" s="752">
        <v>50</v>
      </c>
      <c r="B118" s="753" t="s">
        <v>1949</v>
      </c>
      <c r="C118" s="753" t="s">
        <v>2188</v>
      </c>
      <c r="D118" s="834" t="s">
        <v>3031</v>
      </c>
      <c r="E118" s="835" t="s">
        <v>2199</v>
      </c>
      <c r="F118" s="753" t="s">
        <v>2186</v>
      </c>
      <c r="G118" s="753" t="s">
        <v>2215</v>
      </c>
      <c r="H118" s="753" t="s">
        <v>564</v>
      </c>
      <c r="I118" s="753" t="s">
        <v>815</v>
      </c>
      <c r="J118" s="753" t="s">
        <v>2216</v>
      </c>
      <c r="K118" s="753" t="s">
        <v>2383</v>
      </c>
      <c r="L118" s="754">
        <v>11.73</v>
      </c>
      <c r="M118" s="754">
        <v>11.73</v>
      </c>
      <c r="N118" s="753">
        <v>1</v>
      </c>
      <c r="O118" s="836">
        <v>0.5</v>
      </c>
      <c r="P118" s="754"/>
      <c r="Q118" s="769">
        <v>0</v>
      </c>
      <c r="R118" s="753"/>
      <c r="S118" s="769">
        <v>0</v>
      </c>
      <c r="T118" s="836"/>
      <c r="U118" s="792">
        <v>0</v>
      </c>
    </row>
    <row r="119" spans="1:21" ht="14.4" customHeight="1" x14ac:dyDescent="0.3">
      <c r="A119" s="752">
        <v>50</v>
      </c>
      <c r="B119" s="753" t="s">
        <v>1949</v>
      </c>
      <c r="C119" s="753" t="s">
        <v>2188</v>
      </c>
      <c r="D119" s="834" t="s">
        <v>3031</v>
      </c>
      <c r="E119" s="835" t="s">
        <v>2199</v>
      </c>
      <c r="F119" s="753" t="s">
        <v>2186</v>
      </c>
      <c r="G119" s="753" t="s">
        <v>2215</v>
      </c>
      <c r="H119" s="753" t="s">
        <v>564</v>
      </c>
      <c r="I119" s="753" t="s">
        <v>2384</v>
      </c>
      <c r="J119" s="753" t="s">
        <v>2280</v>
      </c>
      <c r="K119" s="753" t="s">
        <v>2385</v>
      </c>
      <c r="L119" s="754">
        <v>11.73</v>
      </c>
      <c r="M119" s="754">
        <v>11.73</v>
      </c>
      <c r="N119" s="753">
        <v>1</v>
      </c>
      <c r="O119" s="836">
        <v>0.5</v>
      </c>
      <c r="P119" s="754"/>
      <c r="Q119" s="769">
        <v>0</v>
      </c>
      <c r="R119" s="753"/>
      <c r="S119" s="769">
        <v>0</v>
      </c>
      <c r="T119" s="836"/>
      <c r="U119" s="792">
        <v>0</v>
      </c>
    </row>
    <row r="120" spans="1:21" ht="14.4" customHeight="1" x14ac:dyDescent="0.3">
      <c r="A120" s="752">
        <v>50</v>
      </c>
      <c r="B120" s="753" t="s">
        <v>1949</v>
      </c>
      <c r="C120" s="753" t="s">
        <v>2188</v>
      </c>
      <c r="D120" s="834" t="s">
        <v>3031</v>
      </c>
      <c r="E120" s="835" t="s">
        <v>2199</v>
      </c>
      <c r="F120" s="753" t="s">
        <v>2186</v>
      </c>
      <c r="G120" s="753" t="s">
        <v>2215</v>
      </c>
      <c r="H120" s="753" t="s">
        <v>564</v>
      </c>
      <c r="I120" s="753" t="s">
        <v>2386</v>
      </c>
      <c r="J120" s="753" t="s">
        <v>2216</v>
      </c>
      <c r="K120" s="753" t="s">
        <v>2387</v>
      </c>
      <c r="L120" s="754">
        <v>0</v>
      </c>
      <c r="M120" s="754">
        <v>0</v>
      </c>
      <c r="N120" s="753">
        <v>2</v>
      </c>
      <c r="O120" s="836">
        <v>1</v>
      </c>
      <c r="P120" s="754"/>
      <c r="Q120" s="769"/>
      <c r="R120" s="753"/>
      <c r="S120" s="769">
        <v>0</v>
      </c>
      <c r="T120" s="836"/>
      <c r="U120" s="792">
        <v>0</v>
      </c>
    </row>
    <row r="121" spans="1:21" ht="14.4" customHeight="1" x14ac:dyDescent="0.3">
      <c r="A121" s="752">
        <v>50</v>
      </c>
      <c r="B121" s="753" t="s">
        <v>1949</v>
      </c>
      <c r="C121" s="753" t="s">
        <v>2188</v>
      </c>
      <c r="D121" s="834" t="s">
        <v>3031</v>
      </c>
      <c r="E121" s="835" t="s">
        <v>2199</v>
      </c>
      <c r="F121" s="753" t="s">
        <v>2186</v>
      </c>
      <c r="G121" s="753" t="s">
        <v>2215</v>
      </c>
      <c r="H121" s="753" t="s">
        <v>564</v>
      </c>
      <c r="I121" s="753" t="s">
        <v>2388</v>
      </c>
      <c r="J121" s="753" t="s">
        <v>2389</v>
      </c>
      <c r="K121" s="753" t="s">
        <v>2390</v>
      </c>
      <c r="L121" s="754">
        <v>0</v>
      </c>
      <c r="M121" s="754">
        <v>0</v>
      </c>
      <c r="N121" s="753">
        <v>1</v>
      </c>
      <c r="O121" s="836">
        <v>0.5</v>
      </c>
      <c r="P121" s="754"/>
      <c r="Q121" s="769"/>
      <c r="R121" s="753"/>
      <c r="S121" s="769">
        <v>0</v>
      </c>
      <c r="T121" s="836"/>
      <c r="U121" s="792">
        <v>0</v>
      </c>
    </row>
    <row r="122" spans="1:21" ht="14.4" customHeight="1" x14ac:dyDescent="0.3">
      <c r="A122" s="752">
        <v>50</v>
      </c>
      <c r="B122" s="753" t="s">
        <v>1949</v>
      </c>
      <c r="C122" s="753" t="s">
        <v>2188</v>
      </c>
      <c r="D122" s="834" t="s">
        <v>3031</v>
      </c>
      <c r="E122" s="835" t="s">
        <v>2199</v>
      </c>
      <c r="F122" s="753" t="s">
        <v>2186</v>
      </c>
      <c r="G122" s="753" t="s">
        <v>2391</v>
      </c>
      <c r="H122" s="753" t="s">
        <v>564</v>
      </c>
      <c r="I122" s="753" t="s">
        <v>2392</v>
      </c>
      <c r="J122" s="753" t="s">
        <v>2393</v>
      </c>
      <c r="K122" s="753" t="s">
        <v>2394</v>
      </c>
      <c r="L122" s="754">
        <v>57.6</v>
      </c>
      <c r="M122" s="754">
        <v>57.6</v>
      </c>
      <c r="N122" s="753">
        <v>1</v>
      </c>
      <c r="O122" s="836">
        <v>0.5</v>
      </c>
      <c r="P122" s="754"/>
      <c r="Q122" s="769">
        <v>0</v>
      </c>
      <c r="R122" s="753"/>
      <c r="S122" s="769">
        <v>0</v>
      </c>
      <c r="T122" s="836"/>
      <c r="U122" s="792">
        <v>0</v>
      </c>
    </row>
    <row r="123" spans="1:21" ht="14.4" customHeight="1" x14ac:dyDescent="0.3">
      <c r="A123" s="752">
        <v>50</v>
      </c>
      <c r="B123" s="753" t="s">
        <v>1949</v>
      </c>
      <c r="C123" s="753" t="s">
        <v>2188</v>
      </c>
      <c r="D123" s="834" t="s">
        <v>3031</v>
      </c>
      <c r="E123" s="835" t="s">
        <v>2199</v>
      </c>
      <c r="F123" s="753" t="s">
        <v>2186</v>
      </c>
      <c r="G123" s="753" t="s">
        <v>2395</v>
      </c>
      <c r="H123" s="753" t="s">
        <v>1098</v>
      </c>
      <c r="I123" s="753" t="s">
        <v>1773</v>
      </c>
      <c r="J123" s="753" t="s">
        <v>1774</v>
      </c>
      <c r="K123" s="753" t="s">
        <v>2150</v>
      </c>
      <c r="L123" s="754">
        <v>79.03</v>
      </c>
      <c r="M123" s="754">
        <v>79.03</v>
      </c>
      <c r="N123" s="753">
        <v>1</v>
      </c>
      <c r="O123" s="836">
        <v>0.5</v>
      </c>
      <c r="P123" s="754">
        <v>79.03</v>
      </c>
      <c r="Q123" s="769">
        <v>1</v>
      </c>
      <c r="R123" s="753">
        <v>1</v>
      </c>
      <c r="S123" s="769">
        <v>1</v>
      </c>
      <c r="T123" s="836">
        <v>0.5</v>
      </c>
      <c r="U123" s="792">
        <v>1</v>
      </c>
    </row>
    <row r="124" spans="1:21" ht="14.4" customHeight="1" x14ac:dyDescent="0.3">
      <c r="A124" s="752">
        <v>50</v>
      </c>
      <c r="B124" s="753" t="s">
        <v>1949</v>
      </c>
      <c r="C124" s="753" t="s">
        <v>2188</v>
      </c>
      <c r="D124" s="834" t="s">
        <v>3031</v>
      </c>
      <c r="E124" s="835" t="s">
        <v>2199</v>
      </c>
      <c r="F124" s="753" t="s">
        <v>2186</v>
      </c>
      <c r="G124" s="753" t="s">
        <v>2395</v>
      </c>
      <c r="H124" s="753" t="s">
        <v>1098</v>
      </c>
      <c r="I124" s="753" t="s">
        <v>1206</v>
      </c>
      <c r="J124" s="753" t="s">
        <v>2090</v>
      </c>
      <c r="K124" s="753" t="s">
        <v>2091</v>
      </c>
      <c r="L124" s="754">
        <v>46.07</v>
      </c>
      <c r="M124" s="754">
        <v>46.07</v>
      </c>
      <c r="N124" s="753">
        <v>1</v>
      </c>
      <c r="O124" s="836">
        <v>0.5</v>
      </c>
      <c r="P124" s="754">
        <v>46.07</v>
      </c>
      <c r="Q124" s="769">
        <v>1</v>
      </c>
      <c r="R124" s="753">
        <v>1</v>
      </c>
      <c r="S124" s="769">
        <v>1</v>
      </c>
      <c r="T124" s="836">
        <v>0.5</v>
      </c>
      <c r="U124" s="792">
        <v>1</v>
      </c>
    </row>
    <row r="125" spans="1:21" ht="14.4" customHeight="1" x14ac:dyDescent="0.3">
      <c r="A125" s="752">
        <v>50</v>
      </c>
      <c r="B125" s="753" t="s">
        <v>1949</v>
      </c>
      <c r="C125" s="753" t="s">
        <v>2188</v>
      </c>
      <c r="D125" s="834" t="s">
        <v>3031</v>
      </c>
      <c r="E125" s="835" t="s">
        <v>2199</v>
      </c>
      <c r="F125" s="753" t="s">
        <v>2186</v>
      </c>
      <c r="G125" s="753" t="s">
        <v>2396</v>
      </c>
      <c r="H125" s="753" t="s">
        <v>564</v>
      </c>
      <c r="I125" s="753" t="s">
        <v>2397</v>
      </c>
      <c r="J125" s="753" t="s">
        <v>2398</v>
      </c>
      <c r="K125" s="753" t="s">
        <v>2399</v>
      </c>
      <c r="L125" s="754">
        <v>0</v>
      </c>
      <c r="M125" s="754">
        <v>0</v>
      </c>
      <c r="N125" s="753">
        <v>1</v>
      </c>
      <c r="O125" s="836">
        <v>0.5</v>
      </c>
      <c r="P125" s="754">
        <v>0</v>
      </c>
      <c r="Q125" s="769"/>
      <c r="R125" s="753">
        <v>1</v>
      </c>
      <c r="S125" s="769">
        <v>1</v>
      </c>
      <c r="T125" s="836">
        <v>0.5</v>
      </c>
      <c r="U125" s="792">
        <v>1</v>
      </c>
    </row>
    <row r="126" spans="1:21" ht="14.4" customHeight="1" x14ac:dyDescent="0.3">
      <c r="A126" s="752">
        <v>50</v>
      </c>
      <c r="B126" s="753" t="s">
        <v>1949</v>
      </c>
      <c r="C126" s="753" t="s">
        <v>2188</v>
      </c>
      <c r="D126" s="834" t="s">
        <v>3031</v>
      </c>
      <c r="E126" s="835" t="s">
        <v>2199</v>
      </c>
      <c r="F126" s="753" t="s">
        <v>2186</v>
      </c>
      <c r="G126" s="753" t="s">
        <v>2283</v>
      </c>
      <c r="H126" s="753" t="s">
        <v>564</v>
      </c>
      <c r="I126" s="753" t="s">
        <v>2400</v>
      </c>
      <c r="J126" s="753" t="s">
        <v>2401</v>
      </c>
      <c r="K126" s="753" t="s">
        <v>2402</v>
      </c>
      <c r="L126" s="754">
        <v>43.21</v>
      </c>
      <c r="M126" s="754">
        <v>43.21</v>
      </c>
      <c r="N126" s="753">
        <v>1</v>
      </c>
      <c r="O126" s="836">
        <v>0.5</v>
      </c>
      <c r="P126" s="754"/>
      <c r="Q126" s="769">
        <v>0</v>
      </c>
      <c r="R126" s="753"/>
      <c r="S126" s="769">
        <v>0</v>
      </c>
      <c r="T126" s="836"/>
      <c r="U126" s="792">
        <v>0</v>
      </c>
    </row>
    <row r="127" spans="1:21" ht="14.4" customHeight="1" x14ac:dyDescent="0.3">
      <c r="A127" s="752">
        <v>50</v>
      </c>
      <c r="B127" s="753" t="s">
        <v>1949</v>
      </c>
      <c r="C127" s="753" t="s">
        <v>2188</v>
      </c>
      <c r="D127" s="834" t="s">
        <v>3031</v>
      </c>
      <c r="E127" s="835" t="s">
        <v>2199</v>
      </c>
      <c r="F127" s="753" t="s">
        <v>2186</v>
      </c>
      <c r="G127" s="753" t="s">
        <v>2403</v>
      </c>
      <c r="H127" s="753" t="s">
        <v>564</v>
      </c>
      <c r="I127" s="753" t="s">
        <v>2404</v>
      </c>
      <c r="J127" s="753" t="s">
        <v>2405</v>
      </c>
      <c r="K127" s="753" t="s">
        <v>2406</v>
      </c>
      <c r="L127" s="754">
        <v>1173</v>
      </c>
      <c r="M127" s="754">
        <v>1173</v>
      </c>
      <c r="N127" s="753">
        <v>1</v>
      </c>
      <c r="O127" s="836">
        <v>0.5</v>
      </c>
      <c r="P127" s="754"/>
      <c r="Q127" s="769">
        <v>0</v>
      </c>
      <c r="R127" s="753"/>
      <c r="S127" s="769">
        <v>0</v>
      </c>
      <c r="T127" s="836"/>
      <c r="U127" s="792">
        <v>0</v>
      </c>
    </row>
    <row r="128" spans="1:21" ht="14.4" customHeight="1" x14ac:dyDescent="0.3">
      <c r="A128" s="752">
        <v>50</v>
      </c>
      <c r="B128" s="753" t="s">
        <v>1949</v>
      </c>
      <c r="C128" s="753" t="s">
        <v>2188</v>
      </c>
      <c r="D128" s="834" t="s">
        <v>3031</v>
      </c>
      <c r="E128" s="835" t="s">
        <v>2199</v>
      </c>
      <c r="F128" s="753" t="s">
        <v>2186</v>
      </c>
      <c r="G128" s="753" t="s">
        <v>2222</v>
      </c>
      <c r="H128" s="753" t="s">
        <v>564</v>
      </c>
      <c r="I128" s="753" t="s">
        <v>2284</v>
      </c>
      <c r="J128" s="753" t="s">
        <v>2223</v>
      </c>
      <c r="K128" s="753" t="s">
        <v>2285</v>
      </c>
      <c r="L128" s="754">
        <v>10.65</v>
      </c>
      <c r="M128" s="754">
        <v>21.3</v>
      </c>
      <c r="N128" s="753">
        <v>2</v>
      </c>
      <c r="O128" s="836">
        <v>1</v>
      </c>
      <c r="P128" s="754"/>
      <c r="Q128" s="769">
        <v>0</v>
      </c>
      <c r="R128" s="753"/>
      <c r="S128" s="769">
        <v>0</v>
      </c>
      <c r="T128" s="836"/>
      <c r="U128" s="792">
        <v>0</v>
      </c>
    </row>
    <row r="129" spans="1:21" ht="14.4" customHeight="1" x14ac:dyDescent="0.3">
      <c r="A129" s="752">
        <v>50</v>
      </c>
      <c r="B129" s="753" t="s">
        <v>1949</v>
      </c>
      <c r="C129" s="753" t="s">
        <v>2188</v>
      </c>
      <c r="D129" s="834" t="s">
        <v>3031</v>
      </c>
      <c r="E129" s="835" t="s">
        <v>2199</v>
      </c>
      <c r="F129" s="753" t="s">
        <v>2186</v>
      </c>
      <c r="G129" s="753" t="s">
        <v>2222</v>
      </c>
      <c r="H129" s="753" t="s">
        <v>564</v>
      </c>
      <c r="I129" s="753" t="s">
        <v>716</v>
      </c>
      <c r="J129" s="753" t="s">
        <v>2223</v>
      </c>
      <c r="K129" s="753" t="s">
        <v>2286</v>
      </c>
      <c r="L129" s="754">
        <v>35.11</v>
      </c>
      <c r="M129" s="754">
        <v>35.11</v>
      </c>
      <c r="N129" s="753">
        <v>1</v>
      </c>
      <c r="O129" s="836">
        <v>0.5</v>
      </c>
      <c r="P129" s="754"/>
      <c r="Q129" s="769">
        <v>0</v>
      </c>
      <c r="R129" s="753"/>
      <c r="S129" s="769">
        <v>0</v>
      </c>
      <c r="T129" s="836"/>
      <c r="U129" s="792">
        <v>0</v>
      </c>
    </row>
    <row r="130" spans="1:21" ht="14.4" customHeight="1" x14ac:dyDescent="0.3">
      <c r="A130" s="752">
        <v>50</v>
      </c>
      <c r="B130" s="753" t="s">
        <v>1949</v>
      </c>
      <c r="C130" s="753" t="s">
        <v>2188</v>
      </c>
      <c r="D130" s="834" t="s">
        <v>3031</v>
      </c>
      <c r="E130" s="835" t="s">
        <v>2199</v>
      </c>
      <c r="F130" s="753" t="s">
        <v>2186</v>
      </c>
      <c r="G130" s="753" t="s">
        <v>2222</v>
      </c>
      <c r="H130" s="753" t="s">
        <v>564</v>
      </c>
      <c r="I130" s="753" t="s">
        <v>2407</v>
      </c>
      <c r="J130" s="753" t="s">
        <v>2223</v>
      </c>
      <c r="K130" s="753" t="s">
        <v>2408</v>
      </c>
      <c r="L130" s="754">
        <v>0</v>
      </c>
      <c r="M130" s="754">
        <v>0</v>
      </c>
      <c r="N130" s="753">
        <v>2</v>
      </c>
      <c r="O130" s="836">
        <v>1</v>
      </c>
      <c r="P130" s="754"/>
      <c r="Q130" s="769"/>
      <c r="R130" s="753"/>
      <c r="S130" s="769">
        <v>0</v>
      </c>
      <c r="T130" s="836"/>
      <c r="U130" s="792">
        <v>0</v>
      </c>
    </row>
    <row r="131" spans="1:21" ht="14.4" customHeight="1" x14ac:dyDescent="0.3">
      <c r="A131" s="752">
        <v>50</v>
      </c>
      <c r="B131" s="753" t="s">
        <v>1949</v>
      </c>
      <c r="C131" s="753" t="s">
        <v>2188</v>
      </c>
      <c r="D131" s="834" t="s">
        <v>3031</v>
      </c>
      <c r="E131" s="835" t="s">
        <v>2199</v>
      </c>
      <c r="F131" s="753" t="s">
        <v>2186</v>
      </c>
      <c r="G131" s="753" t="s">
        <v>2222</v>
      </c>
      <c r="H131" s="753" t="s">
        <v>564</v>
      </c>
      <c r="I131" s="753" t="s">
        <v>735</v>
      </c>
      <c r="J131" s="753" t="s">
        <v>2223</v>
      </c>
      <c r="K131" s="753" t="s">
        <v>2224</v>
      </c>
      <c r="L131" s="754">
        <v>17.559999999999999</v>
      </c>
      <c r="M131" s="754">
        <v>35.119999999999997</v>
      </c>
      <c r="N131" s="753">
        <v>2</v>
      </c>
      <c r="O131" s="836">
        <v>1</v>
      </c>
      <c r="P131" s="754"/>
      <c r="Q131" s="769">
        <v>0</v>
      </c>
      <c r="R131" s="753"/>
      <c r="S131" s="769">
        <v>0</v>
      </c>
      <c r="T131" s="836"/>
      <c r="U131" s="792">
        <v>0</v>
      </c>
    </row>
    <row r="132" spans="1:21" ht="14.4" customHeight="1" x14ac:dyDescent="0.3">
      <c r="A132" s="752">
        <v>50</v>
      </c>
      <c r="B132" s="753" t="s">
        <v>1949</v>
      </c>
      <c r="C132" s="753" t="s">
        <v>2188</v>
      </c>
      <c r="D132" s="834" t="s">
        <v>3031</v>
      </c>
      <c r="E132" s="835" t="s">
        <v>2199</v>
      </c>
      <c r="F132" s="753" t="s">
        <v>2186</v>
      </c>
      <c r="G132" s="753" t="s">
        <v>2222</v>
      </c>
      <c r="H132" s="753" t="s">
        <v>564</v>
      </c>
      <c r="I132" s="753" t="s">
        <v>2409</v>
      </c>
      <c r="J132" s="753" t="s">
        <v>2223</v>
      </c>
      <c r="K132" s="753" t="s">
        <v>2410</v>
      </c>
      <c r="L132" s="754">
        <v>70.23</v>
      </c>
      <c r="M132" s="754">
        <v>70.23</v>
      </c>
      <c r="N132" s="753">
        <v>1</v>
      </c>
      <c r="O132" s="836">
        <v>0.5</v>
      </c>
      <c r="P132" s="754"/>
      <c r="Q132" s="769">
        <v>0</v>
      </c>
      <c r="R132" s="753"/>
      <c r="S132" s="769">
        <v>0</v>
      </c>
      <c r="T132" s="836"/>
      <c r="U132" s="792">
        <v>0</v>
      </c>
    </row>
    <row r="133" spans="1:21" ht="14.4" customHeight="1" x14ac:dyDescent="0.3">
      <c r="A133" s="752">
        <v>50</v>
      </c>
      <c r="B133" s="753" t="s">
        <v>1949</v>
      </c>
      <c r="C133" s="753" t="s">
        <v>2188</v>
      </c>
      <c r="D133" s="834" t="s">
        <v>3031</v>
      </c>
      <c r="E133" s="835" t="s">
        <v>2199</v>
      </c>
      <c r="F133" s="753" t="s">
        <v>2186</v>
      </c>
      <c r="G133" s="753" t="s">
        <v>2317</v>
      </c>
      <c r="H133" s="753" t="s">
        <v>564</v>
      </c>
      <c r="I133" s="753" t="s">
        <v>875</v>
      </c>
      <c r="J133" s="753" t="s">
        <v>876</v>
      </c>
      <c r="K133" s="753" t="s">
        <v>2411</v>
      </c>
      <c r="L133" s="754">
        <v>32.76</v>
      </c>
      <c r="M133" s="754">
        <v>65.52</v>
      </c>
      <c r="N133" s="753">
        <v>2</v>
      </c>
      <c r="O133" s="836">
        <v>1</v>
      </c>
      <c r="P133" s="754"/>
      <c r="Q133" s="769">
        <v>0</v>
      </c>
      <c r="R133" s="753"/>
      <c r="S133" s="769">
        <v>0</v>
      </c>
      <c r="T133" s="836"/>
      <c r="U133" s="792">
        <v>0</v>
      </c>
    </row>
    <row r="134" spans="1:21" ht="14.4" customHeight="1" x14ac:dyDescent="0.3">
      <c r="A134" s="752">
        <v>50</v>
      </c>
      <c r="B134" s="753" t="s">
        <v>1949</v>
      </c>
      <c r="C134" s="753" t="s">
        <v>2188</v>
      </c>
      <c r="D134" s="834" t="s">
        <v>3031</v>
      </c>
      <c r="E134" s="835" t="s">
        <v>2199</v>
      </c>
      <c r="F134" s="753" t="s">
        <v>2186</v>
      </c>
      <c r="G134" s="753" t="s">
        <v>2412</v>
      </c>
      <c r="H134" s="753" t="s">
        <v>564</v>
      </c>
      <c r="I134" s="753" t="s">
        <v>2413</v>
      </c>
      <c r="J134" s="753" t="s">
        <v>2414</v>
      </c>
      <c r="K134" s="753" t="s">
        <v>2415</v>
      </c>
      <c r="L134" s="754">
        <v>57.64</v>
      </c>
      <c r="M134" s="754">
        <v>57.64</v>
      </c>
      <c r="N134" s="753">
        <v>1</v>
      </c>
      <c r="O134" s="836">
        <v>0.5</v>
      </c>
      <c r="P134" s="754"/>
      <c r="Q134" s="769">
        <v>0</v>
      </c>
      <c r="R134" s="753"/>
      <c r="S134" s="769">
        <v>0</v>
      </c>
      <c r="T134" s="836"/>
      <c r="U134" s="792">
        <v>0</v>
      </c>
    </row>
    <row r="135" spans="1:21" ht="14.4" customHeight="1" x14ac:dyDescent="0.3">
      <c r="A135" s="752">
        <v>50</v>
      </c>
      <c r="B135" s="753" t="s">
        <v>1949</v>
      </c>
      <c r="C135" s="753" t="s">
        <v>2188</v>
      </c>
      <c r="D135" s="834" t="s">
        <v>3031</v>
      </c>
      <c r="E135" s="835" t="s">
        <v>2199</v>
      </c>
      <c r="F135" s="753" t="s">
        <v>2186</v>
      </c>
      <c r="G135" s="753" t="s">
        <v>2412</v>
      </c>
      <c r="H135" s="753" t="s">
        <v>564</v>
      </c>
      <c r="I135" s="753" t="s">
        <v>2416</v>
      </c>
      <c r="J135" s="753" t="s">
        <v>2417</v>
      </c>
      <c r="K135" s="753" t="s">
        <v>2418</v>
      </c>
      <c r="L135" s="754">
        <v>61.76</v>
      </c>
      <c r="M135" s="754">
        <v>61.76</v>
      </c>
      <c r="N135" s="753">
        <v>1</v>
      </c>
      <c r="O135" s="836">
        <v>0.5</v>
      </c>
      <c r="P135" s="754">
        <v>61.76</v>
      </c>
      <c r="Q135" s="769">
        <v>1</v>
      </c>
      <c r="R135" s="753">
        <v>1</v>
      </c>
      <c r="S135" s="769">
        <v>1</v>
      </c>
      <c r="T135" s="836">
        <v>0.5</v>
      </c>
      <c r="U135" s="792">
        <v>1</v>
      </c>
    </row>
    <row r="136" spans="1:21" ht="14.4" customHeight="1" x14ac:dyDescent="0.3">
      <c r="A136" s="752">
        <v>50</v>
      </c>
      <c r="B136" s="753" t="s">
        <v>1949</v>
      </c>
      <c r="C136" s="753" t="s">
        <v>2188</v>
      </c>
      <c r="D136" s="834" t="s">
        <v>3031</v>
      </c>
      <c r="E136" s="835" t="s">
        <v>2199</v>
      </c>
      <c r="F136" s="753" t="s">
        <v>2186</v>
      </c>
      <c r="G136" s="753" t="s">
        <v>2291</v>
      </c>
      <c r="H136" s="753" t="s">
        <v>1098</v>
      </c>
      <c r="I136" s="753" t="s">
        <v>1288</v>
      </c>
      <c r="J136" s="753" t="s">
        <v>2010</v>
      </c>
      <c r="K136" s="753" t="s">
        <v>2012</v>
      </c>
      <c r="L136" s="754">
        <v>57.64</v>
      </c>
      <c r="M136" s="754">
        <v>57.64</v>
      </c>
      <c r="N136" s="753">
        <v>1</v>
      </c>
      <c r="O136" s="836">
        <v>0.5</v>
      </c>
      <c r="P136" s="754"/>
      <c r="Q136" s="769">
        <v>0</v>
      </c>
      <c r="R136" s="753"/>
      <c r="S136" s="769">
        <v>0</v>
      </c>
      <c r="T136" s="836"/>
      <c r="U136" s="792">
        <v>0</v>
      </c>
    </row>
    <row r="137" spans="1:21" ht="14.4" customHeight="1" x14ac:dyDescent="0.3">
      <c r="A137" s="752">
        <v>50</v>
      </c>
      <c r="B137" s="753" t="s">
        <v>1949</v>
      </c>
      <c r="C137" s="753" t="s">
        <v>2188</v>
      </c>
      <c r="D137" s="834" t="s">
        <v>3031</v>
      </c>
      <c r="E137" s="835" t="s">
        <v>2199</v>
      </c>
      <c r="F137" s="753" t="s">
        <v>2186</v>
      </c>
      <c r="G137" s="753" t="s">
        <v>2292</v>
      </c>
      <c r="H137" s="753" t="s">
        <v>1098</v>
      </c>
      <c r="I137" s="753" t="s">
        <v>2293</v>
      </c>
      <c r="J137" s="753" t="s">
        <v>1173</v>
      </c>
      <c r="K137" s="753" t="s">
        <v>2056</v>
      </c>
      <c r="L137" s="754">
        <v>48.27</v>
      </c>
      <c r="M137" s="754">
        <v>241.35000000000002</v>
      </c>
      <c r="N137" s="753">
        <v>5</v>
      </c>
      <c r="O137" s="836">
        <v>3.5</v>
      </c>
      <c r="P137" s="754"/>
      <c r="Q137" s="769">
        <v>0</v>
      </c>
      <c r="R137" s="753"/>
      <c r="S137" s="769">
        <v>0</v>
      </c>
      <c r="T137" s="836"/>
      <c r="U137" s="792">
        <v>0</v>
      </c>
    </row>
    <row r="138" spans="1:21" ht="14.4" customHeight="1" x14ac:dyDescent="0.3">
      <c r="A138" s="752">
        <v>50</v>
      </c>
      <c r="B138" s="753" t="s">
        <v>1949</v>
      </c>
      <c r="C138" s="753" t="s">
        <v>2188</v>
      </c>
      <c r="D138" s="834" t="s">
        <v>3031</v>
      </c>
      <c r="E138" s="835" t="s">
        <v>2199</v>
      </c>
      <c r="F138" s="753" t="s">
        <v>2186</v>
      </c>
      <c r="G138" s="753" t="s">
        <v>2292</v>
      </c>
      <c r="H138" s="753" t="s">
        <v>1098</v>
      </c>
      <c r="I138" s="753" t="s">
        <v>1172</v>
      </c>
      <c r="J138" s="753" t="s">
        <v>1173</v>
      </c>
      <c r="K138" s="753" t="s">
        <v>2063</v>
      </c>
      <c r="L138" s="754">
        <v>144.81</v>
      </c>
      <c r="M138" s="754">
        <v>144.81</v>
      </c>
      <c r="N138" s="753">
        <v>1</v>
      </c>
      <c r="O138" s="836">
        <v>0.5</v>
      </c>
      <c r="P138" s="754"/>
      <c r="Q138" s="769">
        <v>0</v>
      </c>
      <c r="R138" s="753"/>
      <c r="S138" s="769">
        <v>0</v>
      </c>
      <c r="T138" s="836"/>
      <c r="U138" s="792">
        <v>0</v>
      </c>
    </row>
    <row r="139" spans="1:21" ht="14.4" customHeight="1" x14ac:dyDescent="0.3">
      <c r="A139" s="752">
        <v>50</v>
      </c>
      <c r="B139" s="753" t="s">
        <v>1949</v>
      </c>
      <c r="C139" s="753" t="s">
        <v>2188</v>
      </c>
      <c r="D139" s="834" t="s">
        <v>3031</v>
      </c>
      <c r="E139" s="835" t="s">
        <v>2199</v>
      </c>
      <c r="F139" s="753" t="s">
        <v>2186</v>
      </c>
      <c r="G139" s="753" t="s">
        <v>2292</v>
      </c>
      <c r="H139" s="753" t="s">
        <v>1098</v>
      </c>
      <c r="I139" s="753" t="s">
        <v>2294</v>
      </c>
      <c r="J139" s="753" t="s">
        <v>2295</v>
      </c>
      <c r="K139" s="753" t="s">
        <v>2077</v>
      </c>
      <c r="L139" s="754">
        <v>96.53</v>
      </c>
      <c r="M139" s="754">
        <v>96.53</v>
      </c>
      <c r="N139" s="753">
        <v>1</v>
      </c>
      <c r="O139" s="836">
        <v>0.5</v>
      </c>
      <c r="P139" s="754"/>
      <c r="Q139" s="769">
        <v>0</v>
      </c>
      <c r="R139" s="753"/>
      <c r="S139" s="769">
        <v>0</v>
      </c>
      <c r="T139" s="836"/>
      <c r="U139" s="792">
        <v>0</v>
      </c>
    </row>
    <row r="140" spans="1:21" ht="14.4" customHeight="1" x14ac:dyDescent="0.3">
      <c r="A140" s="752">
        <v>50</v>
      </c>
      <c r="B140" s="753" t="s">
        <v>1949</v>
      </c>
      <c r="C140" s="753" t="s">
        <v>2188</v>
      </c>
      <c r="D140" s="834" t="s">
        <v>3031</v>
      </c>
      <c r="E140" s="835" t="s">
        <v>2199</v>
      </c>
      <c r="F140" s="753" t="s">
        <v>2186</v>
      </c>
      <c r="G140" s="753" t="s">
        <v>2419</v>
      </c>
      <c r="H140" s="753" t="s">
        <v>1098</v>
      </c>
      <c r="I140" s="753" t="s">
        <v>2420</v>
      </c>
      <c r="J140" s="753" t="s">
        <v>2069</v>
      </c>
      <c r="K140" s="753" t="s">
        <v>2421</v>
      </c>
      <c r="L140" s="754">
        <v>181.94</v>
      </c>
      <c r="M140" s="754">
        <v>181.94</v>
      </c>
      <c r="N140" s="753">
        <v>1</v>
      </c>
      <c r="O140" s="836">
        <v>0.5</v>
      </c>
      <c r="P140" s="754"/>
      <c r="Q140" s="769">
        <v>0</v>
      </c>
      <c r="R140" s="753"/>
      <c r="S140" s="769">
        <v>0</v>
      </c>
      <c r="T140" s="836"/>
      <c r="U140" s="792">
        <v>0</v>
      </c>
    </row>
    <row r="141" spans="1:21" ht="14.4" customHeight="1" x14ac:dyDescent="0.3">
      <c r="A141" s="752">
        <v>50</v>
      </c>
      <c r="B141" s="753" t="s">
        <v>1949</v>
      </c>
      <c r="C141" s="753" t="s">
        <v>2188</v>
      </c>
      <c r="D141" s="834" t="s">
        <v>3031</v>
      </c>
      <c r="E141" s="835" t="s">
        <v>2199</v>
      </c>
      <c r="F141" s="753" t="s">
        <v>2186</v>
      </c>
      <c r="G141" s="753" t="s">
        <v>2228</v>
      </c>
      <c r="H141" s="753" t="s">
        <v>1098</v>
      </c>
      <c r="I141" s="753" t="s">
        <v>2422</v>
      </c>
      <c r="J141" s="753" t="s">
        <v>2423</v>
      </c>
      <c r="K141" s="753" t="s">
        <v>2424</v>
      </c>
      <c r="L141" s="754">
        <v>87.41</v>
      </c>
      <c r="M141" s="754">
        <v>87.41</v>
      </c>
      <c r="N141" s="753">
        <v>1</v>
      </c>
      <c r="O141" s="836">
        <v>1</v>
      </c>
      <c r="P141" s="754"/>
      <c r="Q141" s="769">
        <v>0</v>
      </c>
      <c r="R141" s="753"/>
      <c r="S141" s="769">
        <v>0</v>
      </c>
      <c r="T141" s="836"/>
      <c r="U141" s="792">
        <v>0</v>
      </c>
    </row>
    <row r="142" spans="1:21" ht="14.4" customHeight="1" x14ac:dyDescent="0.3">
      <c r="A142" s="752">
        <v>50</v>
      </c>
      <c r="B142" s="753" t="s">
        <v>1949</v>
      </c>
      <c r="C142" s="753" t="s">
        <v>2188</v>
      </c>
      <c r="D142" s="834" t="s">
        <v>3031</v>
      </c>
      <c r="E142" s="835" t="s">
        <v>2199</v>
      </c>
      <c r="F142" s="753" t="s">
        <v>2186</v>
      </c>
      <c r="G142" s="753" t="s">
        <v>2232</v>
      </c>
      <c r="H142" s="753" t="s">
        <v>1098</v>
      </c>
      <c r="I142" s="753" t="s">
        <v>2299</v>
      </c>
      <c r="J142" s="753" t="s">
        <v>2065</v>
      </c>
      <c r="K142" s="753" t="s">
        <v>2300</v>
      </c>
      <c r="L142" s="754">
        <v>10.41</v>
      </c>
      <c r="M142" s="754">
        <v>10.41</v>
      </c>
      <c r="N142" s="753">
        <v>1</v>
      </c>
      <c r="O142" s="836">
        <v>0.5</v>
      </c>
      <c r="P142" s="754"/>
      <c r="Q142" s="769">
        <v>0</v>
      </c>
      <c r="R142" s="753"/>
      <c r="S142" s="769">
        <v>0</v>
      </c>
      <c r="T142" s="836"/>
      <c r="U142" s="792">
        <v>0</v>
      </c>
    </row>
    <row r="143" spans="1:21" ht="14.4" customHeight="1" x14ac:dyDescent="0.3">
      <c r="A143" s="752">
        <v>50</v>
      </c>
      <c r="B143" s="753" t="s">
        <v>1949</v>
      </c>
      <c r="C143" s="753" t="s">
        <v>2188</v>
      </c>
      <c r="D143" s="834" t="s">
        <v>3031</v>
      </c>
      <c r="E143" s="835" t="s">
        <v>2199</v>
      </c>
      <c r="F143" s="753" t="s">
        <v>2186</v>
      </c>
      <c r="G143" s="753" t="s">
        <v>2232</v>
      </c>
      <c r="H143" s="753" t="s">
        <v>1098</v>
      </c>
      <c r="I143" s="753" t="s">
        <v>2233</v>
      </c>
      <c r="J143" s="753" t="s">
        <v>2065</v>
      </c>
      <c r="K143" s="753" t="s">
        <v>2234</v>
      </c>
      <c r="L143" s="754">
        <v>0</v>
      </c>
      <c r="M143" s="754">
        <v>0</v>
      </c>
      <c r="N143" s="753">
        <v>1</v>
      </c>
      <c r="O143" s="836">
        <v>0.5</v>
      </c>
      <c r="P143" s="754"/>
      <c r="Q143" s="769"/>
      <c r="R143" s="753"/>
      <c r="S143" s="769">
        <v>0</v>
      </c>
      <c r="T143" s="836"/>
      <c r="U143" s="792">
        <v>0</v>
      </c>
    </row>
    <row r="144" spans="1:21" ht="14.4" customHeight="1" x14ac:dyDescent="0.3">
      <c r="A144" s="752">
        <v>50</v>
      </c>
      <c r="B144" s="753" t="s">
        <v>1949</v>
      </c>
      <c r="C144" s="753" t="s">
        <v>2188</v>
      </c>
      <c r="D144" s="834" t="s">
        <v>3031</v>
      </c>
      <c r="E144" s="835" t="s">
        <v>2199</v>
      </c>
      <c r="F144" s="753" t="s">
        <v>2186</v>
      </c>
      <c r="G144" s="753" t="s">
        <v>2232</v>
      </c>
      <c r="H144" s="753" t="s">
        <v>1098</v>
      </c>
      <c r="I144" s="753" t="s">
        <v>1145</v>
      </c>
      <c r="J144" s="753" t="s">
        <v>2065</v>
      </c>
      <c r="K144" s="753" t="s">
        <v>2067</v>
      </c>
      <c r="L144" s="754">
        <v>48.27</v>
      </c>
      <c r="M144" s="754">
        <v>96.54</v>
      </c>
      <c r="N144" s="753">
        <v>2</v>
      </c>
      <c r="O144" s="836">
        <v>1</v>
      </c>
      <c r="P144" s="754"/>
      <c r="Q144" s="769">
        <v>0</v>
      </c>
      <c r="R144" s="753"/>
      <c r="S144" s="769">
        <v>0</v>
      </c>
      <c r="T144" s="836"/>
      <c r="U144" s="792">
        <v>0</v>
      </c>
    </row>
    <row r="145" spans="1:21" ht="14.4" customHeight="1" x14ac:dyDescent="0.3">
      <c r="A145" s="752">
        <v>50</v>
      </c>
      <c r="B145" s="753" t="s">
        <v>1949</v>
      </c>
      <c r="C145" s="753" t="s">
        <v>2188</v>
      </c>
      <c r="D145" s="834" t="s">
        <v>3031</v>
      </c>
      <c r="E145" s="835" t="s">
        <v>2199</v>
      </c>
      <c r="F145" s="753" t="s">
        <v>2186</v>
      </c>
      <c r="G145" s="753" t="s">
        <v>2425</v>
      </c>
      <c r="H145" s="753" t="s">
        <v>1098</v>
      </c>
      <c r="I145" s="753" t="s">
        <v>2426</v>
      </c>
      <c r="J145" s="753" t="s">
        <v>2427</v>
      </c>
      <c r="K145" s="753" t="s">
        <v>2428</v>
      </c>
      <c r="L145" s="754">
        <v>543.36</v>
      </c>
      <c r="M145" s="754">
        <v>543.36</v>
      </c>
      <c r="N145" s="753">
        <v>1</v>
      </c>
      <c r="O145" s="836">
        <v>0.5</v>
      </c>
      <c r="P145" s="754"/>
      <c r="Q145" s="769">
        <v>0</v>
      </c>
      <c r="R145" s="753"/>
      <c r="S145" s="769">
        <v>0</v>
      </c>
      <c r="T145" s="836"/>
      <c r="U145" s="792">
        <v>0</v>
      </c>
    </row>
    <row r="146" spans="1:21" ht="14.4" customHeight="1" x14ac:dyDescent="0.3">
      <c r="A146" s="752">
        <v>50</v>
      </c>
      <c r="B146" s="753" t="s">
        <v>1949</v>
      </c>
      <c r="C146" s="753" t="s">
        <v>2188</v>
      </c>
      <c r="D146" s="834" t="s">
        <v>3031</v>
      </c>
      <c r="E146" s="835" t="s">
        <v>2199</v>
      </c>
      <c r="F146" s="753" t="s">
        <v>2186</v>
      </c>
      <c r="G146" s="753" t="s">
        <v>2239</v>
      </c>
      <c r="H146" s="753" t="s">
        <v>564</v>
      </c>
      <c r="I146" s="753" t="s">
        <v>2240</v>
      </c>
      <c r="J146" s="753" t="s">
        <v>701</v>
      </c>
      <c r="K146" s="753" t="s">
        <v>2241</v>
      </c>
      <c r="L146" s="754">
        <v>42.08</v>
      </c>
      <c r="M146" s="754">
        <v>84.16</v>
      </c>
      <c r="N146" s="753">
        <v>2</v>
      </c>
      <c r="O146" s="836">
        <v>1</v>
      </c>
      <c r="P146" s="754"/>
      <c r="Q146" s="769">
        <v>0</v>
      </c>
      <c r="R146" s="753"/>
      <c r="S146" s="769">
        <v>0</v>
      </c>
      <c r="T146" s="836"/>
      <c r="U146" s="792">
        <v>0</v>
      </c>
    </row>
    <row r="147" spans="1:21" ht="14.4" customHeight="1" x14ac:dyDescent="0.3">
      <c r="A147" s="752">
        <v>50</v>
      </c>
      <c r="B147" s="753" t="s">
        <v>1949</v>
      </c>
      <c r="C147" s="753" t="s">
        <v>2188</v>
      </c>
      <c r="D147" s="834" t="s">
        <v>3031</v>
      </c>
      <c r="E147" s="835" t="s">
        <v>2199</v>
      </c>
      <c r="F147" s="753" t="s">
        <v>2186</v>
      </c>
      <c r="G147" s="753" t="s">
        <v>2429</v>
      </c>
      <c r="H147" s="753" t="s">
        <v>564</v>
      </c>
      <c r="I147" s="753" t="s">
        <v>1341</v>
      </c>
      <c r="J147" s="753" t="s">
        <v>1338</v>
      </c>
      <c r="K147" s="753" t="s">
        <v>2430</v>
      </c>
      <c r="L147" s="754">
        <v>186.27</v>
      </c>
      <c r="M147" s="754">
        <v>186.27</v>
      </c>
      <c r="N147" s="753">
        <v>1</v>
      </c>
      <c r="O147" s="836">
        <v>0.5</v>
      </c>
      <c r="P147" s="754"/>
      <c r="Q147" s="769">
        <v>0</v>
      </c>
      <c r="R147" s="753"/>
      <c r="S147" s="769">
        <v>0</v>
      </c>
      <c r="T147" s="836"/>
      <c r="U147" s="792">
        <v>0</v>
      </c>
    </row>
    <row r="148" spans="1:21" ht="14.4" customHeight="1" x14ac:dyDescent="0.3">
      <c r="A148" s="752">
        <v>50</v>
      </c>
      <c r="B148" s="753" t="s">
        <v>1949</v>
      </c>
      <c r="C148" s="753" t="s">
        <v>2188</v>
      </c>
      <c r="D148" s="834" t="s">
        <v>3031</v>
      </c>
      <c r="E148" s="835" t="s">
        <v>2199</v>
      </c>
      <c r="F148" s="753" t="s">
        <v>2186</v>
      </c>
      <c r="G148" s="753" t="s">
        <v>2250</v>
      </c>
      <c r="H148" s="753" t="s">
        <v>1098</v>
      </c>
      <c r="I148" s="753" t="s">
        <v>2431</v>
      </c>
      <c r="J148" s="753" t="s">
        <v>2432</v>
      </c>
      <c r="K148" s="753" t="s">
        <v>2433</v>
      </c>
      <c r="L148" s="754">
        <v>0</v>
      </c>
      <c r="M148" s="754">
        <v>0</v>
      </c>
      <c r="N148" s="753">
        <v>1</v>
      </c>
      <c r="O148" s="836">
        <v>0.5</v>
      </c>
      <c r="P148" s="754">
        <v>0</v>
      </c>
      <c r="Q148" s="769"/>
      <c r="R148" s="753">
        <v>1</v>
      </c>
      <c r="S148" s="769">
        <v>1</v>
      </c>
      <c r="T148" s="836">
        <v>0.5</v>
      </c>
      <c r="U148" s="792">
        <v>1</v>
      </c>
    </row>
    <row r="149" spans="1:21" ht="14.4" customHeight="1" x14ac:dyDescent="0.3">
      <c r="A149" s="752">
        <v>50</v>
      </c>
      <c r="B149" s="753" t="s">
        <v>1949</v>
      </c>
      <c r="C149" s="753" t="s">
        <v>2188</v>
      </c>
      <c r="D149" s="834" t="s">
        <v>3031</v>
      </c>
      <c r="E149" s="835" t="s">
        <v>2199</v>
      </c>
      <c r="F149" s="753" t="s">
        <v>2186</v>
      </c>
      <c r="G149" s="753" t="s">
        <v>2250</v>
      </c>
      <c r="H149" s="753" t="s">
        <v>1098</v>
      </c>
      <c r="I149" s="753" t="s">
        <v>2251</v>
      </c>
      <c r="J149" s="753" t="s">
        <v>2035</v>
      </c>
      <c r="K149" s="753" t="s">
        <v>2252</v>
      </c>
      <c r="L149" s="754">
        <v>120.61</v>
      </c>
      <c r="M149" s="754">
        <v>361.83</v>
      </c>
      <c r="N149" s="753">
        <v>3</v>
      </c>
      <c r="O149" s="836">
        <v>2</v>
      </c>
      <c r="P149" s="754"/>
      <c r="Q149" s="769">
        <v>0</v>
      </c>
      <c r="R149" s="753"/>
      <c r="S149" s="769">
        <v>0</v>
      </c>
      <c r="T149" s="836"/>
      <c r="U149" s="792">
        <v>0</v>
      </c>
    </row>
    <row r="150" spans="1:21" ht="14.4" customHeight="1" x14ac:dyDescent="0.3">
      <c r="A150" s="752">
        <v>50</v>
      </c>
      <c r="B150" s="753" t="s">
        <v>1949</v>
      </c>
      <c r="C150" s="753" t="s">
        <v>2188</v>
      </c>
      <c r="D150" s="834" t="s">
        <v>3031</v>
      </c>
      <c r="E150" s="835" t="s">
        <v>2199</v>
      </c>
      <c r="F150" s="753" t="s">
        <v>2186</v>
      </c>
      <c r="G150" s="753" t="s">
        <v>2250</v>
      </c>
      <c r="H150" s="753" t="s">
        <v>1098</v>
      </c>
      <c r="I150" s="753" t="s">
        <v>1169</v>
      </c>
      <c r="J150" s="753" t="s">
        <v>2035</v>
      </c>
      <c r="K150" s="753" t="s">
        <v>2036</v>
      </c>
      <c r="L150" s="754">
        <v>184.74</v>
      </c>
      <c r="M150" s="754">
        <v>369.48</v>
      </c>
      <c r="N150" s="753">
        <v>2</v>
      </c>
      <c r="O150" s="836">
        <v>1.5</v>
      </c>
      <c r="P150" s="754"/>
      <c r="Q150" s="769">
        <v>0</v>
      </c>
      <c r="R150" s="753"/>
      <c r="S150" s="769">
        <v>0</v>
      </c>
      <c r="T150" s="836"/>
      <c r="U150" s="792">
        <v>0</v>
      </c>
    </row>
    <row r="151" spans="1:21" ht="14.4" customHeight="1" x14ac:dyDescent="0.3">
      <c r="A151" s="752">
        <v>50</v>
      </c>
      <c r="B151" s="753" t="s">
        <v>1949</v>
      </c>
      <c r="C151" s="753" t="s">
        <v>2188</v>
      </c>
      <c r="D151" s="834" t="s">
        <v>3031</v>
      </c>
      <c r="E151" s="835" t="s">
        <v>2199</v>
      </c>
      <c r="F151" s="753" t="s">
        <v>2186</v>
      </c>
      <c r="G151" s="753" t="s">
        <v>2253</v>
      </c>
      <c r="H151" s="753" t="s">
        <v>564</v>
      </c>
      <c r="I151" s="753" t="s">
        <v>2254</v>
      </c>
      <c r="J151" s="753" t="s">
        <v>1033</v>
      </c>
      <c r="K151" s="753" t="s">
        <v>2255</v>
      </c>
      <c r="L151" s="754">
        <v>55.54</v>
      </c>
      <c r="M151" s="754">
        <v>55.54</v>
      </c>
      <c r="N151" s="753">
        <v>1</v>
      </c>
      <c r="O151" s="836">
        <v>0.5</v>
      </c>
      <c r="P151" s="754"/>
      <c r="Q151" s="769">
        <v>0</v>
      </c>
      <c r="R151" s="753"/>
      <c r="S151" s="769">
        <v>0</v>
      </c>
      <c r="T151" s="836"/>
      <c r="U151" s="792">
        <v>0</v>
      </c>
    </row>
    <row r="152" spans="1:21" ht="14.4" customHeight="1" x14ac:dyDescent="0.3">
      <c r="A152" s="752">
        <v>50</v>
      </c>
      <c r="B152" s="753" t="s">
        <v>1949</v>
      </c>
      <c r="C152" s="753" t="s">
        <v>2188</v>
      </c>
      <c r="D152" s="834" t="s">
        <v>3031</v>
      </c>
      <c r="E152" s="835" t="s">
        <v>2199</v>
      </c>
      <c r="F152" s="753" t="s">
        <v>2186</v>
      </c>
      <c r="G152" s="753" t="s">
        <v>2256</v>
      </c>
      <c r="H152" s="753" t="s">
        <v>564</v>
      </c>
      <c r="I152" s="753" t="s">
        <v>1050</v>
      </c>
      <c r="J152" s="753" t="s">
        <v>2258</v>
      </c>
      <c r="K152" s="753" t="s">
        <v>2434</v>
      </c>
      <c r="L152" s="754">
        <v>140.38</v>
      </c>
      <c r="M152" s="754">
        <v>140.38</v>
      </c>
      <c r="N152" s="753">
        <v>1</v>
      </c>
      <c r="O152" s="836">
        <v>0.5</v>
      </c>
      <c r="P152" s="754"/>
      <c r="Q152" s="769">
        <v>0</v>
      </c>
      <c r="R152" s="753"/>
      <c r="S152" s="769">
        <v>0</v>
      </c>
      <c r="T152" s="836"/>
      <c r="U152" s="792">
        <v>0</v>
      </c>
    </row>
    <row r="153" spans="1:21" ht="14.4" customHeight="1" x14ac:dyDescent="0.3">
      <c r="A153" s="752">
        <v>50</v>
      </c>
      <c r="B153" s="753" t="s">
        <v>1949</v>
      </c>
      <c r="C153" s="753" t="s">
        <v>2188</v>
      </c>
      <c r="D153" s="834" t="s">
        <v>3031</v>
      </c>
      <c r="E153" s="835" t="s">
        <v>2199</v>
      </c>
      <c r="F153" s="753" t="s">
        <v>2186</v>
      </c>
      <c r="G153" s="753" t="s">
        <v>2256</v>
      </c>
      <c r="H153" s="753" t="s">
        <v>564</v>
      </c>
      <c r="I153" s="753" t="s">
        <v>2308</v>
      </c>
      <c r="J153" s="753" t="s">
        <v>2258</v>
      </c>
      <c r="K153" s="753" t="s">
        <v>2309</v>
      </c>
      <c r="L153" s="754">
        <v>280.77</v>
      </c>
      <c r="M153" s="754">
        <v>280.77</v>
      </c>
      <c r="N153" s="753">
        <v>1</v>
      </c>
      <c r="O153" s="836">
        <v>0.5</v>
      </c>
      <c r="P153" s="754"/>
      <c r="Q153" s="769">
        <v>0</v>
      </c>
      <c r="R153" s="753"/>
      <c r="S153" s="769">
        <v>0</v>
      </c>
      <c r="T153" s="836"/>
      <c r="U153" s="792">
        <v>0</v>
      </c>
    </row>
    <row r="154" spans="1:21" ht="14.4" customHeight="1" x14ac:dyDescent="0.3">
      <c r="A154" s="752">
        <v>50</v>
      </c>
      <c r="B154" s="753" t="s">
        <v>1949</v>
      </c>
      <c r="C154" s="753" t="s">
        <v>2188</v>
      </c>
      <c r="D154" s="834" t="s">
        <v>3031</v>
      </c>
      <c r="E154" s="835" t="s">
        <v>2200</v>
      </c>
      <c r="F154" s="753" t="s">
        <v>2186</v>
      </c>
      <c r="G154" s="753" t="s">
        <v>2260</v>
      </c>
      <c r="H154" s="753" t="s">
        <v>564</v>
      </c>
      <c r="I154" s="753" t="s">
        <v>2435</v>
      </c>
      <c r="J154" s="753" t="s">
        <v>2262</v>
      </c>
      <c r="K154" s="753" t="s">
        <v>2436</v>
      </c>
      <c r="L154" s="754">
        <v>0</v>
      </c>
      <c r="M154" s="754">
        <v>0</v>
      </c>
      <c r="N154" s="753">
        <v>2</v>
      </c>
      <c r="O154" s="836">
        <v>1</v>
      </c>
      <c r="P154" s="754"/>
      <c r="Q154" s="769"/>
      <c r="R154" s="753"/>
      <c r="S154" s="769">
        <v>0</v>
      </c>
      <c r="T154" s="836"/>
      <c r="U154" s="792">
        <v>0</v>
      </c>
    </row>
    <row r="155" spans="1:21" ht="14.4" customHeight="1" x14ac:dyDescent="0.3">
      <c r="A155" s="752">
        <v>50</v>
      </c>
      <c r="B155" s="753" t="s">
        <v>1949</v>
      </c>
      <c r="C155" s="753" t="s">
        <v>2188</v>
      </c>
      <c r="D155" s="834" t="s">
        <v>3031</v>
      </c>
      <c r="E155" s="835" t="s">
        <v>2200</v>
      </c>
      <c r="F155" s="753" t="s">
        <v>2186</v>
      </c>
      <c r="G155" s="753" t="s">
        <v>2260</v>
      </c>
      <c r="H155" s="753" t="s">
        <v>564</v>
      </c>
      <c r="I155" s="753" t="s">
        <v>1491</v>
      </c>
      <c r="J155" s="753" t="s">
        <v>1492</v>
      </c>
      <c r="K155" s="753" t="s">
        <v>2437</v>
      </c>
      <c r="L155" s="754">
        <v>65.28</v>
      </c>
      <c r="M155" s="754">
        <v>65.28</v>
      </c>
      <c r="N155" s="753">
        <v>1</v>
      </c>
      <c r="O155" s="836">
        <v>0.5</v>
      </c>
      <c r="P155" s="754"/>
      <c r="Q155" s="769">
        <v>0</v>
      </c>
      <c r="R155" s="753"/>
      <c r="S155" s="769">
        <v>0</v>
      </c>
      <c r="T155" s="836"/>
      <c r="U155" s="792">
        <v>0</v>
      </c>
    </row>
    <row r="156" spans="1:21" ht="14.4" customHeight="1" x14ac:dyDescent="0.3">
      <c r="A156" s="752">
        <v>50</v>
      </c>
      <c r="B156" s="753" t="s">
        <v>1949</v>
      </c>
      <c r="C156" s="753" t="s">
        <v>2188</v>
      </c>
      <c r="D156" s="834" t="s">
        <v>3031</v>
      </c>
      <c r="E156" s="835" t="s">
        <v>2200</v>
      </c>
      <c r="F156" s="753" t="s">
        <v>2186</v>
      </c>
      <c r="G156" s="753" t="s">
        <v>2260</v>
      </c>
      <c r="H156" s="753" t="s">
        <v>564</v>
      </c>
      <c r="I156" s="753" t="s">
        <v>650</v>
      </c>
      <c r="J156" s="753" t="s">
        <v>651</v>
      </c>
      <c r="K156" s="753" t="s">
        <v>2436</v>
      </c>
      <c r="L156" s="754">
        <v>36.270000000000003</v>
      </c>
      <c r="M156" s="754">
        <v>36.270000000000003</v>
      </c>
      <c r="N156" s="753">
        <v>1</v>
      </c>
      <c r="O156" s="836">
        <v>0.5</v>
      </c>
      <c r="P156" s="754"/>
      <c r="Q156" s="769">
        <v>0</v>
      </c>
      <c r="R156" s="753"/>
      <c r="S156" s="769">
        <v>0</v>
      </c>
      <c r="T156" s="836"/>
      <c r="U156" s="792">
        <v>0</v>
      </c>
    </row>
    <row r="157" spans="1:21" ht="14.4" customHeight="1" x14ac:dyDescent="0.3">
      <c r="A157" s="752">
        <v>50</v>
      </c>
      <c r="B157" s="753" t="s">
        <v>1949</v>
      </c>
      <c r="C157" s="753" t="s">
        <v>2188</v>
      </c>
      <c r="D157" s="834" t="s">
        <v>3031</v>
      </c>
      <c r="E157" s="835" t="s">
        <v>2200</v>
      </c>
      <c r="F157" s="753" t="s">
        <v>2186</v>
      </c>
      <c r="G157" s="753" t="s">
        <v>2209</v>
      </c>
      <c r="H157" s="753" t="s">
        <v>1098</v>
      </c>
      <c r="I157" s="753" t="s">
        <v>1115</v>
      </c>
      <c r="J157" s="753" t="s">
        <v>1116</v>
      </c>
      <c r="K157" s="753" t="s">
        <v>2051</v>
      </c>
      <c r="L157" s="754">
        <v>72</v>
      </c>
      <c r="M157" s="754">
        <v>648</v>
      </c>
      <c r="N157" s="753">
        <v>9</v>
      </c>
      <c r="O157" s="836">
        <v>5</v>
      </c>
      <c r="P157" s="754">
        <v>144</v>
      </c>
      <c r="Q157" s="769">
        <v>0.22222222222222221</v>
      </c>
      <c r="R157" s="753">
        <v>2</v>
      </c>
      <c r="S157" s="769">
        <v>0.22222222222222221</v>
      </c>
      <c r="T157" s="836">
        <v>1</v>
      </c>
      <c r="U157" s="792">
        <v>0.2</v>
      </c>
    </row>
    <row r="158" spans="1:21" ht="14.4" customHeight="1" x14ac:dyDescent="0.3">
      <c r="A158" s="752">
        <v>50</v>
      </c>
      <c r="B158" s="753" t="s">
        <v>1949</v>
      </c>
      <c r="C158" s="753" t="s">
        <v>2188</v>
      </c>
      <c r="D158" s="834" t="s">
        <v>3031</v>
      </c>
      <c r="E158" s="835" t="s">
        <v>2200</v>
      </c>
      <c r="F158" s="753" t="s">
        <v>2186</v>
      </c>
      <c r="G158" s="753" t="s">
        <v>2209</v>
      </c>
      <c r="H158" s="753" t="s">
        <v>564</v>
      </c>
      <c r="I158" s="753" t="s">
        <v>2438</v>
      </c>
      <c r="J158" s="753" t="s">
        <v>2439</v>
      </c>
      <c r="K158" s="753" t="s">
        <v>2051</v>
      </c>
      <c r="L158" s="754">
        <v>0</v>
      </c>
      <c r="M158" s="754">
        <v>0</v>
      </c>
      <c r="N158" s="753">
        <v>1</v>
      </c>
      <c r="O158" s="836">
        <v>0.5</v>
      </c>
      <c r="P158" s="754"/>
      <c r="Q158" s="769"/>
      <c r="R158" s="753"/>
      <c r="S158" s="769">
        <v>0</v>
      </c>
      <c r="T158" s="836"/>
      <c r="U158" s="792">
        <v>0</v>
      </c>
    </row>
    <row r="159" spans="1:21" ht="14.4" customHeight="1" x14ac:dyDescent="0.3">
      <c r="A159" s="752">
        <v>50</v>
      </c>
      <c r="B159" s="753" t="s">
        <v>1949</v>
      </c>
      <c r="C159" s="753" t="s">
        <v>2188</v>
      </c>
      <c r="D159" s="834" t="s">
        <v>3031</v>
      </c>
      <c r="E159" s="835" t="s">
        <v>2200</v>
      </c>
      <c r="F159" s="753" t="s">
        <v>2186</v>
      </c>
      <c r="G159" s="753" t="s">
        <v>2210</v>
      </c>
      <c r="H159" s="753" t="s">
        <v>564</v>
      </c>
      <c r="I159" s="753" t="s">
        <v>865</v>
      </c>
      <c r="J159" s="753" t="s">
        <v>862</v>
      </c>
      <c r="K159" s="753" t="s">
        <v>2067</v>
      </c>
      <c r="L159" s="754">
        <v>31.09</v>
      </c>
      <c r="M159" s="754">
        <v>93.27</v>
      </c>
      <c r="N159" s="753">
        <v>3</v>
      </c>
      <c r="O159" s="836">
        <v>1.5</v>
      </c>
      <c r="P159" s="754">
        <v>31.09</v>
      </c>
      <c r="Q159" s="769">
        <v>0.33333333333333337</v>
      </c>
      <c r="R159" s="753">
        <v>1</v>
      </c>
      <c r="S159" s="769">
        <v>0.33333333333333331</v>
      </c>
      <c r="T159" s="836">
        <v>0.5</v>
      </c>
      <c r="U159" s="792">
        <v>0.33333333333333331</v>
      </c>
    </row>
    <row r="160" spans="1:21" ht="14.4" customHeight="1" x14ac:dyDescent="0.3">
      <c r="A160" s="752">
        <v>50</v>
      </c>
      <c r="B160" s="753" t="s">
        <v>1949</v>
      </c>
      <c r="C160" s="753" t="s">
        <v>2188</v>
      </c>
      <c r="D160" s="834" t="s">
        <v>3031</v>
      </c>
      <c r="E160" s="835" t="s">
        <v>2200</v>
      </c>
      <c r="F160" s="753" t="s">
        <v>2186</v>
      </c>
      <c r="G160" s="753" t="s">
        <v>2440</v>
      </c>
      <c r="H160" s="753" t="s">
        <v>1098</v>
      </c>
      <c r="I160" s="753" t="s">
        <v>1423</v>
      </c>
      <c r="J160" s="753" t="s">
        <v>1272</v>
      </c>
      <c r="K160" s="753" t="s">
        <v>2094</v>
      </c>
      <c r="L160" s="754">
        <v>154.36000000000001</v>
      </c>
      <c r="M160" s="754">
        <v>154.36000000000001</v>
      </c>
      <c r="N160" s="753">
        <v>1</v>
      </c>
      <c r="O160" s="836">
        <v>0.5</v>
      </c>
      <c r="P160" s="754"/>
      <c r="Q160" s="769">
        <v>0</v>
      </c>
      <c r="R160" s="753"/>
      <c r="S160" s="769">
        <v>0</v>
      </c>
      <c r="T160" s="836"/>
      <c r="U160" s="792">
        <v>0</v>
      </c>
    </row>
    <row r="161" spans="1:21" ht="14.4" customHeight="1" x14ac:dyDescent="0.3">
      <c r="A161" s="752">
        <v>50</v>
      </c>
      <c r="B161" s="753" t="s">
        <v>1949</v>
      </c>
      <c r="C161" s="753" t="s">
        <v>2188</v>
      </c>
      <c r="D161" s="834" t="s">
        <v>3031</v>
      </c>
      <c r="E161" s="835" t="s">
        <v>2200</v>
      </c>
      <c r="F161" s="753" t="s">
        <v>2186</v>
      </c>
      <c r="G161" s="753" t="s">
        <v>2440</v>
      </c>
      <c r="H161" s="753" t="s">
        <v>564</v>
      </c>
      <c r="I161" s="753" t="s">
        <v>2441</v>
      </c>
      <c r="J161" s="753" t="s">
        <v>2442</v>
      </c>
      <c r="K161" s="753" t="s">
        <v>2094</v>
      </c>
      <c r="L161" s="754">
        <v>154.36000000000001</v>
      </c>
      <c r="M161" s="754">
        <v>154.36000000000001</v>
      </c>
      <c r="N161" s="753">
        <v>1</v>
      </c>
      <c r="O161" s="836">
        <v>0.5</v>
      </c>
      <c r="P161" s="754"/>
      <c r="Q161" s="769">
        <v>0</v>
      </c>
      <c r="R161" s="753"/>
      <c r="S161" s="769">
        <v>0</v>
      </c>
      <c r="T161" s="836"/>
      <c r="U161" s="792">
        <v>0</v>
      </c>
    </row>
    <row r="162" spans="1:21" ht="14.4" customHeight="1" x14ac:dyDescent="0.3">
      <c r="A162" s="752">
        <v>50</v>
      </c>
      <c r="B162" s="753" t="s">
        <v>1949</v>
      </c>
      <c r="C162" s="753" t="s">
        <v>2188</v>
      </c>
      <c r="D162" s="834" t="s">
        <v>3031</v>
      </c>
      <c r="E162" s="835" t="s">
        <v>2200</v>
      </c>
      <c r="F162" s="753" t="s">
        <v>2186</v>
      </c>
      <c r="G162" s="753" t="s">
        <v>2266</v>
      </c>
      <c r="H162" s="753" t="s">
        <v>1098</v>
      </c>
      <c r="I162" s="753" t="s">
        <v>2267</v>
      </c>
      <c r="J162" s="753" t="s">
        <v>2076</v>
      </c>
      <c r="K162" s="753" t="s">
        <v>2268</v>
      </c>
      <c r="L162" s="754">
        <v>278.64</v>
      </c>
      <c r="M162" s="754">
        <v>2229.12</v>
      </c>
      <c r="N162" s="753">
        <v>8</v>
      </c>
      <c r="O162" s="836">
        <v>4</v>
      </c>
      <c r="P162" s="754">
        <v>557.28</v>
      </c>
      <c r="Q162" s="769">
        <v>0.25</v>
      </c>
      <c r="R162" s="753">
        <v>2</v>
      </c>
      <c r="S162" s="769">
        <v>0.25</v>
      </c>
      <c r="T162" s="836">
        <v>1</v>
      </c>
      <c r="U162" s="792">
        <v>0.25</v>
      </c>
    </row>
    <row r="163" spans="1:21" ht="14.4" customHeight="1" x14ac:dyDescent="0.3">
      <c r="A163" s="752">
        <v>50</v>
      </c>
      <c r="B163" s="753" t="s">
        <v>1949</v>
      </c>
      <c r="C163" s="753" t="s">
        <v>2188</v>
      </c>
      <c r="D163" s="834" t="s">
        <v>3031</v>
      </c>
      <c r="E163" s="835" t="s">
        <v>2200</v>
      </c>
      <c r="F163" s="753" t="s">
        <v>2186</v>
      </c>
      <c r="G163" s="753" t="s">
        <v>2266</v>
      </c>
      <c r="H163" s="753" t="s">
        <v>1098</v>
      </c>
      <c r="I163" s="753" t="s">
        <v>1161</v>
      </c>
      <c r="J163" s="753" t="s">
        <v>2076</v>
      </c>
      <c r="K163" s="753" t="s">
        <v>2078</v>
      </c>
      <c r="L163" s="754">
        <v>117.73</v>
      </c>
      <c r="M163" s="754">
        <v>235.46</v>
      </c>
      <c r="N163" s="753">
        <v>2</v>
      </c>
      <c r="O163" s="836">
        <v>1.5</v>
      </c>
      <c r="P163" s="754">
        <v>117.73</v>
      </c>
      <c r="Q163" s="769">
        <v>0.5</v>
      </c>
      <c r="R163" s="753">
        <v>1</v>
      </c>
      <c r="S163" s="769">
        <v>0.5</v>
      </c>
      <c r="T163" s="836">
        <v>1</v>
      </c>
      <c r="U163" s="792">
        <v>0.66666666666666663</v>
      </c>
    </row>
    <row r="164" spans="1:21" ht="14.4" customHeight="1" x14ac:dyDescent="0.3">
      <c r="A164" s="752">
        <v>50</v>
      </c>
      <c r="B164" s="753" t="s">
        <v>1949</v>
      </c>
      <c r="C164" s="753" t="s">
        <v>2188</v>
      </c>
      <c r="D164" s="834" t="s">
        <v>3031</v>
      </c>
      <c r="E164" s="835" t="s">
        <v>2200</v>
      </c>
      <c r="F164" s="753" t="s">
        <v>2186</v>
      </c>
      <c r="G164" s="753" t="s">
        <v>2266</v>
      </c>
      <c r="H164" s="753" t="s">
        <v>1098</v>
      </c>
      <c r="I164" s="753" t="s">
        <v>1210</v>
      </c>
      <c r="J164" s="753" t="s">
        <v>2076</v>
      </c>
      <c r="K164" s="753" t="s">
        <v>2080</v>
      </c>
      <c r="L164" s="754">
        <v>181.13</v>
      </c>
      <c r="M164" s="754">
        <v>1630.1699999999998</v>
      </c>
      <c r="N164" s="753">
        <v>9</v>
      </c>
      <c r="O164" s="836">
        <v>5</v>
      </c>
      <c r="P164" s="754">
        <v>362.26</v>
      </c>
      <c r="Q164" s="769">
        <v>0.22222222222222224</v>
      </c>
      <c r="R164" s="753">
        <v>2</v>
      </c>
      <c r="S164" s="769">
        <v>0.22222222222222221</v>
      </c>
      <c r="T164" s="836">
        <v>1.5</v>
      </c>
      <c r="U164" s="792">
        <v>0.3</v>
      </c>
    </row>
    <row r="165" spans="1:21" ht="14.4" customHeight="1" x14ac:dyDescent="0.3">
      <c r="A165" s="752">
        <v>50</v>
      </c>
      <c r="B165" s="753" t="s">
        <v>1949</v>
      </c>
      <c r="C165" s="753" t="s">
        <v>2188</v>
      </c>
      <c r="D165" s="834" t="s">
        <v>3031</v>
      </c>
      <c r="E165" s="835" t="s">
        <v>2200</v>
      </c>
      <c r="F165" s="753" t="s">
        <v>2186</v>
      </c>
      <c r="G165" s="753" t="s">
        <v>2266</v>
      </c>
      <c r="H165" s="753" t="s">
        <v>564</v>
      </c>
      <c r="I165" s="753" t="s">
        <v>2443</v>
      </c>
      <c r="J165" s="753" t="s">
        <v>2444</v>
      </c>
      <c r="K165" s="753" t="s">
        <v>2445</v>
      </c>
      <c r="L165" s="754">
        <v>0</v>
      </c>
      <c r="M165" s="754">
        <v>0</v>
      </c>
      <c r="N165" s="753">
        <v>1</v>
      </c>
      <c r="O165" s="836">
        <v>0.5</v>
      </c>
      <c r="P165" s="754">
        <v>0</v>
      </c>
      <c r="Q165" s="769"/>
      <c r="R165" s="753">
        <v>1</v>
      </c>
      <c r="S165" s="769">
        <v>1</v>
      </c>
      <c r="T165" s="836">
        <v>0.5</v>
      </c>
      <c r="U165" s="792">
        <v>1</v>
      </c>
    </row>
    <row r="166" spans="1:21" ht="14.4" customHeight="1" x14ac:dyDescent="0.3">
      <c r="A166" s="752">
        <v>50</v>
      </c>
      <c r="B166" s="753" t="s">
        <v>1949</v>
      </c>
      <c r="C166" s="753" t="s">
        <v>2188</v>
      </c>
      <c r="D166" s="834" t="s">
        <v>3031</v>
      </c>
      <c r="E166" s="835" t="s">
        <v>2200</v>
      </c>
      <c r="F166" s="753" t="s">
        <v>2186</v>
      </c>
      <c r="G166" s="753" t="s">
        <v>2446</v>
      </c>
      <c r="H166" s="753" t="s">
        <v>1098</v>
      </c>
      <c r="I166" s="753" t="s">
        <v>1135</v>
      </c>
      <c r="J166" s="753" t="s">
        <v>2053</v>
      </c>
      <c r="K166" s="753" t="s">
        <v>2054</v>
      </c>
      <c r="L166" s="754">
        <v>65.540000000000006</v>
      </c>
      <c r="M166" s="754">
        <v>131.08000000000001</v>
      </c>
      <c r="N166" s="753">
        <v>2</v>
      </c>
      <c r="O166" s="836">
        <v>1</v>
      </c>
      <c r="P166" s="754"/>
      <c r="Q166" s="769">
        <v>0</v>
      </c>
      <c r="R166" s="753"/>
      <c r="S166" s="769">
        <v>0</v>
      </c>
      <c r="T166" s="836"/>
      <c r="U166" s="792">
        <v>0</v>
      </c>
    </row>
    <row r="167" spans="1:21" ht="14.4" customHeight="1" x14ac:dyDescent="0.3">
      <c r="A167" s="752">
        <v>50</v>
      </c>
      <c r="B167" s="753" t="s">
        <v>1949</v>
      </c>
      <c r="C167" s="753" t="s">
        <v>2188</v>
      </c>
      <c r="D167" s="834" t="s">
        <v>3031</v>
      </c>
      <c r="E167" s="835" t="s">
        <v>2200</v>
      </c>
      <c r="F167" s="753" t="s">
        <v>2186</v>
      </c>
      <c r="G167" s="753" t="s">
        <v>2211</v>
      </c>
      <c r="H167" s="753" t="s">
        <v>564</v>
      </c>
      <c r="I167" s="753" t="s">
        <v>2338</v>
      </c>
      <c r="J167" s="753" t="s">
        <v>2339</v>
      </c>
      <c r="K167" s="753" t="s">
        <v>2340</v>
      </c>
      <c r="L167" s="754">
        <v>16.38</v>
      </c>
      <c r="M167" s="754">
        <v>32.76</v>
      </c>
      <c r="N167" s="753">
        <v>2</v>
      </c>
      <c r="O167" s="836">
        <v>1</v>
      </c>
      <c r="P167" s="754"/>
      <c r="Q167" s="769">
        <v>0</v>
      </c>
      <c r="R167" s="753"/>
      <c r="S167" s="769">
        <v>0</v>
      </c>
      <c r="T167" s="836"/>
      <c r="U167" s="792">
        <v>0</v>
      </c>
    </row>
    <row r="168" spans="1:21" ht="14.4" customHeight="1" x14ac:dyDescent="0.3">
      <c r="A168" s="752">
        <v>50</v>
      </c>
      <c r="B168" s="753" t="s">
        <v>1949</v>
      </c>
      <c r="C168" s="753" t="s">
        <v>2188</v>
      </c>
      <c r="D168" s="834" t="s">
        <v>3031</v>
      </c>
      <c r="E168" s="835" t="s">
        <v>2200</v>
      </c>
      <c r="F168" s="753" t="s">
        <v>2186</v>
      </c>
      <c r="G168" s="753" t="s">
        <v>2211</v>
      </c>
      <c r="H168" s="753" t="s">
        <v>1098</v>
      </c>
      <c r="I168" s="753" t="s">
        <v>1131</v>
      </c>
      <c r="J168" s="753" t="s">
        <v>1132</v>
      </c>
      <c r="K168" s="753" t="s">
        <v>2056</v>
      </c>
      <c r="L168" s="754">
        <v>35.11</v>
      </c>
      <c r="M168" s="754">
        <v>351.1</v>
      </c>
      <c r="N168" s="753">
        <v>10</v>
      </c>
      <c r="O168" s="836">
        <v>5</v>
      </c>
      <c r="P168" s="754">
        <v>140.44</v>
      </c>
      <c r="Q168" s="769">
        <v>0.39999999999999997</v>
      </c>
      <c r="R168" s="753">
        <v>4</v>
      </c>
      <c r="S168" s="769">
        <v>0.4</v>
      </c>
      <c r="T168" s="836">
        <v>2</v>
      </c>
      <c r="U168" s="792">
        <v>0.4</v>
      </c>
    </row>
    <row r="169" spans="1:21" ht="14.4" customHeight="1" x14ac:dyDescent="0.3">
      <c r="A169" s="752">
        <v>50</v>
      </c>
      <c r="B169" s="753" t="s">
        <v>1949</v>
      </c>
      <c r="C169" s="753" t="s">
        <v>2188</v>
      </c>
      <c r="D169" s="834" t="s">
        <v>3031</v>
      </c>
      <c r="E169" s="835" t="s">
        <v>2200</v>
      </c>
      <c r="F169" s="753" t="s">
        <v>2186</v>
      </c>
      <c r="G169" s="753" t="s">
        <v>2447</v>
      </c>
      <c r="H169" s="753" t="s">
        <v>564</v>
      </c>
      <c r="I169" s="753" t="s">
        <v>1416</v>
      </c>
      <c r="J169" s="753" t="s">
        <v>1417</v>
      </c>
      <c r="K169" s="753" t="s">
        <v>2448</v>
      </c>
      <c r="L169" s="754">
        <v>78.33</v>
      </c>
      <c r="M169" s="754">
        <v>78.33</v>
      </c>
      <c r="N169" s="753">
        <v>1</v>
      </c>
      <c r="O169" s="836">
        <v>1</v>
      </c>
      <c r="P169" s="754"/>
      <c r="Q169" s="769">
        <v>0</v>
      </c>
      <c r="R169" s="753"/>
      <c r="S169" s="769">
        <v>0</v>
      </c>
      <c r="T169" s="836"/>
      <c r="U169" s="792">
        <v>0</v>
      </c>
    </row>
    <row r="170" spans="1:21" ht="14.4" customHeight="1" x14ac:dyDescent="0.3">
      <c r="A170" s="752">
        <v>50</v>
      </c>
      <c r="B170" s="753" t="s">
        <v>1949</v>
      </c>
      <c r="C170" s="753" t="s">
        <v>2188</v>
      </c>
      <c r="D170" s="834" t="s">
        <v>3031</v>
      </c>
      <c r="E170" s="835" t="s">
        <v>2200</v>
      </c>
      <c r="F170" s="753" t="s">
        <v>2186</v>
      </c>
      <c r="G170" s="753" t="s">
        <v>2449</v>
      </c>
      <c r="H170" s="753" t="s">
        <v>1098</v>
      </c>
      <c r="I170" s="753" t="s">
        <v>2450</v>
      </c>
      <c r="J170" s="753" t="s">
        <v>1238</v>
      </c>
      <c r="K170" s="753" t="s">
        <v>2078</v>
      </c>
      <c r="L170" s="754">
        <v>85.16</v>
      </c>
      <c r="M170" s="754">
        <v>85.16</v>
      </c>
      <c r="N170" s="753">
        <v>1</v>
      </c>
      <c r="O170" s="836">
        <v>0.5</v>
      </c>
      <c r="P170" s="754"/>
      <c r="Q170" s="769">
        <v>0</v>
      </c>
      <c r="R170" s="753"/>
      <c r="S170" s="769">
        <v>0</v>
      </c>
      <c r="T170" s="836"/>
      <c r="U170" s="792">
        <v>0</v>
      </c>
    </row>
    <row r="171" spans="1:21" ht="14.4" customHeight="1" x14ac:dyDescent="0.3">
      <c r="A171" s="752">
        <v>50</v>
      </c>
      <c r="B171" s="753" t="s">
        <v>1949</v>
      </c>
      <c r="C171" s="753" t="s">
        <v>2188</v>
      </c>
      <c r="D171" s="834" t="s">
        <v>3031</v>
      </c>
      <c r="E171" s="835" t="s">
        <v>2200</v>
      </c>
      <c r="F171" s="753" t="s">
        <v>2186</v>
      </c>
      <c r="G171" s="753" t="s">
        <v>2449</v>
      </c>
      <c r="H171" s="753" t="s">
        <v>564</v>
      </c>
      <c r="I171" s="753" t="s">
        <v>2451</v>
      </c>
      <c r="J171" s="753" t="s">
        <v>2452</v>
      </c>
      <c r="K171" s="753" t="s">
        <v>2078</v>
      </c>
      <c r="L171" s="754">
        <v>85.16</v>
      </c>
      <c r="M171" s="754">
        <v>85.16</v>
      </c>
      <c r="N171" s="753">
        <v>1</v>
      </c>
      <c r="O171" s="836">
        <v>0.5</v>
      </c>
      <c r="P171" s="754"/>
      <c r="Q171" s="769">
        <v>0</v>
      </c>
      <c r="R171" s="753"/>
      <c r="S171" s="769">
        <v>0</v>
      </c>
      <c r="T171" s="836"/>
      <c r="U171" s="792">
        <v>0</v>
      </c>
    </row>
    <row r="172" spans="1:21" ht="14.4" customHeight="1" x14ac:dyDescent="0.3">
      <c r="A172" s="752">
        <v>50</v>
      </c>
      <c r="B172" s="753" t="s">
        <v>1949</v>
      </c>
      <c r="C172" s="753" t="s">
        <v>2188</v>
      </c>
      <c r="D172" s="834" t="s">
        <v>3031</v>
      </c>
      <c r="E172" s="835" t="s">
        <v>2200</v>
      </c>
      <c r="F172" s="753" t="s">
        <v>2186</v>
      </c>
      <c r="G172" s="753" t="s">
        <v>2453</v>
      </c>
      <c r="H172" s="753" t="s">
        <v>564</v>
      </c>
      <c r="I172" s="753" t="s">
        <v>2454</v>
      </c>
      <c r="J172" s="753" t="s">
        <v>1046</v>
      </c>
      <c r="K172" s="753" t="s">
        <v>2455</v>
      </c>
      <c r="L172" s="754">
        <v>45.56</v>
      </c>
      <c r="M172" s="754">
        <v>45.56</v>
      </c>
      <c r="N172" s="753">
        <v>1</v>
      </c>
      <c r="O172" s="836">
        <v>0.5</v>
      </c>
      <c r="P172" s="754"/>
      <c r="Q172" s="769">
        <v>0</v>
      </c>
      <c r="R172" s="753"/>
      <c r="S172" s="769">
        <v>0</v>
      </c>
      <c r="T172" s="836"/>
      <c r="U172" s="792">
        <v>0</v>
      </c>
    </row>
    <row r="173" spans="1:21" ht="14.4" customHeight="1" x14ac:dyDescent="0.3">
      <c r="A173" s="752">
        <v>50</v>
      </c>
      <c r="B173" s="753" t="s">
        <v>1949</v>
      </c>
      <c r="C173" s="753" t="s">
        <v>2188</v>
      </c>
      <c r="D173" s="834" t="s">
        <v>3031</v>
      </c>
      <c r="E173" s="835" t="s">
        <v>2200</v>
      </c>
      <c r="F173" s="753" t="s">
        <v>2186</v>
      </c>
      <c r="G173" s="753" t="s">
        <v>2456</v>
      </c>
      <c r="H173" s="753" t="s">
        <v>564</v>
      </c>
      <c r="I173" s="753" t="s">
        <v>2457</v>
      </c>
      <c r="J173" s="753" t="s">
        <v>2458</v>
      </c>
      <c r="K173" s="753" t="s">
        <v>2459</v>
      </c>
      <c r="L173" s="754">
        <v>0</v>
      </c>
      <c r="M173" s="754">
        <v>0</v>
      </c>
      <c r="N173" s="753">
        <v>1</v>
      </c>
      <c r="O173" s="836">
        <v>0.5</v>
      </c>
      <c r="P173" s="754"/>
      <c r="Q173" s="769"/>
      <c r="R173" s="753"/>
      <c r="S173" s="769">
        <v>0</v>
      </c>
      <c r="T173" s="836"/>
      <c r="U173" s="792">
        <v>0</v>
      </c>
    </row>
    <row r="174" spans="1:21" ht="14.4" customHeight="1" x14ac:dyDescent="0.3">
      <c r="A174" s="752">
        <v>50</v>
      </c>
      <c r="B174" s="753" t="s">
        <v>1949</v>
      </c>
      <c r="C174" s="753" t="s">
        <v>2188</v>
      </c>
      <c r="D174" s="834" t="s">
        <v>3031</v>
      </c>
      <c r="E174" s="835" t="s">
        <v>2200</v>
      </c>
      <c r="F174" s="753" t="s">
        <v>2186</v>
      </c>
      <c r="G174" s="753" t="s">
        <v>2212</v>
      </c>
      <c r="H174" s="753" t="s">
        <v>564</v>
      </c>
      <c r="I174" s="753" t="s">
        <v>2460</v>
      </c>
      <c r="J174" s="753" t="s">
        <v>812</v>
      </c>
      <c r="K174" s="753" t="s">
        <v>2461</v>
      </c>
      <c r="L174" s="754">
        <v>0</v>
      </c>
      <c r="M174" s="754">
        <v>0</v>
      </c>
      <c r="N174" s="753">
        <v>6</v>
      </c>
      <c r="O174" s="836">
        <v>3</v>
      </c>
      <c r="P174" s="754">
        <v>0</v>
      </c>
      <c r="Q174" s="769"/>
      <c r="R174" s="753">
        <v>1</v>
      </c>
      <c r="S174" s="769">
        <v>0.16666666666666666</v>
      </c>
      <c r="T174" s="836">
        <v>0.5</v>
      </c>
      <c r="U174" s="792">
        <v>0.16666666666666666</v>
      </c>
    </row>
    <row r="175" spans="1:21" ht="14.4" customHeight="1" x14ac:dyDescent="0.3">
      <c r="A175" s="752">
        <v>50</v>
      </c>
      <c r="B175" s="753" t="s">
        <v>1949</v>
      </c>
      <c r="C175" s="753" t="s">
        <v>2188</v>
      </c>
      <c r="D175" s="834" t="s">
        <v>3031</v>
      </c>
      <c r="E175" s="835" t="s">
        <v>2200</v>
      </c>
      <c r="F175" s="753" t="s">
        <v>2186</v>
      </c>
      <c r="G175" s="753" t="s">
        <v>2371</v>
      </c>
      <c r="H175" s="753" t="s">
        <v>564</v>
      </c>
      <c r="I175" s="753" t="s">
        <v>2462</v>
      </c>
      <c r="J175" s="753" t="s">
        <v>2463</v>
      </c>
      <c r="K175" s="753" t="s">
        <v>2033</v>
      </c>
      <c r="L175" s="754">
        <v>46.25</v>
      </c>
      <c r="M175" s="754">
        <v>46.25</v>
      </c>
      <c r="N175" s="753">
        <v>1</v>
      </c>
      <c r="O175" s="836">
        <v>0.5</v>
      </c>
      <c r="P175" s="754"/>
      <c r="Q175" s="769">
        <v>0</v>
      </c>
      <c r="R175" s="753"/>
      <c r="S175" s="769">
        <v>0</v>
      </c>
      <c r="T175" s="836"/>
      <c r="U175" s="792">
        <v>0</v>
      </c>
    </row>
    <row r="176" spans="1:21" ht="14.4" customHeight="1" x14ac:dyDescent="0.3">
      <c r="A176" s="752">
        <v>50</v>
      </c>
      <c r="B176" s="753" t="s">
        <v>1949</v>
      </c>
      <c r="C176" s="753" t="s">
        <v>2188</v>
      </c>
      <c r="D176" s="834" t="s">
        <v>3031</v>
      </c>
      <c r="E176" s="835" t="s">
        <v>2200</v>
      </c>
      <c r="F176" s="753" t="s">
        <v>2186</v>
      </c>
      <c r="G176" s="753" t="s">
        <v>2464</v>
      </c>
      <c r="H176" s="753" t="s">
        <v>564</v>
      </c>
      <c r="I176" s="753" t="s">
        <v>2465</v>
      </c>
      <c r="J176" s="753" t="s">
        <v>2466</v>
      </c>
      <c r="K176" s="753" t="s">
        <v>2467</v>
      </c>
      <c r="L176" s="754">
        <v>84.39</v>
      </c>
      <c r="M176" s="754">
        <v>168.78</v>
      </c>
      <c r="N176" s="753">
        <v>2</v>
      </c>
      <c r="O176" s="836">
        <v>1</v>
      </c>
      <c r="P176" s="754">
        <v>84.39</v>
      </c>
      <c r="Q176" s="769">
        <v>0.5</v>
      </c>
      <c r="R176" s="753">
        <v>1</v>
      </c>
      <c r="S176" s="769">
        <v>0.5</v>
      </c>
      <c r="T176" s="836">
        <v>0.5</v>
      </c>
      <c r="U176" s="792">
        <v>0.5</v>
      </c>
    </row>
    <row r="177" spans="1:21" ht="14.4" customHeight="1" x14ac:dyDescent="0.3">
      <c r="A177" s="752">
        <v>50</v>
      </c>
      <c r="B177" s="753" t="s">
        <v>1949</v>
      </c>
      <c r="C177" s="753" t="s">
        <v>2188</v>
      </c>
      <c r="D177" s="834" t="s">
        <v>3031</v>
      </c>
      <c r="E177" s="835" t="s">
        <v>2200</v>
      </c>
      <c r="F177" s="753" t="s">
        <v>2186</v>
      </c>
      <c r="G177" s="753" t="s">
        <v>2464</v>
      </c>
      <c r="H177" s="753" t="s">
        <v>564</v>
      </c>
      <c r="I177" s="753" t="s">
        <v>2468</v>
      </c>
      <c r="J177" s="753" t="s">
        <v>2469</v>
      </c>
      <c r="K177" s="753" t="s">
        <v>2470</v>
      </c>
      <c r="L177" s="754">
        <v>0</v>
      </c>
      <c r="M177" s="754">
        <v>0</v>
      </c>
      <c r="N177" s="753">
        <v>1</v>
      </c>
      <c r="O177" s="836">
        <v>0.5</v>
      </c>
      <c r="P177" s="754"/>
      <c r="Q177" s="769"/>
      <c r="R177" s="753"/>
      <c r="S177" s="769">
        <v>0</v>
      </c>
      <c r="T177" s="836"/>
      <c r="U177" s="792">
        <v>0</v>
      </c>
    </row>
    <row r="178" spans="1:21" ht="14.4" customHeight="1" x14ac:dyDescent="0.3">
      <c r="A178" s="752">
        <v>50</v>
      </c>
      <c r="B178" s="753" t="s">
        <v>1949</v>
      </c>
      <c r="C178" s="753" t="s">
        <v>2188</v>
      </c>
      <c r="D178" s="834" t="s">
        <v>3031</v>
      </c>
      <c r="E178" s="835" t="s">
        <v>2200</v>
      </c>
      <c r="F178" s="753" t="s">
        <v>2186</v>
      </c>
      <c r="G178" s="753" t="s">
        <v>2375</v>
      </c>
      <c r="H178" s="753" t="s">
        <v>564</v>
      </c>
      <c r="I178" s="753" t="s">
        <v>1086</v>
      </c>
      <c r="J178" s="753" t="s">
        <v>846</v>
      </c>
      <c r="K178" s="753" t="s">
        <v>2376</v>
      </c>
      <c r="L178" s="754">
        <v>33</v>
      </c>
      <c r="M178" s="754">
        <v>99</v>
      </c>
      <c r="N178" s="753">
        <v>3</v>
      </c>
      <c r="O178" s="836">
        <v>1.5</v>
      </c>
      <c r="P178" s="754"/>
      <c r="Q178" s="769">
        <v>0</v>
      </c>
      <c r="R178" s="753"/>
      <c r="S178" s="769">
        <v>0</v>
      </c>
      <c r="T178" s="836"/>
      <c r="U178" s="792">
        <v>0</v>
      </c>
    </row>
    <row r="179" spans="1:21" ht="14.4" customHeight="1" x14ac:dyDescent="0.3">
      <c r="A179" s="752">
        <v>50</v>
      </c>
      <c r="B179" s="753" t="s">
        <v>1949</v>
      </c>
      <c r="C179" s="753" t="s">
        <v>2188</v>
      </c>
      <c r="D179" s="834" t="s">
        <v>3031</v>
      </c>
      <c r="E179" s="835" t="s">
        <v>2200</v>
      </c>
      <c r="F179" s="753" t="s">
        <v>2186</v>
      </c>
      <c r="G179" s="753" t="s">
        <v>2471</v>
      </c>
      <c r="H179" s="753" t="s">
        <v>564</v>
      </c>
      <c r="I179" s="753" t="s">
        <v>807</v>
      </c>
      <c r="J179" s="753" t="s">
        <v>808</v>
      </c>
      <c r="K179" s="753" t="s">
        <v>2472</v>
      </c>
      <c r="L179" s="754">
        <v>49.2</v>
      </c>
      <c r="M179" s="754">
        <v>98.4</v>
      </c>
      <c r="N179" s="753">
        <v>2</v>
      </c>
      <c r="O179" s="836">
        <v>1.5</v>
      </c>
      <c r="P179" s="754">
        <v>49.2</v>
      </c>
      <c r="Q179" s="769">
        <v>0.5</v>
      </c>
      <c r="R179" s="753">
        <v>1</v>
      </c>
      <c r="S179" s="769">
        <v>0.5</v>
      </c>
      <c r="T179" s="836">
        <v>0.5</v>
      </c>
      <c r="U179" s="792">
        <v>0.33333333333333331</v>
      </c>
    </row>
    <row r="180" spans="1:21" ht="14.4" customHeight="1" x14ac:dyDescent="0.3">
      <c r="A180" s="752">
        <v>50</v>
      </c>
      <c r="B180" s="753" t="s">
        <v>1949</v>
      </c>
      <c r="C180" s="753" t="s">
        <v>2188</v>
      </c>
      <c r="D180" s="834" t="s">
        <v>3031</v>
      </c>
      <c r="E180" s="835" t="s">
        <v>2200</v>
      </c>
      <c r="F180" s="753" t="s">
        <v>2186</v>
      </c>
      <c r="G180" s="753" t="s">
        <v>2312</v>
      </c>
      <c r="H180" s="753" t="s">
        <v>1098</v>
      </c>
      <c r="I180" s="753" t="s">
        <v>2313</v>
      </c>
      <c r="J180" s="753" t="s">
        <v>1231</v>
      </c>
      <c r="K180" s="753" t="s">
        <v>2314</v>
      </c>
      <c r="L180" s="754">
        <v>8.7899999999999991</v>
      </c>
      <c r="M180" s="754">
        <v>8.7899999999999991</v>
      </c>
      <c r="N180" s="753">
        <v>1</v>
      </c>
      <c r="O180" s="836">
        <v>0.5</v>
      </c>
      <c r="P180" s="754"/>
      <c r="Q180" s="769">
        <v>0</v>
      </c>
      <c r="R180" s="753"/>
      <c r="S180" s="769">
        <v>0</v>
      </c>
      <c r="T180" s="836"/>
      <c r="U180" s="792">
        <v>0</v>
      </c>
    </row>
    <row r="181" spans="1:21" ht="14.4" customHeight="1" x14ac:dyDescent="0.3">
      <c r="A181" s="752">
        <v>50</v>
      </c>
      <c r="B181" s="753" t="s">
        <v>1949</v>
      </c>
      <c r="C181" s="753" t="s">
        <v>2188</v>
      </c>
      <c r="D181" s="834" t="s">
        <v>3031</v>
      </c>
      <c r="E181" s="835" t="s">
        <v>2200</v>
      </c>
      <c r="F181" s="753" t="s">
        <v>2186</v>
      </c>
      <c r="G181" s="753" t="s">
        <v>2214</v>
      </c>
      <c r="H181" s="753" t="s">
        <v>1098</v>
      </c>
      <c r="I181" s="753" t="s">
        <v>1254</v>
      </c>
      <c r="J181" s="753" t="s">
        <v>2046</v>
      </c>
      <c r="K181" s="753" t="s">
        <v>2047</v>
      </c>
      <c r="L181" s="754">
        <v>93.43</v>
      </c>
      <c r="M181" s="754">
        <v>1214.5900000000001</v>
      </c>
      <c r="N181" s="753">
        <v>13</v>
      </c>
      <c r="O181" s="836">
        <v>6.5</v>
      </c>
      <c r="P181" s="754">
        <v>467.15000000000003</v>
      </c>
      <c r="Q181" s="769">
        <v>0.38461538461538458</v>
      </c>
      <c r="R181" s="753">
        <v>5</v>
      </c>
      <c r="S181" s="769">
        <v>0.38461538461538464</v>
      </c>
      <c r="T181" s="836">
        <v>2.5</v>
      </c>
      <c r="U181" s="792">
        <v>0.38461538461538464</v>
      </c>
    </row>
    <row r="182" spans="1:21" ht="14.4" customHeight="1" x14ac:dyDescent="0.3">
      <c r="A182" s="752">
        <v>50</v>
      </c>
      <c r="B182" s="753" t="s">
        <v>1949</v>
      </c>
      <c r="C182" s="753" t="s">
        <v>2188</v>
      </c>
      <c r="D182" s="834" t="s">
        <v>3031</v>
      </c>
      <c r="E182" s="835" t="s">
        <v>2200</v>
      </c>
      <c r="F182" s="753" t="s">
        <v>2186</v>
      </c>
      <c r="G182" s="753" t="s">
        <v>2214</v>
      </c>
      <c r="H182" s="753" t="s">
        <v>1098</v>
      </c>
      <c r="I182" s="753" t="s">
        <v>1274</v>
      </c>
      <c r="J182" s="753" t="s">
        <v>2046</v>
      </c>
      <c r="K182" s="753" t="s">
        <v>2048</v>
      </c>
      <c r="L182" s="754">
        <v>186.87</v>
      </c>
      <c r="M182" s="754">
        <v>186.87</v>
      </c>
      <c r="N182" s="753">
        <v>1</v>
      </c>
      <c r="O182" s="836">
        <v>0.5</v>
      </c>
      <c r="P182" s="754"/>
      <c r="Q182" s="769">
        <v>0</v>
      </c>
      <c r="R182" s="753"/>
      <c r="S182" s="769">
        <v>0</v>
      </c>
      <c r="T182" s="836"/>
      <c r="U182" s="792">
        <v>0</v>
      </c>
    </row>
    <row r="183" spans="1:21" ht="14.4" customHeight="1" x14ac:dyDescent="0.3">
      <c r="A183" s="752">
        <v>50</v>
      </c>
      <c r="B183" s="753" t="s">
        <v>1949</v>
      </c>
      <c r="C183" s="753" t="s">
        <v>2188</v>
      </c>
      <c r="D183" s="834" t="s">
        <v>3031</v>
      </c>
      <c r="E183" s="835" t="s">
        <v>2200</v>
      </c>
      <c r="F183" s="753" t="s">
        <v>2186</v>
      </c>
      <c r="G183" s="753" t="s">
        <v>2215</v>
      </c>
      <c r="H183" s="753" t="s">
        <v>564</v>
      </c>
      <c r="I183" s="753" t="s">
        <v>838</v>
      </c>
      <c r="J183" s="753" t="s">
        <v>2216</v>
      </c>
      <c r="K183" s="753" t="s">
        <v>2217</v>
      </c>
      <c r="L183" s="754">
        <v>35.18</v>
      </c>
      <c r="M183" s="754">
        <v>246.26</v>
      </c>
      <c r="N183" s="753">
        <v>7</v>
      </c>
      <c r="O183" s="836">
        <v>3.5</v>
      </c>
      <c r="P183" s="754">
        <v>70.36</v>
      </c>
      <c r="Q183" s="769">
        <v>0.2857142857142857</v>
      </c>
      <c r="R183" s="753">
        <v>2</v>
      </c>
      <c r="S183" s="769">
        <v>0.2857142857142857</v>
      </c>
      <c r="T183" s="836">
        <v>1</v>
      </c>
      <c r="U183" s="792">
        <v>0.2857142857142857</v>
      </c>
    </row>
    <row r="184" spans="1:21" ht="14.4" customHeight="1" x14ac:dyDescent="0.3">
      <c r="A184" s="752">
        <v>50</v>
      </c>
      <c r="B184" s="753" t="s">
        <v>1949</v>
      </c>
      <c r="C184" s="753" t="s">
        <v>2188</v>
      </c>
      <c r="D184" s="834" t="s">
        <v>3031</v>
      </c>
      <c r="E184" s="835" t="s">
        <v>2200</v>
      </c>
      <c r="F184" s="753" t="s">
        <v>2186</v>
      </c>
      <c r="G184" s="753" t="s">
        <v>2215</v>
      </c>
      <c r="H184" s="753" t="s">
        <v>564</v>
      </c>
      <c r="I184" s="753" t="s">
        <v>2277</v>
      </c>
      <c r="J184" s="753" t="s">
        <v>2216</v>
      </c>
      <c r="K184" s="753" t="s">
        <v>2278</v>
      </c>
      <c r="L184" s="754">
        <v>0</v>
      </c>
      <c r="M184" s="754">
        <v>0</v>
      </c>
      <c r="N184" s="753">
        <v>1</v>
      </c>
      <c r="O184" s="836">
        <v>0.5</v>
      </c>
      <c r="P184" s="754">
        <v>0</v>
      </c>
      <c r="Q184" s="769"/>
      <c r="R184" s="753">
        <v>1</v>
      </c>
      <c r="S184" s="769">
        <v>1</v>
      </c>
      <c r="T184" s="836">
        <v>0.5</v>
      </c>
      <c r="U184" s="792">
        <v>1</v>
      </c>
    </row>
    <row r="185" spans="1:21" ht="14.4" customHeight="1" x14ac:dyDescent="0.3">
      <c r="A185" s="752">
        <v>50</v>
      </c>
      <c r="B185" s="753" t="s">
        <v>1949</v>
      </c>
      <c r="C185" s="753" t="s">
        <v>2188</v>
      </c>
      <c r="D185" s="834" t="s">
        <v>3031</v>
      </c>
      <c r="E185" s="835" t="s">
        <v>2200</v>
      </c>
      <c r="F185" s="753" t="s">
        <v>2186</v>
      </c>
      <c r="G185" s="753" t="s">
        <v>2215</v>
      </c>
      <c r="H185" s="753" t="s">
        <v>564</v>
      </c>
      <c r="I185" s="753" t="s">
        <v>815</v>
      </c>
      <c r="J185" s="753" t="s">
        <v>2216</v>
      </c>
      <c r="K185" s="753" t="s">
        <v>2383</v>
      </c>
      <c r="L185" s="754">
        <v>11.73</v>
      </c>
      <c r="M185" s="754">
        <v>117.30000000000001</v>
      </c>
      <c r="N185" s="753">
        <v>10</v>
      </c>
      <c r="O185" s="836">
        <v>5</v>
      </c>
      <c r="P185" s="754">
        <v>46.92</v>
      </c>
      <c r="Q185" s="769">
        <v>0.39999999999999997</v>
      </c>
      <c r="R185" s="753">
        <v>4</v>
      </c>
      <c r="S185" s="769">
        <v>0.4</v>
      </c>
      <c r="T185" s="836">
        <v>2</v>
      </c>
      <c r="U185" s="792">
        <v>0.4</v>
      </c>
    </row>
    <row r="186" spans="1:21" ht="14.4" customHeight="1" x14ac:dyDescent="0.3">
      <c r="A186" s="752">
        <v>50</v>
      </c>
      <c r="B186" s="753" t="s">
        <v>1949</v>
      </c>
      <c r="C186" s="753" t="s">
        <v>2188</v>
      </c>
      <c r="D186" s="834" t="s">
        <v>3031</v>
      </c>
      <c r="E186" s="835" t="s">
        <v>2200</v>
      </c>
      <c r="F186" s="753" t="s">
        <v>2186</v>
      </c>
      <c r="G186" s="753" t="s">
        <v>2215</v>
      </c>
      <c r="H186" s="753" t="s">
        <v>564</v>
      </c>
      <c r="I186" s="753" t="s">
        <v>2384</v>
      </c>
      <c r="J186" s="753" t="s">
        <v>2280</v>
      </c>
      <c r="K186" s="753" t="s">
        <v>2385</v>
      </c>
      <c r="L186" s="754">
        <v>11.73</v>
      </c>
      <c r="M186" s="754">
        <v>11.73</v>
      </c>
      <c r="N186" s="753">
        <v>1</v>
      </c>
      <c r="O186" s="836">
        <v>0.5</v>
      </c>
      <c r="P186" s="754"/>
      <c r="Q186" s="769">
        <v>0</v>
      </c>
      <c r="R186" s="753"/>
      <c r="S186" s="769">
        <v>0</v>
      </c>
      <c r="T186" s="836"/>
      <c r="U186" s="792">
        <v>0</v>
      </c>
    </row>
    <row r="187" spans="1:21" ht="14.4" customHeight="1" x14ac:dyDescent="0.3">
      <c r="A187" s="752">
        <v>50</v>
      </c>
      <c r="B187" s="753" t="s">
        <v>1949</v>
      </c>
      <c r="C187" s="753" t="s">
        <v>2188</v>
      </c>
      <c r="D187" s="834" t="s">
        <v>3031</v>
      </c>
      <c r="E187" s="835" t="s">
        <v>2200</v>
      </c>
      <c r="F187" s="753" t="s">
        <v>2186</v>
      </c>
      <c r="G187" s="753" t="s">
        <v>2215</v>
      </c>
      <c r="H187" s="753" t="s">
        <v>564</v>
      </c>
      <c r="I187" s="753" t="s">
        <v>2282</v>
      </c>
      <c r="J187" s="753" t="s">
        <v>2216</v>
      </c>
      <c r="K187" s="753" t="s">
        <v>2263</v>
      </c>
      <c r="L187" s="754">
        <v>58.62</v>
      </c>
      <c r="M187" s="754">
        <v>58.62</v>
      </c>
      <c r="N187" s="753">
        <v>1</v>
      </c>
      <c r="O187" s="836">
        <v>0.5</v>
      </c>
      <c r="P187" s="754"/>
      <c r="Q187" s="769">
        <v>0</v>
      </c>
      <c r="R187" s="753"/>
      <c r="S187" s="769">
        <v>0</v>
      </c>
      <c r="T187" s="836"/>
      <c r="U187" s="792">
        <v>0</v>
      </c>
    </row>
    <row r="188" spans="1:21" ht="14.4" customHeight="1" x14ac:dyDescent="0.3">
      <c r="A188" s="752">
        <v>50</v>
      </c>
      <c r="B188" s="753" t="s">
        <v>1949</v>
      </c>
      <c r="C188" s="753" t="s">
        <v>2188</v>
      </c>
      <c r="D188" s="834" t="s">
        <v>3031</v>
      </c>
      <c r="E188" s="835" t="s">
        <v>2200</v>
      </c>
      <c r="F188" s="753" t="s">
        <v>2186</v>
      </c>
      <c r="G188" s="753" t="s">
        <v>2473</v>
      </c>
      <c r="H188" s="753" t="s">
        <v>564</v>
      </c>
      <c r="I188" s="753" t="s">
        <v>754</v>
      </c>
      <c r="J188" s="753" t="s">
        <v>2474</v>
      </c>
      <c r="K188" s="753" t="s">
        <v>2475</v>
      </c>
      <c r="L188" s="754">
        <v>88.76</v>
      </c>
      <c r="M188" s="754">
        <v>88.76</v>
      </c>
      <c r="N188" s="753">
        <v>1</v>
      </c>
      <c r="O188" s="836">
        <v>0.5</v>
      </c>
      <c r="P188" s="754"/>
      <c r="Q188" s="769">
        <v>0</v>
      </c>
      <c r="R188" s="753"/>
      <c r="S188" s="769">
        <v>0</v>
      </c>
      <c r="T188" s="836"/>
      <c r="U188" s="792">
        <v>0</v>
      </c>
    </row>
    <row r="189" spans="1:21" ht="14.4" customHeight="1" x14ac:dyDescent="0.3">
      <c r="A189" s="752">
        <v>50</v>
      </c>
      <c r="B189" s="753" t="s">
        <v>1949</v>
      </c>
      <c r="C189" s="753" t="s">
        <v>2188</v>
      </c>
      <c r="D189" s="834" t="s">
        <v>3031</v>
      </c>
      <c r="E189" s="835" t="s">
        <v>2200</v>
      </c>
      <c r="F189" s="753" t="s">
        <v>2186</v>
      </c>
      <c r="G189" s="753" t="s">
        <v>2476</v>
      </c>
      <c r="H189" s="753" t="s">
        <v>564</v>
      </c>
      <c r="I189" s="753" t="s">
        <v>2477</v>
      </c>
      <c r="J189" s="753" t="s">
        <v>2478</v>
      </c>
      <c r="K189" s="753" t="s">
        <v>2479</v>
      </c>
      <c r="L189" s="754">
        <v>64.540000000000006</v>
      </c>
      <c r="M189" s="754">
        <v>64.540000000000006</v>
      </c>
      <c r="N189" s="753">
        <v>1</v>
      </c>
      <c r="O189" s="836">
        <v>0.5</v>
      </c>
      <c r="P189" s="754"/>
      <c r="Q189" s="769">
        <v>0</v>
      </c>
      <c r="R189" s="753"/>
      <c r="S189" s="769">
        <v>0</v>
      </c>
      <c r="T189" s="836"/>
      <c r="U189" s="792">
        <v>0</v>
      </c>
    </row>
    <row r="190" spans="1:21" ht="14.4" customHeight="1" x14ac:dyDescent="0.3">
      <c r="A190" s="752">
        <v>50</v>
      </c>
      <c r="B190" s="753" t="s">
        <v>1949</v>
      </c>
      <c r="C190" s="753" t="s">
        <v>2188</v>
      </c>
      <c r="D190" s="834" t="s">
        <v>3031</v>
      </c>
      <c r="E190" s="835" t="s">
        <v>2200</v>
      </c>
      <c r="F190" s="753" t="s">
        <v>2186</v>
      </c>
      <c r="G190" s="753" t="s">
        <v>2395</v>
      </c>
      <c r="H190" s="753" t="s">
        <v>1098</v>
      </c>
      <c r="I190" s="753" t="s">
        <v>1761</v>
      </c>
      <c r="J190" s="753" t="s">
        <v>1762</v>
      </c>
      <c r="K190" s="753" t="s">
        <v>2149</v>
      </c>
      <c r="L190" s="754">
        <v>46.07</v>
      </c>
      <c r="M190" s="754">
        <v>46.07</v>
      </c>
      <c r="N190" s="753">
        <v>1</v>
      </c>
      <c r="O190" s="836">
        <v>0.5</v>
      </c>
      <c r="P190" s="754"/>
      <c r="Q190" s="769">
        <v>0</v>
      </c>
      <c r="R190" s="753"/>
      <c r="S190" s="769">
        <v>0</v>
      </c>
      <c r="T190" s="836"/>
      <c r="U190" s="792">
        <v>0</v>
      </c>
    </row>
    <row r="191" spans="1:21" ht="14.4" customHeight="1" x14ac:dyDescent="0.3">
      <c r="A191" s="752">
        <v>50</v>
      </c>
      <c r="B191" s="753" t="s">
        <v>1949</v>
      </c>
      <c r="C191" s="753" t="s">
        <v>2188</v>
      </c>
      <c r="D191" s="834" t="s">
        <v>3031</v>
      </c>
      <c r="E191" s="835" t="s">
        <v>2200</v>
      </c>
      <c r="F191" s="753" t="s">
        <v>2186</v>
      </c>
      <c r="G191" s="753" t="s">
        <v>2395</v>
      </c>
      <c r="H191" s="753" t="s">
        <v>564</v>
      </c>
      <c r="I191" s="753" t="s">
        <v>2480</v>
      </c>
      <c r="J191" s="753" t="s">
        <v>1762</v>
      </c>
      <c r="K191" s="753" t="s">
        <v>2481</v>
      </c>
      <c r="L191" s="754">
        <v>0</v>
      </c>
      <c r="M191" s="754">
        <v>0</v>
      </c>
      <c r="N191" s="753">
        <v>1</v>
      </c>
      <c r="O191" s="836">
        <v>0.5</v>
      </c>
      <c r="P191" s="754">
        <v>0</v>
      </c>
      <c r="Q191" s="769"/>
      <c r="R191" s="753">
        <v>1</v>
      </c>
      <c r="S191" s="769">
        <v>1</v>
      </c>
      <c r="T191" s="836">
        <v>0.5</v>
      </c>
      <c r="U191" s="792">
        <v>1</v>
      </c>
    </row>
    <row r="192" spans="1:21" ht="14.4" customHeight="1" x14ac:dyDescent="0.3">
      <c r="A192" s="752">
        <v>50</v>
      </c>
      <c r="B192" s="753" t="s">
        <v>1949</v>
      </c>
      <c r="C192" s="753" t="s">
        <v>2188</v>
      </c>
      <c r="D192" s="834" t="s">
        <v>3031</v>
      </c>
      <c r="E192" s="835" t="s">
        <v>2200</v>
      </c>
      <c r="F192" s="753" t="s">
        <v>2186</v>
      </c>
      <c r="G192" s="753" t="s">
        <v>2283</v>
      </c>
      <c r="H192" s="753" t="s">
        <v>1098</v>
      </c>
      <c r="I192" s="753" t="s">
        <v>1142</v>
      </c>
      <c r="J192" s="753" t="s">
        <v>1093</v>
      </c>
      <c r="K192" s="753" t="s">
        <v>2029</v>
      </c>
      <c r="L192" s="754">
        <v>43.21</v>
      </c>
      <c r="M192" s="754">
        <v>43.21</v>
      </c>
      <c r="N192" s="753">
        <v>1</v>
      </c>
      <c r="O192" s="836">
        <v>0.5</v>
      </c>
      <c r="P192" s="754">
        <v>43.21</v>
      </c>
      <c r="Q192" s="769">
        <v>1</v>
      </c>
      <c r="R192" s="753">
        <v>1</v>
      </c>
      <c r="S192" s="769">
        <v>1</v>
      </c>
      <c r="T192" s="836">
        <v>0.5</v>
      </c>
      <c r="U192" s="792">
        <v>1</v>
      </c>
    </row>
    <row r="193" spans="1:21" ht="14.4" customHeight="1" x14ac:dyDescent="0.3">
      <c r="A193" s="752">
        <v>50</v>
      </c>
      <c r="B193" s="753" t="s">
        <v>1949</v>
      </c>
      <c r="C193" s="753" t="s">
        <v>2188</v>
      </c>
      <c r="D193" s="834" t="s">
        <v>3031</v>
      </c>
      <c r="E193" s="835" t="s">
        <v>2200</v>
      </c>
      <c r="F193" s="753" t="s">
        <v>2186</v>
      </c>
      <c r="G193" s="753" t="s">
        <v>2283</v>
      </c>
      <c r="H193" s="753" t="s">
        <v>1098</v>
      </c>
      <c r="I193" s="753" t="s">
        <v>1265</v>
      </c>
      <c r="J193" s="753" t="s">
        <v>1266</v>
      </c>
      <c r="K193" s="753" t="s">
        <v>2028</v>
      </c>
      <c r="L193" s="754">
        <v>86.41</v>
      </c>
      <c r="M193" s="754">
        <v>172.82</v>
      </c>
      <c r="N193" s="753">
        <v>2</v>
      </c>
      <c r="O193" s="836">
        <v>1</v>
      </c>
      <c r="P193" s="754"/>
      <c r="Q193" s="769">
        <v>0</v>
      </c>
      <c r="R193" s="753"/>
      <c r="S193" s="769">
        <v>0</v>
      </c>
      <c r="T193" s="836"/>
      <c r="U193" s="792">
        <v>0</v>
      </c>
    </row>
    <row r="194" spans="1:21" ht="14.4" customHeight="1" x14ac:dyDescent="0.3">
      <c r="A194" s="752">
        <v>50</v>
      </c>
      <c r="B194" s="753" t="s">
        <v>1949</v>
      </c>
      <c r="C194" s="753" t="s">
        <v>2188</v>
      </c>
      <c r="D194" s="834" t="s">
        <v>3031</v>
      </c>
      <c r="E194" s="835" t="s">
        <v>2200</v>
      </c>
      <c r="F194" s="753" t="s">
        <v>2186</v>
      </c>
      <c r="G194" s="753" t="s">
        <v>2283</v>
      </c>
      <c r="H194" s="753" t="s">
        <v>564</v>
      </c>
      <c r="I194" s="753" t="s">
        <v>2482</v>
      </c>
      <c r="J194" s="753" t="s">
        <v>2483</v>
      </c>
      <c r="K194" s="753" t="s">
        <v>2484</v>
      </c>
      <c r="L194" s="754">
        <v>73.45</v>
      </c>
      <c r="M194" s="754">
        <v>73.45</v>
      </c>
      <c r="N194" s="753">
        <v>1</v>
      </c>
      <c r="O194" s="836">
        <v>0.5</v>
      </c>
      <c r="P194" s="754">
        <v>73.45</v>
      </c>
      <c r="Q194" s="769">
        <v>1</v>
      </c>
      <c r="R194" s="753">
        <v>1</v>
      </c>
      <c r="S194" s="769">
        <v>1</v>
      </c>
      <c r="T194" s="836">
        <v>0.5</v>
      </c>
      <c r="U194" s="792">
        <v>1</v>
      </c>
    </row>
    <row r="195" spans="1:21" ht="14.4" customHeight="1" x14ac:dyDescent="0.3">
      <c r="A195" s="752">
        <v>50</v>
      </c>
      <c r="B195" s="753" t="s">
        <v>1949</v>
      </c>
      <c r="C195" s="753" t="s">
        <v>2188</v>
      </c>
      <c r="D195" s="834" t="s">
        <v>3031</v>
      </c>
      <c r="E195" s="835" t="s">
        <v>2200</v>
      </c>
      <c r="F195" s="753" t="s">
        <v>2186</v>
      </c>
      <c r="G195" s="753" t="s">
        <v>2283</v>
      </c>
      <c r="H195" s="753" t="s">
        <v>1098</v>
      </c>
      <c r="I195" s="753" t="s">
        <v>2485</v>
      </c>
      <c r="J195" s="753" t="s">
        <v>1266</v>
      </c>
      <c r="K195" s="753" t="s">
        <v>2486</v>
      </c>
      <c r="L195" s="754">
        <v>0</v>
      </c>
      <c r="M195" s="754">
        <v>0</v>
      </c>
      <c r="N195" s="753">
        <v>1</v>
      </c>
      <c r="O195" s="836">
        <v>0.5</v>
      </c>
      <c r="P195" s="754"/>
      <c r="Q195" s="769"/>
      <c r="R195" s="753"/>
      <c r="S195" s="769">
        <v>0</v>
      </c>
      <c r="T195" s="836"/>
      <c r="U195" s="792">
        <v>0</v>
      </c>
    </row>
    <row r="196" spans="1:21" ht="14.4" customHeight="1" x14ac:dyDescent="0.3">
      <c r="A196" s="752">
        <v>50</v>
      </c>
      <c r="B196" s="753" t="s">
        <v>1949</v>
      </c>
      <c r="C196" s="753" t="s">
        <v>2188</v>
      </c>
      <c r="D196" s="834" t="s">
        <v>3031</v>
      </c>
      <c r="E196" s="835" t="s">
        <v>2200</v>
      </c>
      <c r="F196" s="753" t="s">
        <v>2186</v>
      </c>
      <c r="G196" s="753" t="s">
        <v>2487</v>
      </c>
      <c r="H196" s="753" t="s">
        <v>564</v>
      </c>
      <c r="I196" s="753" t="s">
        <v>2488</v>
      </c>
      <c r="J196" s="753" t="s">
        <v>2489</v>
      </c>
      <c r="K196" s="753" t="s">
        <v>2490</v>
      </c>
      <c r="L196" s="754">
        <v>0</v>
      </c>
      <c r="M196" s="754">
        <v>0</v>
      </c>
      <c r="N196" s="753">
        <v>1</v>
      </c>
      <c r="O196" s="836">
        <v>0.5</v>
      </c>
      <c r="P196" s="754"/>
      <c r="Q196" s="769"/>
      <c r="R196" s="753"/>
      <c r="S196" s="769">
        <v>0</v>
      </c>
      <c r="T196" s="836"/>
      <c r="U196" s="792">
        <v>0</v>
      </c>
    </row>
    <row r="197" spans="1:21" ht="14.4" customHeight="1" x14ac:dyDescent="0.3">
      <c r="A197" s="752">
        <v>50</v>
      </c>
      <c r="B197" s="753" t="s">
        <v>1949</v>
      </c>
      <c r="C197" s="753" t="s">
        <v>2188</v>
      </c>
      <c r="D197" s="834" t="s">
        <v>3031</v>
      </c>
      <c r="E197" s="835" t="s">
        <v>2200</v>
      </c>
      <c r="F197" s="753" t="s">
        <v>2186</v>
      </c>
      <c r="G197" s="753" t="s">
        <v>2222</v>
      </c>
      <c r="H197" s="753" t="s">
        <v>564</v>
      </c>
      <c r="I197" s="753" t="s">
        <v>2491</v>
      </c>
      <c r="J197" s="753" t="s">
        <v>2223</v>
      </c>
      <c r="K197" s="753" t="s">
        <v>2492</v>
      </c>
      <c r="L197" s="754">
        <v>0</v>
      </c>
      <c r="M197" s="754">
        <v>0</v>
      </c>
      <c r="N197" s="753">
        <v>1</v>
      </c>
      <c r="O197" s="836">
        <v>1</v>
      </c>
      <c r="P197" s="754"/>
      <c r="Q197" s="769"/>
      <c r="R197" s="753"/>
      <c r="S197" s="769">
        <v>0</v>
      </c>
      <c r="T197" s="836"/>
      <c r="U197" s="792">
        <v>0</v>
      </c>
    </row>
    <row r="198" spans="1:21" ht="14.4" customHeight="1" x14ac:dyDescent="0.3">
      <c r="A198" s="752">
        <v>50</v>
      </c>
      <c r="B198" s="753" t="s">
        <v>1949</v>
      </c>
      <c r="C198" s="753" t="s">
        <v>2188</v>
      </c>
      <c r="D198" s="834" t="s">
        <v>3031</v>
      </c>
      <c r="E198" s="835" t="s">
        <v>2200</v>
      </c>
      <c r="F198" s="753" t="s">
        <v>2186</v>
      </c>
      <c r="G198" s="753" t="s">
        <v>2222</v>
      </c>
      <c r="H198" s="753" t="s">
        <v>564</v>
      </c>
      <c r="I198" s="753" t="s">
        <v>2284</v>
      </c>
      <c r="J198" s="753" t="s">
        <v>2223</v>
      </c>
      <c r="K198" s="753" t="s">
        <v>2285</v>
      </c>
      <c r="L198" s="754">
        <v>10.65</v>
      </c>
      <c r="M198" s="754">
        <v>63.900000000000006</v>
      </c>
      <c r="N198" s="753">
        <v>6</v>
      </c>
      <c r="O198" s="836">
        <v>3.5</v>
      </c>
      <c r="P198" s="754">
        <v>21.3</v>
      </c>
      <c r="Q198" s="769">
        <v>0.33333333333333331</v>
      </c>
      <c r="R198" s="753">
        <v>2</v>
      </c>
      <c r="S198" s="769">
        <v>0.33333333333333331</v>
      </c>
      <c r="T198" s="836">
        <v>1</v>
      </c>
      <c r="U198" s="792">
        <v>0.2857142857142857</v>
      </c>
    </row>
    <row r="199" spans="1:21" ht="14.4" customHeight="1" x14ac:dyDescent="0.3">
      <c r="A199" s="752">
        <v>50</v>
      </c>
      <c r="B199" s="753" t="s">
        <v>1949</v>
      </c>
      <c r="C199" s="753" t="s">
        <v>2188</v>
      </c>
      <c r="D199" s="834" t="s">
        <v>3031</v>
      </c>
      <c r="E199" s="835" t="s">
        <v>2200</v>
      </c>
      <c r="F199" s="753" t="s">
        <v>2186</v>
      </c>
      <c r="G199" s="753" t="s">
        <v>2222</v>
      </c>
      <c r="H199" s="753" t="s">
        <v>564</v>
      </c>
      <c r="I199" s="753" t="s">
        <v>716</v>
      </c>
      <c r="J199" s="753" t="s">
        <v>2223</v>
      </c>
      <c r="K199" s="753" t="s">
        <v>2286</v>
      </c>
      <c r="L199" s="754">
        <v>35.11</v>
      </c>
      <c r="M199" s="754">
        <v>35.11</v>
      </c>
      <c r="N199" s="753">
        <v>1</v>
      </c>
      <c r="O199" s="836">
        <v>0.5</v>
      </c>
      <c r="P199" s="754"/>
      <c r="Q199" s="769">
        <v>0</v>
      </c>
      <c r="R199" s="753"/>
      <c r="S199" s="769">
        <v>0</v>
      </c>
      <c r="T199" s="836"/>
      <c r="U199" s="792">
        <v>0</v>
      </c>
    </row>
    <row r="200" spans="1:21" ht="14.4" customHeight="1" x14ac:dyDescent="0.3">
      <c r="A200" s="752">
        <v>50</v>
      </c>
      <c r="B200" s="753" t="s">
        <v>1949</v>
      </c>
      <c r="C200" s="753" t="s">
        <v>2188</v>
      </c>
      <c r="D200" s="834" t="s">
        <v>3031</v>
      </c>
      <c r="E200" s="835" t="s">
        <v>2200</v>
      </c>
      <c r="F200" s="753" t="s">
        <v>2186</v>
      </c>
      <c r="G200" s="753" t="s">
        <v>2222</v>
      </c>
      <c r="H200" s="753" t="s">
        <v>564</v>
      </c>
      <c r="I200" s="753" t="s">
        <v>2493</v>
      </c>
      <c r="J200" s="753" t="s">
        <v>2494</v>
      </c>
      <c r="K200" s="753" t="s">
        <v>2410</v>
      </c>
      <c r="L200" s="754">
        <v>70.23</v>
      </c>
      <c r="M200" s="754">
        <v>70.23</v>
      </c>
      <c r="N200" s="753">
        <v>1</v>
      </c>
      <c r="O200" s="836">
        <v>0.5</v>
      </c>
      <c r="P200" s="754">
        <v>70.23</v>
      </c>
      <c r="Q200" s="769">
        <v>1</v>
      </c>
      <c r="R200" s="753">
        <v>1</v>
      </c>
      <c r="S200" s="769">
        <v>1</v>
      </c>
      <c r="T200" s="836">
        <v>0.5</v>
      </c>
      <c r="U200" s="792">
        <v>1</v>
      </c>
    </row>
    <row r="201" spans="1:21" ht="14.4" customHeight="1" x14ac:dyDescent="0.3">
      <c r="A201" s="752">
        <v>50</v>
      </c>
      <c r="B201" s="753" t="s">
        <v>1949</v>
      </c>
      <c r="C201" s="753" t="s">
        <v>2188</v>
      </c>
      <c r="D201" s="834" t="s">
        <v>3031</v>
      </c>
      <c r="E201" s="835" t="s">
        <v>2200</v>
      </c>
      <c r="F201" s="753" t="s">
        <v>2186</v>
      </c>
      <c r="G201" s="753" t="s">
        <v>2222</v>
      </c>
      <c r="H201" s="753" t="s">
        <v>564</v>
      </c>
      <c r="I201" s="753" t="s">
        <v>2407</v>
      </c>
      <c r="J201" s="753" t="s">
        <v>2223</v>
      </c>
      <c r="K201" s="753" t="s">
        <v>2408</v>
      </c>
      <c r="L201" s="754">
        <v>0</v>
      </c>
      <c r="M201" s="754">
        <v>0</v>
      </c>
      <c r="N201" s="753">
        <v>3</v>
      </c>
      <c r="O201" s="836">
        <v>1.5</v>
      </c>
      <c r="P201" s="754"/>
      <c r="Q201" s="769"/>
      <c r="R201" s="753"/>
      <c r="S201" s="769">
        <v>0</v>
      </c>
      <c r="T201" s="836"/>
      <c r="U201" s="792">
        <v>0</v>
      </c>
    </row>
    <row r="202" spans="1:21" ht="14.4" customHeight="1" x14ac:dyDescent="0.3">
      <c r="A202" s="752">
        <v>50</v>
      </c>
      <c r="B202" s="753" t="s">
        <v>1949</v>
      </c>
      <c r="C202" s="753" t="s">
        <v>2188</v>
      </c>
      <c r="D202" s="834" t="s">
        <v>3031</v>
      </c>
      <c r="E202" s="835" t="s">
        <v>2200</v>
      </c>
      <c r="F202" s="753" t="s">
        <v>2186</v>
      </c>
      <c r="G202" s="753" t="s">
        <v>2222</v>
      </c>
      <c r="H202" s="753" t="s">
        <v>564</v>
      </c>
      <c r="I202" s="753" t="s">
        <v>2495</v>
      </c>
      <c r="J202" s="753" t="s">
        <v>2223</v>
      </c>
      <c r="K202" s="753" t="s">
        <v>2496</v>
      </c>
      <c r="L202" s="754">
        <v>0</v>
      </c>
      <c r="M202" s="754">
        <v>0</v>
      </c>
      <c r="N202" s="753">
        <v>1</v>
      </c>
      <c r="O202" s="836">
        <v>0.5</v>
      </c>
      <c r="P202" s="754"/>
      <c r="Q202" s="769"/>
      <c r="R202" s="753"/>
      <c r="S202" s="769">
        <v>0</v>
      </c>
      <c r="T202" s="836"/>
      <c r="U202" s="792">
        <v>0</v>
      </c>
    </row>
    <row r="203" spans="1:21" ht="14.4" customHeight="1" x14ac:dyDescent="0.3">
      <c r="A203" s="752">
        <v>50</v>
      </c>
      <c r="B203" s="753" t="s">
        <v>1949</v>
      </c>
      <c r="C203" s="753" t="s">
        <v>2188</v>
      </c>
      <c r="D203" s="834" t="s">
        <v>3031</v>
      </c>
      <c r="E203" s="835" t="s">
        <v>2200</v>
      </c>
      <c r="F203" s="753" t="s">
        <v>2186</v>
      </c>
      <c r="G203" s="753" t="s">
        <v>2222</v>
      </c>
      <c r="H203" s="753" t="s">
        <v>564</v>
      </c>
      <c r="I203" s="753" t="s">
        <v>735</v>
      </c>
      <c r="J203" s="753" t="s">
        <v>2223</v>
      </c>
      <c r="K203" s="753" t="s">
        <v>2224</v>
      </c>
      <c r="L203" s="754">
        <v>17.559999999999999</v>
      </c>
      <c r="M203" s="754">
        <v>52.679999999999993</v>
      </c>
      <c r="N203" s="753">
        <v>3</v>
      </c>
      <c r="O203" s="836">
        <v>1.5</v>
      </c>
      <c r="P203" s="754">
        <v>17.559999999999999</v>
      </c>
      <c r="Q203" s="769">
        <v>0.33333333333333337</v>
      </c>
      <c r="R203" s="753">
        <v>1</v>
      </c>
      <c r="S203" s="769">
        <v>0.33333333333333331</v>
      </c>
      <c r="T203" s="836">
        <v>0.5</v>
      </c>
      <c r="U203" s="792">
        <v>0.33333333333333331</v>
      </c>
    </row>
    <row r="204" spans="1:21" ht="14.4" customHeight="1" x14ac:dyDescent="0.3">
      <c r="A204" s="752">
        <v>50</v>
      </c>
      <c r="B204" s="753" t="s">
        <v>1949</v>
      </c>
      <c r="C204" s="753" t="s">
        <v>2188</v>
      </c>
      <c r="D204" s="834" t="s">
        <v>3031</v>
      </c>
      <c r="E204" s="835" t="s">
        <v>2200</v>
      </c>
      <c r="F204" s="753" t="s">
        <v>2186</v>
      </c>
      <c r="G204" s="753" t="s">
        <v>2225</v>
      </c>
      <c r="H204" s="753" t="s">
        <v>1098</v>
      </c>
      <c r="I204" s="753" t="s">
        <v>2287</v>
      </c>
      <c r="J204" s="753" t="s">
        <v>1124</v>
      </c>
      <c r="K204" s="753" t="s">
        <v>2042</v>
      </c>
      <c r="L204" s="754">
        <v>490.89</v>
      </c>
      <c r="M204" s="754">
        <v>1472.67</v>
      </c>
      <c r="N204" s="753">
        <v>3</v>
      </c>
      <c r="O204" s="836">
        <v>0.5</v>
      </c>
      <c r="P204" s="754">
        <v>1472.67</v>
      </c>
      <c r="Q204" s="769">
        <v>1</v>
      </c>
      <c r="R204" s="753">
        <v>3</v>
      </c>
      <c r="S204" s="769">
        <v>1</v>
      </c>
      <c r="T204" s="836">
        <v>0.5</v>
      </c>
      <c r="U204" s="792">
        <v>1</v>
      </c>
    </row>
    <row r="205" spans="1:21" ht="14.4" customHeight="1" x14ac:dyDescent="0.3">
      <c r="A205" s="752">
        <v>50</v>
      </c>
      <c r="B205" s="753" t="s">
        <v>1949</v>
      </c>
      <c r="C205" s="753" t="s">
        <v>2188</v>
      </c>
      <c r="D205" s="834" t="s">
        <v>3031</v>
      </c>
      <c r="E205" s="835" t="s">
        <v>2200</v>
      </c>
      <c r="F205" s="753" t="s">
        <v>2186</v>
      </c>
      <c r="G205" s="753" t="s">
        <v>2225</v>
      </c>
      <c r="H205" s="753" t="s">
        <v>1098</v>
      </c>
      <c r="I205" s="753" t="s">
        <v>1153</v>
      </c>
      <c r="J205" s="753" t="s">
        <v>1154</v>
      </c>
      <c r="K205" s="753" t="s">
        <v>2497</v>
      </c>
      <c r="L205" s="754">
        <v>1847.49</v>
      </c>
      <c r="M205" s="754">
        <v>1847.49</v>
      </c>
      <c r="N205" s="753">
        <v>1</v>
      </c>
      <c r="O205" s="836">
        <v>0.5</v>
      </c>
      <c r="P205" s="754"/>
      <c r="Q205" s="769">
        <v>0</v>
      </c>
      <c r="R205" s="753"/>
      <c r="S205" s="769">
        <v>0</v>
      </c>
      <c r="T205" s="836"/>
      <c r="U205" s="792">
        <v>0</v>
      </c>
    </row>
    <row r="206" spans="1:21" ht="14.4" customHeight="1" x14ac:dyDescent="0.3">
      <c r="A206" s="752">
        <v>50</v>
      </c>
      <c r="B206" s="753" t="s">
        <v>1949</v>
      </c>
      <c r="C206" s="753" t="s">
        <v>2188</v>
      </c>
      <c r="D206" s="834" t="s">
        <v>3031</v>
      </c>
      <c r="E206" s="835" t="s">
        <v>2200</v>
      </c>
      <c r="F206" s="753" t="s">
        <v>2186</v>
      </c>
      <c r="G206" s="753" t="s">
        <v>2225</v>
      </c>
      <c r="H206" s="753" t="s">
        <v>1098</v>
      </c>
      <c r="I206" s="753" t="s">
        <v>1278</v>
      </c>
      <c r="J206" s="753" t="s">
        <v>1124</v>
      </c>
      <c r="K206" s="753" t="s">
        <v>2042</v>
      </c>
      <c r="L206" s="754">
        <v>490.89</v>
      </c>
      <c r="M206" s="754">
        <v>981.78</v>
      </c>
      <c r="N206" s="753">
        <v>2</v>
      </c>
      <c r="O206" s="836">
        <v>0.5</v>
      </c>
      <c r="P206" s="754">
        <v>981.78</v>
      </c>
      <c r="Q206" s="769">
        <v>1</v>
      </c>
      <c r="R206" s="753">
        <v>2</v>
      </c>
      <c r="S206" s="769">
        <v>1</v>
      </c>
      <c r="T206" s="836">
        <v>0.5</v>
      </c>
      <c r="U206" s="792">
        <v>1</v>
      </c>
    </row>
    <row r="207" spans="1:21" ht="14.4" customHeight="1" x14ac:dyDescent="0.3">
      <c r="A207" s="752">
        <v>50</v>
      </c>
      <c r="B207" s="753" t="s">
        <v>1949</v>
      </c>
      <c r="C207" s="753" t="s">
        <v>2188</v>
      </c>
      <c r="D207" s="834" t="s">
        <v>3031</v>
      </c>
      <c r="E207" s="835" t="s">
        <v>2200</v>
      </c>
      <c r="F207" s="753" t="s">
        <v>2186</v>
      </c>
      <c r="G207" s="753" t="s">
        <v>2225</v>
      </c>
      <c r="H207" s="753" t="s">
        <v>1098</v>
      </c>
      <c r="I207" s="753" t="s">
        <v>1286</v>
      </c>
      <c r="J207" s="753" t="s">
        <v>1124</v>
      </c>
      <c r="K207" s="753" t="s">
        <v>2041</v>
      </c>
      <c r="L207" s="754">
        <v>1154.68</v>
      </c>
      <c r="M207" s="754">
        <v>1154.68</v>
      </c>
      <c r="N207" s="753">
        <v>1</v>
      </c>
      <c r="O207" s="836">
        <v>0.5</v>
      </c>
      <c r="P207" s="754"/>
      <c r="Q207" s="769">
        <v>0</v>
      </c>
      <c r="R207" s="753"/>
      <c r="S207" s="769">
        <v>0</v>
      </c>
      <c r="T207" s="836"/>
      <c r="U207" s="792">
        <v>0</v>
      </c>
    </row>
    <row r="208" spans="1:21" ht="14.4" customHeight="1" x14ac:dyDescent="0.3">
      <c r="A208" s="752">
        <v>50</v>
      </c>
      <c r="B208" s="753" t="s">
        <v>1949</v>
      </c>
      <c r="C208" s="753" t="s">
        <v>2188</v>
      </c>
      <c r="D208" s="834" t="s">
        <v>3031</v>
      </c>
      <c r="E208" s="835" t="s">
        <v>2200</v>
      </c>
      <c r="F208" s="753" t="s">
        <v>2186</v>
      </c>
      <c r="G208" s="753" t="s">
        <v>2317</v>
      </c>
      <c r="H208" s="753" t="s">
        <v>564</v>
      </c>
      <c r="I208" s="753" t="s">
        <v>875</v>
      </c>
      <c r="J208" s="753" t="s">
        <v>876</v>
      </c>
      <c r="K208" s="753" t="s">
        <v>2411</v>
      </c>
      <c r="L208" s="754">
        <v>32.76</v>
      </c>
      <c r="M208" s="754">
        <v>65.52</v>
      </c>
      <c r="N208" s="753">
        <v>2</v>
      </c>
      <c r="O208" s="836">
        <v>1</v>
      </c>
      <c r="P208" s="754">
        <v>65.52</v>
      </c>
      <c r="Q208" s="769">
        <v>1</v>
      </c>
      <c r="R208" s="753">
        <v>2</v>
      </c>
      <c r="S208" s="769">
        <v>1</v>
      </c>
      <c r="T208" s="836">
        <v>1</v>
      </c>
      <c r="U208" s="792">
        <v>1</v>
      </c>
    </row>
    <row r="209" spans="1:21" ht="14.4" customHeight="1" x14ac:dyDescent="0.3">
      <c r="A209" s="752">
        <v>50</v>
      </c>
      <c r="B209" s="753" t="s">
        <v>1949</v>
      </c>
      <c r="C209" s="753" t="s">
        <v>2188</v>
      </c>
      <c r="D209" s="834" t="s">
        <v>3031</v>
      </c>
      <c r="E209" s="835" t="s">
        <v>2200</v>
      </c>
      <c r="F209" s="753" t="s">
        <v>2186</v>
      </c>
      <c r="G209" s="753" t="s">
        <v>2412</v>
      </c>
      <c r="H209" s="753" t="s">
        <v>564</v>
      </c>
      <c r="I209" s="753" t="s">
        <v>2498</v>
      </c>
      <c r="J209" s="753" t="s">
        <v>1078</v>
      </c>
      <c r="K209" s="753" t="s">
        <v>2499</v>
      </c>
      <c r="L209" s="754">
        <v>46.85</v>
      </c>
      <c r="M209" s="754">
        <v>46.85</v>
      </c>
      <c r="N209" s="753">
        <v>1</v>
      </c>
      <c r="O209" s="836">
        <v>1</v>
      </c>
      <c r="P209" s="754"/>
      <c r="Q209" s="769">
        <v>0</v>
      </c>
      <c r="R209" s="753"/>
      <c r="S209" s="769">
        <v>0</v>
      </c>
      <c r="T209" s="836"/>
      <c r="U209" s="792">
        <v>0</v>
      </c>
    </row>
    <row r="210" spans="1:21" ht="14.4" customHeight="1" x14ac:dyDescent="0.3">
      <c r="A210" s="752">
        <v>50</v>
      </c>
      <c r="B210" s="753" t="s">
        <v>1949</v>
      </c>
      <c r="C210" s="753" t="s">
        <v>2188</v>
      </c>
      <c r="D210" s="834" t="s">
        <v>3031</v>
      </c>
      <c r="E210" s="835" t="s">
        <v>2200</v>
      </c>
      <c r="F210" s="753" t="s">
        <v>2186</v>
      </c>
      <c r="G210" s="753" t="s">
        <v>2291</v>
      </c>
      <c r="H210" s="753" t="s">
        <v>1098</v>
      </c>
      <c r="I210" s="753" t="s">
        <v>2500</v>
      </c>
      <c r="J210" s="753" t="s">
        <v>2010</v>
      </c>
      <c r="K210" s="753" t="s">
        <v>2011</v>
      </c>
      <c r="L210" s="754">
        <v>28.81</v>
      </c>
      <c r="M210" s="754">
        <v>28.81</v>
      </c>
      <c r="N210" s="753">
        <v>1</v>
      </c>
      <c r="O210" s="836">
        <v>0.5</v>
      </c>
      <c r="P210" s="754"/>
      <c r="Q210" s="769">
        <v>0</v>
      </c>
      <c r="R210" s="753"/>
      <c r="S210" s="769">
        <v>0</v>
      </c>
      <c r="T210" s="836"/>
      <c r="U210" s="792">
        <v>0</v>
      </c>
    </row>
    <row r="211" spans="1:21" ht="14.4" customHeight="1" x14ac:dyDescent="0.3">
      <c r="A211" s="752">
        <v>50</v>
      </c>
      <c r="B211" s="753" t="s">
        <v>1949</v>
      </c>
      <c r="C211" s="753" t="s">
        <v>2188</v>
      </c>
      <c r="D211" s="834" t="s">
        <v>3031</v>
      </c>
      <c r="E211" s="835" t="s">
        <v>2200</v>
      </c>
      <c r="F211" s="753" t="s">
        <v>2186</v>
      </c>
      <c r="G211" s="753" t="s">
        <v>2291</v>
      </c>
      <c r="H211" s="753" t="s">
        <v>1098</v>
      </c>
      <c r="I211" s="753" t="s">
        <v>2501</v>
      </c>
      <c r="J211" s="753" t="s">
        <v>2010</v>
      </c>
      <c r="K211" s="753" t="s">
        <v>2012</v>
      </c>
      <c r="L211" s="754">
        <v>57.64</v>
      </c>
      <c r="M211" s="754">
        <v>172.92000000000002</v>
      </c>
      <c r="N211" s="753">
        <v>3</v>
      </c>
      <c r="O211" s="836">
        <v>2</v>
      </c>
      <c r="P211" s="754">
        <v>57.64</v>
      </c>
      <c r="Q211" s="769">
        <v>0.33333333333333331</v>
      </c>
      <c r="R211" s="753">
        <v>1</v>
      </c>
      <c r="S211" s="769">
        <v>0.33333333333333331</v>
      </c>
      <c r="T211" s="836">
        <v>0.5</v>
      </c>
      <c r="U211" s="792">
        <v>0.25</v>
      </c>
    </row>
    <row r="212" spans="1:21" ht="14.4" customHeight="1" x14ac:dyDescent="0.3">
      <c r="A212" s="752">
        <v>50</v>
      </c>
      <c r="B212" s="753" t="s">
        <v>1949</v>
      </c>
      <c r="C212" s="753" t="s">
        <v>2188</v>
      </c>
      <c r="D212" s="834" t="s">
        <v>3031</v>
      </c>
      <c r="E212" s="835" t="s">
        <v>2200</v>
      </c>
      <c r="F212" s="753" t="s">
        <v>2186</v>
      </c>
      <c r="G212" s="753" t="s">
        <v>2291</v>
      </c>
      <c r="H212" s="753" t="s">
        <v>1098</v>
      </c>
      <c r="I212" s="753" t="s">
        <v>1288</v>
      </c>
      <c r="J212" s="753" t="s">
        <v>2010</v>
      </c>
      <c r="K212" s="753" t="s">
        <v>2012</v>
      </c>
      <c r="L212" s="754">
        <v>57.64</v>
      </c>
      <c r="M212" s="754">
        <v>57.64</v>
      </c>
      <c r="N212" s="753">
        <v>1</v>
      </c>
      <c r="O212" s="836">
        <v>0.5</v>
      </c>
      <c r="P212" s="754"/>
      <c r="Q212" s="769">
        <v>0</v>
      </c>
      <c r="R212" s="753"/>
      <c r="S212" s="769">
        <v>0</v>
      </c>
      <c r="T212" s="836"/>
      <c r="U212" s="792">
        <v>0</v>
      </c>
    </row>
    <row r="213" spans="1:21" ht="14.4" customHeight="1" x14ac:dyDescent="0.3">
      <c r="A213" s="752">
        <v>50</v>
      </c>
      <c r="B213" s="753" t="s">
        <v>1949</v>
      </c>
      <c r="C213" s="753" t="s">
        <v>2188</v>
      </c>
      <c r="D213" s="834" t="s">
        <v>3031</v>
      </c>
      <c r="E213" s="835" t="s">
        <v>2200</v>
      </c>
      <c r="F213" s="753" t="s">
        <v>2186</v>
      </c>
      <c r="G213" s="753" t="s">
        <v>2291</v>
      </c>
      <c r="H213" s="753" t="s">
        <v>1098</v>
      </c>
      <c r="I213" s="753" t="s">
        <v>1280</v>
      </c>
      <c r="J213" s="753" t="s">
        <v>2010</v>
      </c>
      <c r="K213" s="753" t="s">
        <v>2011</v>
      </c>
      <c r="L213" s="754">
        <v>28.81</v>
      </c>
      <c r="M213" s="754">
        <v>86.429999999999993</v>
      </c>
      <c r="N213" s="753">
        <v>3</v>
      </c>
      <c r="O213" s="836">
        <v>1.5</v>
      </c>
      <c r="P213" s="754"/>
      <c r="Q213" s="769">
        <v>0</v>
      </c>
      <c r="R213" s="753"/>
      <c r="S213" s="769">
        <v>0</v>
      </c>
      <c r="T213" s="836"/>
      <c r="U213" s="792">
        <v>0</v>
      </c>
    </row>
    <row r="214" spans="1:21" ht="14.4" customHeight="1" x14ac:dyDescent="0.3">
      <c r="A214" s="752">
        <v>50</v>
      </c>
      <c r="B214" s="753" t="s">
        <v>1949</v>
      </c>
      <c r="C214" s="753" t="s">
        <v>2188</v>
      </c>
      <c r="D214" s="834" t="s">
        <v>3031</v>
      </c>
      <c r="E214" s="835" t="s">
        <v>2200</v>
      </c>
      <c r="F214" s="753" t="s">
        <v>2186</v>
      </c>
      <c r="G214" s="753" t="s">
        <v>2291</v>
      </c>
      <c r="H214" s="753" t="s">
        <v>1098</v>
      </c>
      <c r="I214" s="753" t="s">
        <v>2502</v>
      </c>
      <c r="J214" s="753" t="s">
        <v>2010</v>
      </c>
      <c r="K214" s="753" t="s">
        <v>2503</v>
      </c>
      <c r="L214" s="754">
        <v>0</v>
      </c>
      <c r="M214" s="754">
        <v>0</v>
      </c>
      <c r="N214" s="753">
        <v>3</v>
      </c>
      <c r="O214" s="836">
        <v>1.5</v>
      </c>
      <c r="P214" s="754"/>
      <c r="Q214" s="769"/>
      <c r="R214" s="753"/>
      <c r="S214" s="769">
        <v>0</v>
      </c>
      <c r="T214" s="836"/>
      <c r="U214" s="792">
        <v>0</v>
      </c>
    </row>
    <row r="215" spans="1:21" ht="14.4" customHeight="1" x14ac:dyDescent="0.3">
      <c r="A215" s="752">
        <v>50</v>
      </c>
      <c r="B215" s="753" t="s">
        <v>1949</v>
      </c>
      <c r="C215" s="753" t="s">
        <v>2188</v>
      </c>
      <c r="D215" s="834" t="s">
        <v>3031</v>
      </c>
      <c r="E215" s="835" t="s">
        <v>2200</v>
      </c>
      <c r="F215" s="753" t="s">
        <v>2186</v>
      </c>
      <c r="G215" s="753" t="s">
        <v>2292</v>
      </c>
      <c r="H215" s="753" t="s">
        <v>1098</v>
      </c>
      <c r="I215" s="753" t="s">
        <v>2293</v>
      </c>
      <c r="J215" s="753" t="s">
        <v>1173</v>
      </c>
      <c r="K215" s="753" t="s">
        <v>2056</v>
      </c>
      <c r="L215" s="754">
        <v>48.27</v>
      </c>
      <c r="M215" s="754">
        <v>434.43</v>
      </c>
      <c r="N215" s="753">
        <v>9</v>
      </c>
      <c r="O215" s="836">
        <v>5</v>
      </c>
      <c r="P215" s="754">
        <v>96.54</v>
      </c>
      <c r="Q215" s="769">
        <v>0.22222222222222224</v>
      </c>
      <c r="R215" s="753">
        <v>2</v>
      </c>
      <c r="S215" s="769">
        <v>0.22222222222222221</v>
      </c>
      <c r="T215" s="836">
        <v>1.5</v>
      </c>
      <c r="U215" s="792">
        <v>0.3</v>
      </c>
    </row>
    <row r="216" spans="1:21" ht="14.4" customHeight="1" x14ac:dyDescent="0.3">
      <c r="A216" s="752">
        <v>50</v>
      </c>
      <c r="B216" s="753" t="s">
        <v>1949</v>
      </c>
      <c r="C216" s="753" t="s">
        <v>2188</v>
      </c>
      <c r="D216" s="834" t="s">
        <v>3031</v>
      </c>
      <c r="E216" s="835" t="s">
        <v>2200</v>
      </c>
      <c r="F216" s="753" t="s">
        <v>2186</v>
      </c>
      <c r="G216" s="753" t="s">
        <v>2419</v>
      </c>
      <c r="H216" s="753" t="s">
        <v>1098</v>
      </c>
      <c r="I216" s="753" t="s">
        <v>2504</v>
      </c>
      <c r="J216" s="753" t="s">
        <v>2069</v>
      </c>
      <c r="K216" s="753" t="s">
        <v>2505</v>
      </c>
      <c r="L216" s="754">
        <v>234.91</v>
      </c>
      <c r="M216" s="754">
        <v>234.91</v>
      </c>
      <c r="N216" s="753">
        <v>1</v>
      </c>
      <c r="O216" s="836">
        <v>0.5</v>
      </c>
      <c r="P216" s="754"/>
      <c r="Q216" s="769">
        <v>0</v>
      </c>
      <c r="R216" s="753"/>
      <c r="S216" s="769">
        <v>0</v>
      </c>
      <c r="T216" s="836"/>
      <c r="U216" s="792">
        <v>0</v>
      </c>
    </row>
    <row r="217" spans="1:21" ht="14.4" customHeight="1" x14ac:dyDescent="0.3">
      <c r="A217" s="752">
        <v>50</v>
      </c>
      <c r="B217" s="753" t="s">
        <v>1949</v>
      </c>
      <c r="C217" s="753" t="s">
        <v>2188</v>
      </c>
      <c r="D217" s="834" t="s">
        <v>3031</v>
      </c>
      <c r="E217" s="835" t="s">
        <v>2200</v>
      </c>
      <c r="F217" s="753" t="s">
        <v>2186</v>
      </c>
      <c r="G217" s="753" t="s">
        <v>2228</v>
      </c>
      <c r="H217" s="753" t="s">
        <v>1098</v>
      </c>
      <c r="I217" s="753" t="s">
        <v>2229</v>
      </c>
      <c r="J217" s="753" t="s">
        <v>2230</v>
      </c>
      <c r="K217" s="753" t="s">
        <v>2231</v>
      </c>
      <c r="L217" s="754">
        <v>145.72999999999999</v>
      </c>
      <c r="M217" s="754">
        <v>145.72999999999999</v>
      </c>
      <c r="N217" s="753">
        <v>1</v>
      </c>
      <c r="O217" s="836">
        <v>0.5</v>
      </c>
      <c r="P217" s="754"/>
      <c r="Q217" s="769">
        <v>0</v>
      </c>
      <c r="R217" s="753"/>
      <c r="S217" s="769">
        <v>0</v>
      </c>
      <c r="T217" s="836"/>
      <c r="U217" s="792">
        <v>0</v>
      </c>
    </row>
    <row r="218" spans="1:21" ht="14.4" customHeight="1" x14ac:dyDescent="0.3">
      <c r="A218" s="752">
        <v>50</v>
      </c>
      <c r="B218" s="753" t="s">
        <v>1949</v>
      </c>
      <c r="C218" s="753" t="s">
        <v>2188</v>
      </c>
      <c r="D218" s="834" t="s">
        <v>3031</v>
      </c>
      <c r="E218" s="835" t="s">
        <v>2200</v>
      </c>
      <c r="F218" s="753" t="s">
        <v>2186</v>
      </c>
      <c r="G218" s="753" t="s">
        <v>2320</v>
      </c>
      <c r="H218" s="753" t="s">
        <v>564</v>
      </c>
      <c r="I218" s="753" t="s">
        <v>1059</v>
      </c>
      <c r="J218" s="753" t="s">
        <v>2321</v>
      </c>
      <c r="K218" s="753" t="s">
        <v>2322</v>
      </c>
      <c r="L218" s="754">
        <v>57.64</v>
      </c>
      <c r="M218" s="754">
        <v>57.64</v>
      </c>
      <c r="N218" s="753">
        <v>1</v>
      </c>
      <c r="O218" s="836">
        <v>0.5</v>
      </c>
      <c r="P218" s="754"/>
      <c r="Q218" s="769">
        <v>0</v>
      </c>
      <c r="R218" s="753"/>
      <c r="S218" s="769">
        <v>0</v>
      </c>
      <c r="T218" s="836"/>
      <c r="U218" s="792">
        <v>0</v>
      </c>
    </row>
    <row r="219" spans="1:21" ht="14.4" customHeight="1" x14ac:dyDescent="0.3">
      <c r="A219" s="752">
        <v>50</v>
      </c>
      <c r="B219" s="753" t="s">
        <v>1949</v>
      </c>
      <c r="C219" s="753" t="s">
        <v>2188</v>
      </c>
      <c r="D219" s="834" t="s">
        <v>3031</v>
      </c>
      <c r="E219" s="835" t="s">
        <v>2200</v>
      </c>
      <c r="F219" s="753" t="s">
        <v>2186</v>
      </c>
      <c r="G219" s="753" t="s">
        <v>2232</v>
      </c>
      <c r="H219" s="753" t="s">
        <v>1098</v>
      </c>
      <c r="I219" s="753" t="s">
        <v>2299</v>
      </c>
      <c r="J219" s="753" t="s">
        <v>2065</v>
      </c>
      <c r="K219" s="753" t="s">
        <v>2300</v>
      </c>
      <c r="L219" s="754">
        <v>10.41</v>
      </c>
      <c r="M219" s="754">
        <v>10.41</v>
      </c>
      <c r="N219" s="753">
        <v>1</v>
      </c>
      <c r="O219" s="836">
        <v>0.5</v>
      </c>
      <c r="P219" s="754"/>
      <c r="Q219" s="769">
        <v>0</v>
      </c>
      <c r="R219" s="753"/>
      <c r="S219" s="769">
        <v>0</v>
      </c>
      <c r="T219" s="836"/>
      <c r="U219" s="792">
        <v>0</v>
      </c>
    </row>
    <row r="220" spans="1:21" ht="14.4" customHeight="1" x14ac:dyDescent="0.3">
      <c r="A220" s="752">
        <v>50</v>
      </c>
      <c r="B220" s="753" t="s">
        <v>1949</v>
      </c>
      <c r="C220" s="753" t="s">
        <v>2188</v>
      </c>
      <c r="D220" s="834" t="s">
        <v>3031</v>
      </c>
      <c r="E220" s="835" t="s">
        <v>2200</v>
      </c>
      <c r="F220" s="753" t="s">
        <v>2186</v>
      </c>
      <c r="G220" s="753" t="s">
        <v>2232</v>
      </c>
      <c r="H220" s="753" t="s">
        <v>1098</v>
      </c>
      <c r="I220" s="753" t="s">
        <v>2233</v>
      </c>
      <c r="J220" s="753" t="s">
        <v>2065</v>
      </c>
      <c r="K220" s="753" t="s">
        <v>2234</v>
      </c>
      <c r="L220" s="754">
        <v>0</v>
      </c>
      <c r="M220" s="754">
        <v>0</v>
      </c>
      <c r="N220" s="753">
        <v>1</v>
      </c>
      <c r="O220" s="836">
        <v>0.5</v>
      </c>
      <c r="P220" s="754"/>
      <c r="Q220" s="769"/>
      <c r="R220" s="753"/>
      <c r="S220" s="769">
        <v>0</v>
      </c>
      <c r="T220" s="836"/>
      <c r="U220" s="792">
        <v>0</v>
      </c>
    </row>
    <row r="221" spans="1:21" ht="14.4" customHeight="1" x14ac:dyDescent="0.3">
      <c r="A221" s="752">
        <v>50</v>
      </c>
      <c r="B221" s="753" t="s">
        <v>1949</v>
      </c>
      <c r="C221" s="753" t="s">
        <v>2188</v>
      </c>
      <c r="D221" s="834" t="s">
        <v>3031</v>
      </c>
      <c r="E221" s="835" t="s">
        <v>2200</v>
      </c>
      <c r="F221" s="753" t="s">
        <v>2186</v>
      </c>
      <c r="G221" s="753" t="s">
        <v>2232</v>
      </c>
      <c r="H221" s="753" t="s">
        <v>1098</v>
      </c>
      <c r="I221" s="753" t="s">
        <v>1099</v>
      </c>
      <c r="J221" s="753" t="s">
        <v>2065</v>
      </c>
      <c r="K221" s="753" t="s">
        <v>2066</v>
      </c>
      <c r="L221" s="754">
        <v>16.09</v>
      </c>
      <c r="M221" s="754">
        <v>32.18</v>
      </c>
      <c r="N221" s="753">
        <v>2</v>
      </c>
      <c r="O221" s="836">
        <v>1.5</v>
      </c>
      <c r="P221" s="754">
        <v>16.09</v>
      </c>
      <c r="Q221" s="769">
        <v>0.5</v>
      </c>
      <c r="R221" s="753">
        <v>1</v>
      </c>
      <c r="S221" s="769">
        <v>0.5</v>
      </c>
      <c r="T221" s="836">
        <v>0.5</v>
      </c>
      <c r="U221" s="792">
        <v>0.33333333333333331</v>
      </c>
    </row>
    <row r="222" spans="1:21" ht="14.4" customHeight="1" x14ac:dyDescent="0.3">
      <c r="A222" s="752">
        <v>50</v>
      </c>
      <c r="B222" s="753" t="s">
        <v>1949</v>
      </c>
      <c r="C222" s="753" t="s">
        <v>2188</v>
      </c>
      <c r="D222" s="834" t="s">
        <v>3031</v>
      </c>
      <c r="E222" s="835" t="s">
        <v>2200</v>
      </c>
      <c r="F222" s="753" t="s">
        <v>2186</v>
      </c>
      <c r="G222" s="753" t="s">
        <v>2232</v>
      </c>
      <c r="H222" s="753" t="s">
        <v>1098</v>
      </c>
      <c r="I222" s="753" t="s">
        <v>2323</v>
      </c>
      <c r="J222" s="753" t="s">
        <v>2065</v>
      </c>
      <c r="K222" s="753" t="s">
        <v>2324</v>
      </c>
      <c r="L222" s="754">
        <v>0</v>
      </c>
      <c r="M222" s="754">
        <v>0</v>
      </c>
      <c r="N222" s="753">
        <v>2</v>
      </c>
      <c r="O222" s="836">
        <v>1</v>
      </c>
      <c r="P222" s="754">
        <v>0</v>
      </c>
      <c r="Q222" s="769"/>
      <c r="R222" s="753">
        <v>1</v>
      </c>
      <c r="S222" s="769">
        <v>0.5</v>
      </c>
      <c r="T222" s="836">
        <v>0.5</v>
      </c>
      <c r="U222" s="792">
        <v>0.5</v>
      </c>
    </row>
    <row r="223" spans="1:21" ht="14.4" customHeight="1" x14ac:dyDescent="0.3">
      <c r="A223" s="752">
        <v>50</v>
      </c>
      <c r="B223" s="753" t="s">
        <v>1949</v>
      </c>
      <c r="C223" s="753" t="s">
        <v>2188</v>
      </c>
      <c r="D223" s="834" t="s">
        <v>3031</v>
      </c>
      <c r="E223" s="835" t="s">
        <v>2200</v>
      </c>
      <c r="F223" s="753" t="s">
        <v>2186</v>
      </c>
      <c r="G223" s="753" t="s">
        <v>2232</v>
      </c>
      <c r="H223" s="753" t="s">
        <v>1098</v>
      </c>
      <c r="I223" s="753" t="s">
        <v>1145</v>
      </c>
      <c r="J223" s="753" t="s">
        <v>2065</v>
      </c>
      <c r="K223" s="753" t="s">
        <v>2067</v>
      </c>
      <c r="L223" s="754">
        <v>48.27</v>
      </c>
      <c r="M223" s="754">
        <v>241.35000000000002</v>
      </c>
      <c r="N223" s="753">
        <v>5</v>
      </c>
      <c r="O223" s="836">
        <v>2.5</v>
      </c>
      <c r="P223" s="754">
        <v>96.54</v>
      </c>
      <c r="Q223" s="769">
        <v>0.39999999999999997</v>
      </c>
      <c r="R223" s="753">
        <v>2</v>
      </c>
      <c r="S223" s="769">
        <v>0.4</v>
      </c>
      <c r="T223" s="836">
        <v>1</v>
      </c>
      <c r="U223" s="792">
        <v>0.4</v>
      </c>
    </row>
    <row r="224" spans="1:21" ht="14.4" customHeight="1" x14ac:dyDescent="0.3">
      <c r="A224" s="752">
        <v>50</v>
      </c>
      <c r="B224" s="753" t="s">
        <v>1949</v>
      </c>
      <c r="C224" s="753" t="s">
        <v>2188</v>
      </c>
      <c r="D224" s="834" t="s">
        <v>3031</v>
      </c>
      <c r="E224" s="835" t="s">
        <v>2200</v>
      </c>
      <c r="F224" s="753" t="s">
        <v>2186</v>
      </c>
      <c r="G224" s="753" t="s">
        <v>2425</v>
      </c>
      <c r="H224" s="753" t="s">
        <v>1098</v>
      </c>
      <c r="I224" s="753" t="s">
        <v>2506</v>
      </c>
      <c r="J224" s="753" t="s">
        <v>2427</v>
      </c>
      <c r="K224" s="753" t="s">
        <v>2080</v>
      </c>
      <c r="L224" s="754">
        <v>278.64</v>
      </c>
      <c r="M224" s="754">
        <v>835.92</v>
      </c>
      <c r="N224" s="753">
        <v>3</v>
      </c>
      <c r="O224" s="836">
        <v>1.5</v>
      </c>
      <c r="P224" s="754">
        <v>278.64</v>
      </c>
      <c r="Q224" s="769">
        <v>0.33333333333333331</v>
      </c>
      <c r="R224" s="753">
        <v>1</v>
      </c>
      <c r="S224" s="769">
        <v>0.33333333333333331</v>
      </c>
      <c r="T224" s="836">
        <v>0.5</v>
      </c>
      <c r="U224" s="792">
        <v>0.33333333333333331</v>
      </c>
    </row>
    <row r="225" spans="1:21" ht="14.4" customHeight="1" x14ac:dyDescent="0.3">
      <c r="A225" s="752">
        <v>50</v>
      </c>
      <c r="B225" s="753" t="s">
        <v>1949</v>
      </c>
      <c r="C225" s="753" t="s">
        <v>2188</v>
      </c>
      <c r="D225" s="834" t="s">
        <v>3031</v>
      </c>
      <c r="E225" s="835" t="s">
        <v>2200</v>
      </c>
      <c r="F225" s="753" t="s">
        <v>2186</v>
      </c>
      <c r="G225" s="753" t="s">
        <v>2305</v>
      </c>
      <c r="H225" s="753" t="s">
        <v>564</v>
      </c>
      <c r="I225" s="753" t="s">
        <v>2507</v>
      </c>
      <c r="J225" s="753" t="s">
        <v>854</v>
      </c>
      <c r="K225" s="753" t="s">
        <v>2508</v>
      </c>
      <c r="L225" s="754">
        <v>0</v>
      </c>
      <c r="M225" s="754">
        <v>0</v>
      </c>
      <c r="N225" s="753">
        <v>1</v>
      </c>
      <c r="O225" s="836">
        <v>1</v>
      </c>
      <c r="P225" s="754"/>
      <c r="Q225" s="769"/>
      <c r="R225" s="753"/>
      <c r="S225" s="769">
        <v>0</v>
      </c>
      <c r="T225" s="836"/>
      <c r="U225" s="792">
        <v>0</v>
      </c>
    </row>
    <row r="226" spans="1:21" ht="14.4" customHeight="1" x14ac:dyDescent="0.3">
      <c r="A226" s="752">
        <v>50</v>
      </c>
      <c r="B226" s="753" t="s">
        <v>1949</v>
      </c>
      <c r="C226" s="753" t="s">
        <v>2188</v>
      </c>
      <c r="D226" s="834" t="s">
        <v>3031</v>
      </c>
      <c r="E226" s="835" t="s">
        <v>2200</v>
      </c>
      <c r="F226" s="753" t="s">
        <v>2186</v>
      </c>
      <c r="G226" s="753" t="s">
        <v>2305</v>
      </c>
      <c r="H226" s="753" t="s">
        <v>564</v>
      </c>
      <c r="I226" s="753" t="s">
        <v>2509</v>
      </c>
      <c r="J226" s="753" t="s">
        <v>854</v>
      </c>
      <c r="K226" s="753" t="s">
        <v>2508</v>
      </c>
      <c r="L226" s="754">
        <v>0</v>
      </c>
      <c r="M226" s="754">
        <v>0</v>
      </c>
      <c r="N226" s="753">
        <v>1</v>
      </c>
      <c r="O226" s="836">
        <v>1</v>
      </c>
      <c r="P226" s="754"/>
      <c r="Q226" s="769"/>
      <c r="R226" s="753"/>
      <c r="S226" s="769">
        <v>0</v>
      </c>
      <c r="T226" s="836"/>
      <c r="U226" s="792">
        <v>0</v>
      </c>
    </row>
    <row r="227" spans="1:21" ht="14.4" customHeight="1" x14ac:dyDescent="0.3">
      <c r="A227" s="752">
        <v>50</v>
      </c>
      <c r="B227" s="753" t="s">
        <v>1949</v>
      </c>
      <c r="C227" s="753" t="s">
        <v>2188</v>
      </c>
      <c r="D227" s="834" t="s">
        <v>3031</v>
      </c>
      <c r="E227" s="835" t="s">
        <v>2200</v>
      </c>
      <c r="F227" s="753" t="s">
        <v>2186</v>
      </c>
      <c r="G227" s="753" t="s">
        <v>2305</v>
      </c>
      <c r="H227" s="753" t="s">
        <v>564</v>
      </c>
      <c r="I227" s="753" t="s">
        <v>2509</v>
      </c>
      <c r="J227" s="753" t="s">
        <v>854</v>
      </c>
      <c r="K227" s="753" t="s">
        <v>2508</v>
      </c>
      <c r="L227" s="754">
        <v>90.53</v>
      </c>
      <c r="M227" s="754">
        <v>90.53</v>
      </c>
      <c r="N227" s="753">
        <v>1</v>
      </c>
      <c r="O227" s="836">
        <v>0.5</v>
      </c>
      <c r="P227" s="754"/>
      <c r="Q227" s="769">
        <v>0</v>
      </c>
      <c r="R227" s="753"/>
      <c r="S227" s="769">
        <v>0</v>
      </c>
      <c r="T227" s="836"/>
      <c r="U227" s="792">
        <v>0</v>
      </c>
    </row>
    <row r="228" spans="1:21" ht="14.4" customHeight="1" x14ac:dyDescent="0.3">
      <c r="A228" s="752">
        <v>50</v>
      </c>
      <c r="B228" s="753" t="s">
        <v>1949</v>
      </c>
      <c r="C228" s="753" t="s">
        <v>2188</v>
      </c>
      <c r="D228" s="834" t="s">
        <v>3031</v>
      </c>
      <c r="E228" s="835" t="s">
        <v>2200</v>
      </c>
      <c r="F228" s="753" t="s">
        <v>2186</v>
      </c>
      <c r="G228" s="753" t="s">
        <v>2510</v>
      </c>
      <c r="H228" s="753" t="s">
        <v>564</v>
      </c>
      <c r="I228" s="753" t="s">
        <v>2511</v>
      </c>
      <c r="J228" s="753" t="s">
        <v>2512</v>
      </c>
      <c r="K228" s="753" t="s">
        <v>2054</v>
      </c>
      <c r="L228" s="754">
        <v>54.95</v>
      </c>
      <c r="M228" s="754">
        <v>54.95</v>
      </c>
      <c r="N228" s="753">
        <v>1</v>
      </c>
      <c r="O228" s="836">
        <v>0.5</v>
      </c>
      <c r="P228" s="754"/>
      <c r="Q228" s="769">
        <v>0</v>
      </c>
      <c r="R228" s="753"/>
      <c r="S228" s="769">
        <v>0</v>
      </c>
      <c r="T228" s="836"/>
      <c r="U228" s="792">
        <v>0</v>
      </c>
    </row>
    <row r="229" spans="1:21" ht="14.4" customHeight="1" x14ac:dyDescent="0.3">
      <c r="A229" s="752">
        <v>50</v>
      </c>
      <c r="B229" s="753" t="s">
        <v>1949</v>
      </c>
      <c r="C229" s="753" t="s">
        <v>2188</v>
      </c>
      <c r="D229" s="834" t="s">
        <v>3031</v>
      </c>
      <c r="E229" s="835" t="s">
        <v>2200</v>
      </c>
      <c r="F229" s="753" t="s">
        <v>2186</v>
      </c>
      <c r="G229" s="753" t="s">
        <v>2239</v>
      </c>
      <c r="H229" s="753" t="s">
        <v>564</v>
      </c>
      <c r="I229" s="753" t="s">
        <v>2240</v>
      </c>
      <c r="J229" s="753" t="s">
        <v>701</v>
      </c>
      <c r="K229" s="753" t="s">
        <v>2241</v>
      </c>
      <c r="L229" s="754">
        <v>42.08</v>
      </c>
      <c r="M229" s="754">
        <v>294.55999999999995</v>
      </c>
      <c r="N229" s="753">
        <v>7</v>
      </c>
      <c r="O229" s="836">
        <v>3.5</v>
      </c>
      <c r="P229" s="754">
        <v>42.08</v>
      </c>
      <c r="Q229" s="769">
        <v>0.14285714285714288</v>
      </c>
      <c r="R229" s="753">
        <v>1</v>
      </c>
      <c r="S229" s="769">
        <v>0.14285714285714285</v>
      </c>
      <c r="T229" s="836">
        <v>0.5</v>
      </c>
      <c r="U229" s="792">
        <v>0.14285714285714285</v>
      </c>
    </row>
    <row r="230" spans="1:21" ht="14.4" customHeight="1" x14ac:dyDescent="0.3">
      <c r="A230" s="752">
        <v>50</v>
      </c>
      <c r="B230" s="753" t="s">
        <v>1949</v>
      </c>
      <c r="C230" s="753" t="s">
        <v>2188</v>
      </c>
      <c r="D230" s="834" t="s">
        <v>3031</v>
      </c>
      <c r="E230" s="835" t="s">
        <v>2200</v>
      </c>
      <c r="F230" s="753" t="s">
        <v>2186</v>
      </c>
      <c r="G230" s="753" t="s">
        <v>2242</v>
      </c>
      <c r="H230" s="753" t="s">
        <v>564</v>
      </c>
      <c r="I230" s="753" t="s">
        <v>2243</v>
      </c>
      <c r="J230" s="753" t="s">
        <v>1069</v>
      </c>
      <c r="K230" s="753" t="s">
        <v>2244</v>
      </c>
      <c r="L230" s="754">
        <v>42.54</v>
      </c>
      <c r="M230" s="754">
        <v>42.54</v>
      </c>
      <c r="N230" s="753">
        <v>1</v>
      </c>
      <c r="O230" s="836">
        <v>1</v>
      </c>
      <c r="P230" s="754"/>
      <c r="Q230" s="769">
        <v>0</v>
      </c>
      <c r="R230" s="753"/>
      <c r="S230" s="769">
        <v>0</v>
      </c>
      <c r="T230" s="836"/>
      <c r="U230" s="792">
        <v>0</v>
      </c>
    </row>
    <row r="231" spans="1:21" ht="14.4" customHeight="1" x14ac:dyDescent="0.3">
      <c r="A231" s="752">
        <v>50</v>
      </c>
      <c r="B231" s="753" t="s">
        <v>1949</v>
      </c>
      <c r="C231" s="753" t="s">
        <v>2188</v>
      </c>
      <c r="D231" s="834" t="s">
        <v>3031</v>
      </c>
      <c r="E231" s="835" t="s">
        <v>2200</v>
      </c>
      <c r="F231" s="753" t="s">
        <v>2186</v>
      </c>
      <c r="G231" s="753" t="s">
        <v>2307</v>
      </c>
      <c r="H231" s="753" t="s">
        <v>564</v>
      </c>
      <c r="I231" s="753" t="s">
        <v>2513</v>
      </c>
      <c r="J231" s="753" t="s">
        <v>2514</v>
      </c>
      <c r="K231" s="753" t="s">
        <v>2515</v>
      </c>
      <c r="L231" s="754">
        <v>131.54</v>
      </c>
      <c r="M231" s="754">
        <v>131.54</v>
      </c>
      <c r="N231" s="753">
        <v>1</v>
      </c>
      <c r="O231" s="836">
        <v>0.5</v>
      </c>
      <c r="P231" s="754"/>
      <c r="Q231" s="769">
        <v>0</v>
      </c>
      <c r="R231" s="753"/>
      <c r="S231" s="769">
        <v>0</v>
      </c>
      <c r="T231" s="836"/>
      <c r="U231" s="792">
        <v>0</v>
      </c>
    </row>
    <row r="232" spans="1:21" ht="14.4" customHeight="1" x14ac:dyDescent="0.3">
      <c r="A232" s="752">
        <v>50</v>
      </c>
      <c r="B232" s="753" t="s">
        <v>1949</v>
      </c>
      <c r="C232" s="753" t="s">
        <v>2188</v>
      </c>
      <c r="D232" s="834" t="s">
        <v>3031</v>
      </c>
      <c r="E232" s="835" t="s">
        <v>2200</v>
      </c>
      <c r="F232" s="753" t="s">
        <v>2186</v>
      </c>
      <c r="G232" s="753" t="s">
        <v>2307</v>
      </c>
      <c r="H232" s="753" t="s">
        <v>564</v>
      </c>
      <c r="I232" s="753" t="s">
        <v>2516</v>
      </c>
      <c r="J232" s="753" t="s">
        <v>2514</v>
      </c>
      <c r="K232" s="753" t="s">
        <v>2515</v>
      </c>
      <c r="L232" s="754">
        <v>131.54</v>
      </c>
      <c r="M232" s="754">
        <v>131.54</v>
      </c>
      <c r="N232" s="753">
        <v>1</v>
      </c>
      <c r="O232" s="836">
        <v>0.5</v>
      </c>
      <c r="P232" s="754">
        <v>131.54</v>
      </c>
      <c r="Q232" s="769">
        <v>1</v>
      </c>
      <c r="R232" s="753">
        <v>1</v>
      </c>
      <c r="S232" s="769">
        <v>1</v>
      </c>
      <c r="T232" s="836">
        <v>0.5</v>
      </c>
      <c r="U232" s="792">
        <v>1</v>
      </c>
    </row>
    <row r="233" spans="1:21" ht="14.4" customHeight="1" x14ac:dyDescent="0.3">
      <c r="A233" s="752">
        <v>50</v>
      </c>
      <c r="B233" s="753" t="s">
        <v>1949</v>
      </c>
      <c r="C233" s="753" t="s">
        <v>2188</v>
      </c>
      <c r="D233" s="834" t="s">
        <v>3031</v>
      </c>
      <c r="E233" s="835" t="s">
        <v>2200</v>
      </c>
      <c r="F233" s="753" t="s">
        <v>2186</v>
      </c>
      <c r="G233" s="753" t="s">
        <v>2245</v>
      </c>
      <c r="H233" s="753" t="s">
        <v>564</v>
      </c>
      <c r="I233" s="753" t="s">
        <v>2517</v>
      </c>
      <c r="J233" s="753" t="s">
        <v>2518</v>
      </c>
      <c r="K233" s="753" t="s">
        <v>2519</v>
      </c>
      <c r="L233" s="754">
        <v>51.31</v>
      </c>
      <c r="M233" s="754">
        <v>51.31</v>
      </c>
      <c r="N233" s="753">
        <v>1</v>
      </c>
      <c r="O233" s="836">
        <v>0.5</v>
      </c>
      <c r="P233" s="754"/>
      <c r="Q233" s="769">
        <v>0</v>
      </c>
      <c r="R233" s="753"/>
      <c r="S233" s="769">
        <v>0</v>
      </c>
      <c r="T233" s="836"/>
      <c r="U233" s="792">
        <v>0</v>
      </c>
    </row>
    <row r="234" spans="1:21" ht="14.4" customHeight="1" x14ac:dyDescent="0.3">
      <c r="A234" s="752">
        <v>50</v>
      </c>
      <c r="B234" s="753" t="s">
        <v>1949</v>
      </c>
      <c r="C234" s="753" t="s">
        <v>2188</v>
      </c>
      <c r="D234" s="834" t="s">
        <v>3031</v>
      </c>
      <c r="E234" s="835" t="s">
        <v>2200</v>
      </c>
      <c r="F234" s="753" t="s">
        <v>2186</v>
      </c>
      <c r="G234" s="753" t="s">
        <v>2245</v>
      </c>
      <c r="H234" s="753" t="s">
        <v>564</v>
      </c>
      <c r="I234" s="753" t="s">
        <v>2517</v>
      </c>
      <c r="J234" s="753" t="s">
        <v>2518</v>
      </c>
      <c r="K234" s="753" t="s">
        <v>2519</v>
      </c>
      <c r="L234" s="754">
        <v>43.61</v>
      </c>
      <c r="M234" s="754">
        <v>43.61</v>
      </c>
      <c r="N234" s="753">
        <v>1</v>
      </c>
      <c r="O234" s="836">
        <v>0.5</v>
      </c>
      <c r="P234" s="754">
        <v>43.61</v>
      </c>
      <c r="Q234" s="769">
        <v>1</v>
      </c>
      <c r="R234" s="753">
        <v>1</v>
      </c>
      <c r="S234" s="769">
        <v>1</v>
      </c>
      <c r="T234" s="836">
        <v>0.5</v>
      </c>
      <c r="U234" s="792">
        <v>1</v>
      </c>
    </row>
    <row r="235" spans="1:21" ht="14.4" customHeight="1" x14ac:dyDescent="0.3">
      <c r="A235" s="752">
        <v>50</v>
      </c>
      <c r="B235" s="753" t="s">
        <v>1949</v>
      </c>
      <c r="C235" s="753" t="s">
        <v>2188</v>
      </c>
      <c r="D235" s="834" t="s">
        <v>3031</v>
      </c>
      <c r="E235" s="835" t="s">
        <v>2200</v>
      </c>
      <c r="F235" s="753" t="s">
        <v>2186</v>
      </c>
      <c r="G235" s="753" t="s">
        <v>2245</v>
      </c>
      <c r="H235" s="753" t="s">
        <v>564</v>
      </c>
      <c r="I235" s="753" t="s">
        <v>2520</v>
      </c>
      <c r="J235" s="753" t="s">
        <v>2521</v>
      </c>
      <c r="K235" s="753" t="s">
        <v>2522</v>
      </c>
      <c r="L235" s="754">
        <v>102.63</v>
      </c>
      <c r="M235" s="754">
        <v>102.63</v>
      </c>
      <c r="N235" s="753">
        <v>1</v>
      </c>
      <c r="O235" s="836">
        <v>0.5</v>
      </c>
      <c r="P235" s="754"/>
      <c r="Q235" s="769">
        <v>0</v>
      </c>
      <c r="R235" s="753"/>
      <c r="S235" s="769">
        <v>0</v>
      </c>
      <c r="T235" s="836"/>
      <c r="U235" s="792">
        <v>0</v>
      </c>
    </row>
    <row r="236" spans="1:21" ht="14.4" customHeight="1" x14ac:dyDescent="0.3">
      <c r="A236" s="752">
        <v>50</v>
      </c>
      <c r="B236" s="753" t="s">
        <v>1949</v>
      </c>
      <c r="C236" s="753" t="s">
        <v>2188</v>
      </c>
      <c r="D236" s="834" t="s">
        <v>3031</v>
      </c>
      <c r="E236" s="835" t="s">
        <v>2200</v>
      </c>
      <c r="F236" s="753" t="s">
        <v>2186</v>
      </c>
      <c r="G236" s="753" t="s">
        <v>2245</v>
      </c>
      <c r="H236" s="753" t="s">
        <v>564</v>
      </c>
      <c r="I236" s="753" t="s">
        <v>2523</v>
      </c>
      <c r="J236" s="753" t="s">
        <v>2518</v>
      </c>
      <c r="K236" s="753" t="s">
        <v>2524</v>
      </c>
      <c r="L236" s="754">
        <v>0</v>
      </c>
      <c r="M236" s="754">
        <v>0</v>
      </c>
      <c r="N236" s="753">
        <v>1</v>
      </c>
      <c r="O236" s="836">
        <v>0.5</v>
      </c>
      <c r="P236" s="754"/>
      <c r="Q236" s="769"/>
      <c r="R236" s="753"/>
      <c r="S236" s="769">
        <v>0</v>
      </c>
      <c r="T236" s="836"/>
      <c r="U236" s="792">
        <v>0</v>
      </c>
    </row>
    <row r="237" spans="1:21" ht="14.4" customHeight="1" x14ac:dyDescent="0.3">
      <c r="A237" s="752">
        <v>50</v>
      </c>
      <c r="B237" s="753" t="s">
        <v>1949</v>
      </c>
      <c r="C237" s="753" t="s">
        <v>2188</v>
      </c>
      <c r="D237" s="834" t="s">
        <v>3031</v>
      </c>
      <c r="E237" s="835" t="s">
        <v>2200</v>
      </c>
      <c r="F237" s="753" t="s">
        <v>2186</v>
      </c>
      <c r="G237" s="753" t="s">
        <v>2525</v>
      </c>
      <c r="H237" s="753" t="s">
        <v>564</v>
      </c>
      <c r="I237" s="753" t="s">
        <v>2526</v>
      </c>
      <c r="J237" s="753" t="s">
        <v>2527</v>
      </c>
      <c r="K237" s="753" t="s">
        <v>2528</v>
      </c>
      <c r="L237" s="754">
        <v>0</v>
      </c>
      <c r="M237" s="754">
        <v>0</v>
      </c>
      <c r="N237" s="753">
        <v>1</v>
      </c>
      <c r="O237" s="836">
        <v>0.5</v>
      </c>
      <c r="P237" s="754">
        <v>0</v>
      </c>
      <c r="Q237" s="769"/>
      <c r="R237" s="753">
        <v>1</v>
      </c>
      <c r="S237" s="769">
        <v>1</v>
      </c>
      <c r="T237" s="836">
        <v>0.5</v>
      </c>
      <c r="U237" s="792">
        <v>1</v>
      </c>
    </row>
    <row r="238" spans="1:21" ht="14.4" customHeight="1" x14ac:dyDescent="0.3">
      <c r="A238" s="752">
        <v>50</v>
      </c>
      <c r="B238" s="753" t="s">
        <v>1949</v>
      </c>
      <c r="C238" s="753" t="s">
        <v>2188</v>
      </c>
      <c r="D238" s="834" t="s">
        <v>3031</v>
      </c>
      <c r="E238" s="835" t="s">
        <v>2200</v>
      </c>
      <c r="F238" s="753" t="s">
        <v>2186</v>
      </c>
      <c r="G238" s="753" t="s">
        <v>2529</v>
      </c>
      <c r="H238" s="753" t="s">
        <v>564</v>
      </c>
      <c r="I238" s="753" t="s">
        <v>693</v>
      </c>
      <c r="J238" s="753" t="s">
        <v>2530</v>
      </c>
      <c r="K238" s="753" t="s">
        <v>2531</v>
      </c>
      <c r="L238" s="754">
        <v>149.69</v>
      </c>
      <c r="M238" s="754">
        <v>149.69</v>
      </c>
      <c r="N238" s="753">
        <v>1</v>
      </c>
      <c r="O238" s="836">
        <v>0.5</v>
      </c>
      <c r="P238" s="754">
        <v>149.69</v>
      </c>
      <c r="Q238" s="769">
        <v>1</v>
      </c>
      <c r="R238" s="753">
        <v>1</v>
      </c>
      <c r="S238" s="769">
        <v>1</v>
      </c>
      <c r="T238" s="836">
        <v>0.5</v>
      </c>
      <c r="U238" s="792">
        <v>1</v>
      </c>
    </row>
    <row r="239" spans="1:21" ht="14.4" customHeight="1" x14ac:dyDescent="0.3">
      <c r="A239" s="752">
        <v>50</v>
      </c>
      <c r="B239" s="753" t="s">
        <v>1949</v>
      </c>
      <c r="C239" s="753" t="s">
        <v>2188</v>
      </c>
      <c r="D239" s="834" t="s">
        <v>3031</v>
      </c>
      <c r="E239" s="835" t="s">
        <v>2200</v>
      </c>
      <c r="F239" s="753" t="s">
        <v>2186</v>
      </c>
      <c r="G239" s="753" t="s">
        <v>2532</v>
      </c>
      <c r="H239" s="753" t="s">
        <v>564</v>
      </c>
      <c r="I239" s="753" t="s">
        <v>2533</v>
      </c>
      <c r="J239" s="753" t="s">
        <v>2534</v>
      </c>
      <c r="K239" s="753" t="s">
        <v>2535</v>
      </c>
      <c r="L239" s="754">
        <v>45.05</v>
      </c>
      <c r="M239" s="754">
        <v>45.05</v>
      </c>
      <c r="N239" s="753">
        <v>1</v>
      </c>
      <c r="O239" s="836">
        <v>0.5</v>
      </c>
      <c r="P239" s="754"/>
      <c r="Q239" s="769">
        <v>0</v>
      </c>
      <c r="R239" s="753"/>
      <c r="S239" s="769">
        <v>0</v>
      </c>
      <c r="T239" s="836"/>
      <c r="U239" s="792">
        <v>0</v>
      </c>
    </row>
    <row r="240" spans="1:21" ht="14.4" customHeight="1" x14ac:dyDescent="0.3">
      <c r="A240" s="752">
        <v>50</v>
      </c>
      <c r="B240" s="753" t="s">
        <v>1949</v>
      </c>
      <c r="C240" s="753" t="s">
        <v>2188</v>
      </c>
      <c r="D240" s="834" t="s">
        <v>3031</v>
      </c>
      <c r="E240" s="835" t="s">
        <v>2200</v>
      </c>
      <c r="F240" s="753" t="s">
        <v>2186</v>
      </c>
      <c r="G240" s="753" t="s">
        <v>2246</v>
      </c>
      <c r="H240" s="753" t="s">
        <v>564</v>
      </c>
      <c r="I240" s="753" t="s">
        <v>2536</v>
      </c>
      <c r="J240" s="753" t="s">
        <v>1063</v>
      </c>
      <c r="K240" s="753" t="s">
        <v>2537</v>
      </c>
      <c r="L240" s="754">
        <v>43.94</v>
      </c>
      <c r="M240" s="754">
        <v>43.94</v>
      </c>
      <c r="N240" s="753">
        <v>1</v>
      </c>
      <c r="O240" s="836">
        <v>1</v>
      </c>
      <c r="P240" s="754">
        <v>43.94</v>
      </c>
      <c r="Q240" s="769">
        <v>1</v>
      </c>
      <c r="R240" s="753">
        <v>1</v>
      </c>
      <c r="S240" s="769">
        <v>1</v>
      </c>
      <c r="T240" s="836">
        <v>1</v>
      </c>
      <c r="U240" s="792">
        <v>1</v>
      </c>
    </row>
    <row r="241" spans="1:21" ht="14.4" customHeight="1" x14ac:dyDescent="0.3">
      <c r="A241" s="752">
        <v>50</v>
      </c>
      <c r="B241" s="753" t="s">
        <v>1949</v>
      </c>
      <c r="C241" s="753" t="s">
        <v>2188</v>
      </c>
      <c r="D241" s="834" t="s">
        <v>3031</v>
      </c>
      <c r="E241" s="835" t="s">
        <v>2200</v>
      </c>
      <c r="F241" s="753" t="s">
        <v>2186</v>
      </c>
      <c r="G241" s="753" t="s">
        <v>2250</v>
      </c>
      <c r="H241" s="753" t="s">
        <v>1098</v>
      </c>
      <c r="I241" s="753" t="s">
        <v>2538</v>
      </c>
      <c r="J241" s="753" t="s">
        <v>2432</v>
      </c>
      <c r="K241" s="753" t="s">
        <v>2539</v>
      </c>
      <c r="L241" s="754">
        <v>0</v>
      </c>
      <c r="M241" s="754">
        <v>0</v>
      </c>
      <c r="N241" s="753">
        <v>1</v>
      </c>
      <c r="O241" s="836">
        <v>1</v>
      </c>
      <c r="P241" s="754">
        <v>0</v>
      </c>
      <c r="Q241" s="769"/>
      <c r="R241" s="753">
        <v>1</v>
      </c>
      <c r="S241" s="769">
        <v>1</v>
      </c>
      <c r="T241" s="836">
        <v>1</v>
      </c>
      <c r="U241" s="792">
        <v>1</v>
      </c>
    </row>
    <row r="242" spans="1:21" ht="14.4" customHeight="1" x14ac:dyDescent="0.3">
      <c r="A242" s="752">
        <v>50</v>
      </c>
      <c r="B242" s="753" t="s">
        <v>1949</v>
      </c>
      <c r="C242" s="753" t="s">
        <v>2188</v>
      </c>
      <c r="D242" s="834" t="s">
        <v>3031</v>
      </c>
      <c r="E242" s="835" t="s">
        <v>2200</v>
      </c>
      <c r="F242" s="753" t="s">
        <v>2186</v>
      </c>
      <c r="G242" s="753" t="s">
        <v>2250</v>
      </c>
      <c r="H242" s="753" t="s">
        <v>1098</v>
      </c>
      <c r="I242" s="753" t="s">
        <v>2431</v>
      </c>
      <c r="J242" s="753" t="s">
        <v>2432</v>
      </c>
      <c r="K242" s="753" t="s">
        <v>2433</v>
      </c>
      <c r="L242" s="754">
        <v>0</v>
      </c>
      <c r="M242" s="754">
        <v>0</v>
      </c>
      <c r="N242" s="753">
        <v>7</v>
      </c>
      <c r="O242" s="836">
        <v>3.5</v>
      </c>
      <c r="P242" s="754"/>
      <c r="Q242" s="769"/>
      <c r="R242" s="753"/>
      <c r="S242" s="769">
        <v>0</v>
      </c>
      <c r="T242" s="836"/>
      <c r="U242" s="792">
        <v>0</v>
      </c>
    </row>
    <row r="243" spans="1:21" ht="14.4" customHeight="1" x14ac:dyDescent="0.3">
      <c r="A243" s="752">
        <v>50</v>
      </c>
      <c r="B243" s="753" t="s">
        <v>1949</v>
      </c>
      <c r="C243" s="753" t="s">
        <v>2188</v>
      </c>
      <c r="D243" s="834" t="s">
        <v>3031</v>
      </c>
      <c r="E243" s="835" t="s">
        <v>2200</v>
      </c>
      <c r="F243" s="753" t="s">
        <v>2186</v>
      </c>
      <c r="G243" s="753" t="s">
        <v>2250</v>
      </c>
      <c r="H243" s="753" t="s">
        <v>1098</v>
      </c>
      <c r="I243" s="753" t="s">
        <v>2251</v>
      </c>
      <c r="J243" s="753" t="s">
        <v>2035</v>
      </c>
      <c r="K243" s="753" t="s">
        <v>2252</v>
      </c>
      <c r="L243" s="754">
        <v>120.61</v>
      </c>
      <c r="M243" s="754">
        <v>241.22</v>
      </c>
      <c r="N243" s="753">
        <v>2</v>
      </c>
      <c r="O243" s="836">
        <v>1</v>
      </c>
      <c r="P243" s="754"/>
      <c r="Q243" s="769">
        <v>0</v>
      </c>
      <c r="R243" s="753"/>
      <c r="S243" s="769">
        <v>0</v>
      </c>
      <c r="T243" s="836"/>
      <c r="U243" s="792">
        <v>0</v>
      </c>
    </row>
    <row r="244" spans="1:21" ht="14.4" customHeight="1" x14ac:dyDescent="0.3">
      <c r="A244" s="752">
        <v>50</v>
      </c>
      <c r="B244" s="753" t="s">
        <v>1949</v>
      </c>
      <c r="C244" s="753" t="s">
        <v>2188</v>
      </c>
      <c r="D244" s="834" t="s">
        <v>3031</v>
      </c>
      <c r="E244" s="835" t="s">
        <v>2200</v>
      </c>
      <c r="F244" s="753" t="s">
        <v>2186</v>
      </c>
      <c r="G244" s="753" t="s">
        <v>2540</v>
      </c>
      <c r="H244" s="753" t="s">
        <v>564</v>
      </c>
      <c r="I244" s="753" t="s">
        <v>2541</v>
      </c>
      <c r="J244" s="753" t="s">
        <v>2542</v>
      </c>
      <c r="K244" s="753" t="s">
        <v>2543</v>
      </c>
      <c r="L244" s="754">
        <v>0</v>
      </c>
      <c r="M244" s="754">
        <v>0</v>
      </c>
      <c r="N244" s="753">
        <v>1</v>
      </c>
      <c r="O244" s="836">
        <v>0.5</v>
      </c>
      <c r="P244" s="754"/>
      <c r="Q244" s="769"/>
      <c r="R244" s="753"/>
      <c r="S244" s="769">
        <v>0</v>
      </c>
      <c r="T244" s="836"/>
      <c r="U244" s="792">
        <v>0</v>
      </c>
    </row>
    <row r="245" spans="1:21" ht="14.4" customHeight="1" x14ac:dyDescent="0.3">
      <c r="A245" s="752">
        <v>50</v>
      </c>
      <c r="B245" s="753" t="s">
        <v>1949</v>
      </c>
      <c r="C245" s="753" t="s">
        <v>2188</v>
      </c>
      <c r="D245" s="834" t="s">
        <v>3031</v>
      </c>
      <c r="E245" s="835" t="s">
        <v>2200</v>
      </c>
      <c r="F245" s="753" t="s">
        <v>2186</v>
      </c>
      <c r="G245" s="753" t="s">
        <v>2540</v>
      </c>
      <c r="H245" s="753" t="s">
        <v>564</v>
      </c>
      <c r="I245" s="753" t="s">
        <v>2544</v>
      </c>
      <c r="J245" s="753" t="s">
        <v>2542</v>
      </c>
      <c r="K245" s="753" t="s">
        <v>2545</v>
      </c>
      <c r="L245" s="754">
        <v>0</v>
      </c>
      <c r="M245" s="754">
        <v>0</v>
      </c>
      <c r="N245" s="753">
        <v>1</v>
      </c>
      <c r="O245" s="836">
        <v>0.5</v>
      </c>
      <c r="P245" s="754"/>
      <c r="Q245" s="769"/>
      <c r="R245" s="753"/>
      <c r="S245" s="769">
        <v>0</v>
      </c>
      <c r="T245" s="836"/>
      <c r="U245" s="792">
        <v>0</v>
      </c>
    </row>
    <row r="246" spans="1:21" ht="14.4" customHeight="1" x14ac:dyDescent="0.3">
      <c r="A246" s="752">
        <v>50</v>
      </c>
      <c r="B246" s="753" t="s">
        <v>1949</v>
      </c>
      <c r="C246" s="753" t="s">
        <v>2188</v>
      </c>
      <c r="D246" s="834" t="s">
        <v>3031</v>
      </c>
      <c r="E246" s="835" t="s">
        <v>2200</v>
      </c>
      <c r="F246" s="753" t="s">
        <v>2186</v>
      </c>
      <c r="G246" s="753" t="s">
        <v>2256</v>
      </c>
      <c r="H246" s="753" t="s">
        <v>564</v>
      </c>
      <c r="I246" s="753" t="s">
        <v>1050</v>
      </c>
      <c r="J246" s="753" t="s">
        <v>2258</v>
      </c>
      <c r="K246" s="753" t="s">
        <v>2434</v>
      </c>
      <c r="L246" s="754">
        <v>140.38</v>
      </c>
      <c r="M246" s="754">
        <v>140.38</v>
      </c>
      <c r="N246" s="753">
        <v>1</v>
      </c>
      <c r="O246" s="836">
        <v>0.5</v>
      </c>
      <c r="P246" s="754">
        <v>140.38</v>
      </c>
      <c r="Q246" s="769">
        <v>1</v>
      </c>
      <c r="R246" s="753">
        <v>1</v>
      </c>
      <c r="S246" s="769">
        <v>1</v>
      </c>
      <c r="T246" s="836">
        <v>0.5</v>
      </c>
      <c r="U246" s="792">
        <v>1</v>
      </c>
    </row>
    <row r="247" spans="1:21" ht="14.4" customHeight="1" x14ac:dyDescent="0.3">
      <c r="A247" s="752">
        <v>50</v>
      </c>
      <c r="B247" s="753" t="s">
        <v>1949</v>
      </c>
      <c r="C247" s="753" t="s">
        <v>2188</v>
      </c>
      <c r="D247" s="834" t="s">
        <v>3031</v>
      </c>
      <c r="E247" s="835" t="s">
        <v>2200</v>
      </c>
      <c r="F247" s="753" t="s">
        <v>2186</v>
      </c>
      <c r="G247" s="753" t="s">
        <v>2546</v>
      </c>
      <c r="H247" s="753" t="s">
        <v>564</v>
      </c>
      <c r="I247" s="753" t="s">
        <v>1036</v>
      </c>
      <c r="J247" s="753" t="s">
        <v>1037</v>
      </c>
      <c r="K247" s="753" t="s">
        <v>1038</v>
      </c>
      <c r="L247" s="754">
        <v>50.32</v>
      </c>
      <c r="M247" s="754">
        <v>50.32</v>
      </c>
      <c r="N247" s="753">
        <v>1</v>
      </c>
      <c r="O247" s="836">
        <v>0.5</v>
      </c>
      <c r="P247" s="754"/>
      <c r="Q247" s="769">
        <v>0</v>
      </c>
      <c r="R247" s="753"/>
      <c r="S247" s="769">
        <v>0</v>
      </c>
      <c r="T247" s="836"/>
      <c r="U247" s="792">
        <v>0</v>
      </c>
    </row>
    <row r="248" spans="1:21" ht="14.4" customHeight="1" x14ac:dyDescent="0.3">
      <c r="A248" s="752">
        <v>50</v>
      </c>
      <c r="B248" s="753" t="s">
        <v>1949</v>
      </c>
      <c r="C248" s="753" t="s">
        <v>2188</v>
      </c>
      <c r="D248" s="834" t="s">
        <v>3031</v>
      </c>
      <c r="E248" s="835" t="s">
        <v>2203</v>
      </c>
      <c r="F248" s="753" t="s">
        <v>2186</v>
      </c>
      <c r="G248" s="753" t="s">
        <v>2212</v>
      </c>
      <c r="H248" s="753" t="s">
        <v>564</v>
      </c>
      <c r="I248" s="753" t="s">
        <v>2460</v>
      </c>
      <c r="J248" s="753" t="s">
        <v>812</v>
      </c>
      <c r="K248" s="753" t="s">
        <v>2461</v>
      </c>
      <c r="L248" s="754">
        <v>0</v>
      </c>
      <c r="M248" s="754">
        <v>0</v>
      </c>
      <c r="N248" s="753">
        <v>1</v>
      </c>
      <c r="O248" s="836">
        <v>0.5</v>
      </c>
      <c r="P248" s="754"/>
      <c r="Q248" s="769"/>
      <c r="R248" s="753"/>
      <c r="S248" s="769">
        <v>0</v>
      </c>
      <c r="T248" s="836"/>
      <c r="U248" s="792">
        <v>0</v>
      </c>
    </row>
    <row r="249" spans="1:21" ht="14.4" customHeight="1" x14ac:dyDescent="0.3">
      <c r="A249" s="752">
        <v>50</v>
      </c>
      <c r="B249" s="753" t="s">
        <v>1949</v>
      </c>
      <c r="C249" s="753" t="s">
        <v>2188</v>
      </c>
      <c r="D249" s="834" t="s">
        <v>3031</v>
      </c>
      <c r="E249" s="835" t="s">
        <v>2203</v>
      </c>
      <c r="F249" s="753" t="s">
        <v>2186</v>
      </c>
      <c r="G249" s="753" t="s">
        <v>2320</v>
      </c>
      <c r="H249" s="753" t="s">
        <v>564</v>
      </c>
      <c r="I249" s="753" t="s">
        <v>1059</v>
      </c>
      <c r="J249" s="753" t="s">
        <v>2321</v>
      </c>
      <c r="K249" s="753" t="s">
        <v>2322</v>
      </c>
      <c r="L249" s="754">
        <v>57.64</v>
      </c>
      <c r="M249" s="754">
        <v>57.64</v>
      </c>
      <c r="N249" s="753">
        <v>1</v>
      </c>
      <c r="O249" s="836">
        <v>0.5</v>
      </c>
      <c r="P249" s="754"/>
      <c r="Q249" s="769">
        <v>0</v>
      </c>
      <c r="R249" s="753"/>
      <c r="S249" s="769">
        <v>0</v>
      </c>
      <c r="T249" s="836"/>
      <c r="U249" s="792">
        <v>0</v>
      </c>
    </row>
    <row r="250" spans="1:21" ht="14.4" customHeight="1" x14ac:dyDescent="0.3">
      <c r="A250" s="752">
        <v>50</v>
      </c>
      <c r="B250" s="753" t="s">
        <v>1949</v>
      </c>
      <c r="C250" s="753" t="s">
        <v>2188</v>
      </c>
      <c r="D250" s="834" t="s">
        <v>3031</v>
      </c>
      <c r="E250" s="835" t="s">
        <v>2204</v>
      </c>
      <c r="F250" s="753" t="s">
        <v>2186</v>
      </c>
      <c r="G250" s="753" t="s">
        <v>2446</v>
      </c>
      <c r="H250" s="753" t="s">
        <v>1098</v>
      </c>
      <c r="I250" s="753" t="s">
        <v>2547</v>
      </c>
      <c r="J250" s="753" t="s">
        <v>2053</v>
      </c>
      <c r="K250" s="753" t="s">
        <v>2548</v>
      </c>
      <c r="L250" s="754">
        <v>229.38</v>
      </c>
      <c r="M250" s="754">
        <v>229.38</v>
      </c>
      <c r="N250" s="753">
        <v>1</v>
      </c>
      <c r="O250" s="836">
        <v>0.5</v>
      </c>
      <c r="P250" s="754"/>
      <c r="Q250" s="769">
        <v>0</v>
      </c>
      <c r="R250" s="753"/>
      <c r="S250" s="769">
        <v>0</v>
      </c>
      <c r="T250" s="836"/>
      <c r="U250" s="792">
        <v>0</v>
      </c>
    </row>
    <row r="251" spans="1:21" ht="14.4" customHeight="1" x14ac:dyDescent="0.3">
      <c r="A251" s="752">
        <v>50</v>
      </c>
      <c r="B251" s="753" t="s">
        <v>1949</v>
      </c>
      <c r="C251" s="753" t="s">
        <v>2188</v>
      </c>
      <c r="D251" s="834" t="s">
        <v>3031</v>
      </c>
      <c r="E251" s="835" t="s">
        <v>2204</v>
      </c>
      <c r="F251" s="753" t="s">
        <v>2186</v>
      </c>
      <c r="G251" s="753" t="s">
        <v>2256</v>
      </c>
      <c r="H251" s="753" t="s">
        <v>564</v>
      </c>
      <c r="I251" s="753" t="s">
        <v>2549</v>
      </c>
      <c r="J251" s="753" t="s">
        <v>2258</v>
      </c>
      <c r="K251" s="753" t="s">
        <v>2550</v>
      </c>
      <c r="L251" s="754">
        <v>0</v>
      </c>
      <c r="M251" s="754">
        <v>0</v>
      </c>
      <c r="N251" s="753">
        <v>1</v>
      </c>
      <c r="O251" s="836">
        <v>0.5</v>
      </c>
      <c r="P251" s="754"/>
      <c r="Q251" s="769"/>
      <c r="R251" s="753"/>
      <c r="S251" s="769">
        <v>0</v>
      </c>
      <c r="T251" s="836"/>
      <c r="U251" s="792">
        <v>0</v>
      </c>
    </row>
    <row r="252" spans="1:21" ht="14.4" customHeight="1" x14ac:dyDescent="0.3">
      <c r="A252" s="752">
        <v>50</v>
      </c>
      <c r="B252" s="753" t="s">
        <v>1949</v>
      </c>
      <c r="C252" s="753" t="s">
        <v>2188</v>
      </c>
      <c r="D252" s="834" t="s">
        <v>3031</v>
      </c>
      <c r="E252" s="835" t="s">
        <v>2205</v>
      </c>
      <c r="F252" s="753" t="s">
        <v>2186</v>
      </c>
      <c r="G252" s="753" t="s">
        <v>2260</v>
      </c>
      <c r="H252" s="753" t="s">
        <v>564</v>
      </c>
      <c r="I252" s="753" t="s">
        <v>650</v>
      </c>
      <c r="J252" s="753" t="s">
        <v>651</v>
      </c>
      <c r="K252" s="753" t="s">
        <v>2436</v>
      </c>
      <c r="L252" s="754">
        <v>36.270000000000003</v>
      </c>
      <c r="M252" s="754">
        <v>36.270000000000003</v>
      </c>
      <c r="N252" s="753">
        <v>1</v>
      </c>
      <c r="O252" s="836">
        <v>0.5</v>
      </c>
      <c r="P252" s="754"/>
      <c r="Q252" s="769">
        <v>0</v>
      </c>
      <c r="R252" s="753"/>
      <c r="S252" s="769">
        <v>0</v>
      </c>
      <c r="T252" s="836"/>
      <c r="U252" s="792">
        <v>0</v>
      </c>
    </row>
    <row r="253" spans="1:21" ht="14.4" customHeight="1" x14ac:dyDescent="0.3">
      <c r="A253" s="752">
        <v>50</v>
      </c>
      <c r="B253" s="753" t="s">
        <v>1949</v>
      </c>
      <c r="C253" s="753" t="s">
        <v>2188</v>
      </c>
      <c r="D253" s="834" t="s">
        <v>3031</v>
      </c>
      <c r="E253" s="835" t="s">
        <v>2205</v>
      </c>
      <c r="F253" s="753" t="s">
        <v>2186</v>
      </c>
      <c r="G253" s="753" t="s">
        <v>2209</v>
      </c>
      <c r="H253" s="753" t="s">
        <v>1098</v>
      </c>
      <c r="I253" s="753" t="s">
        <v>1115</v>
      </c>
      <c r="J253" s="753" t="s">
        <v>1116</v>
      </c>
      <c r="K253" s="753" t="s">
        <v>2051</v>
      </c>
      <c r="L253" s="754">
        <v>72</v>
      </c>
      <c r="M253" s="754">
        <v>216</v>
      </c>
      <c r="N253" s="753">
        <v>3</v>
      </c>
      <c r="O253" s="836">
        <v>1.5</v>
      </c>
      <c r="P253" s="754"/>
      <c r="Q253" s="769">
        <v>0</v>
      </c>
      <c r="R253" s="753"/>
      <c r="S253" s="769">
        <v>0</v>
      </c>
      <c r="T253" s="836"/>
      <c r="U253" s="792">
        <v>0</v>
      </c>
    </row>
    <row r="254" spans="1:21" ht="14.4" customHeight="1" x14ac:dyDescent="0.3">
      <c r="A254" s="752">
        <v>50</v>
      </c>
      <c r="B254" s="753" t="s">
        <v>1949</v>
      </c>
      <c r="C254" s="753" t="s">
        <v>2188</v>
      </c>
      <c r="D254" s="834" t="s">
        <v>3031</v>
      </c>
      <c r="E254" s="835" t="s">
        <v>2205</v>
      </c>
      <c r="F254" s="753" t="s">
        <v>2186</v>
      </c>
      <c r="G254" s="753" t="s">
        <v>2440</v>
      </c>
      <c r="H254" s="753" t="s">
        <v>1098</v>
      </c>
      <c r="I254" s="753" t="s">
        <v>1423</v>
      </c>
      <c r="J254" s="753" t="s">
        <v>1272</v>
      </c>
      <c r="K254" s="753" t="s">
        <v>2094</v>
      </c>
      <c r="L254" s="754">
        <v>154.36000000000001</v>
      </c>
      <c r="M254" s="754">
        <v>154.36000000000001</v>
      </c>
      <c r="N254" s="753">
        <v>1</v>
      </c>
      <c r="O254" s="836">
        <v>0.5</v>
      </c>
      <c r="P254" s="754">
        <v>154.36000000000001</v>
      </c>
      <c r="Q254" s="769">
        <v>1</v>
      </c>
      <c r="R254" s="753">
        <v>1</v>
      </c>
      <c r="S254" s="769">
        <v>1</v>
      </c>
      <c r="T254" s="836">
        <v>0.5</v>
      </c>
      <c r="U254" s="792">
        <v>1</v>
      </c>
    </row>
    <row r="255" spans="1:21" ht="14.4" customHeight="1" x14ac:dyDescent="0.3">
      <c r="A255" s="752">
        <v>50</v>
      </c>
      <c r="B255" s="753" t="s">
        <v>1949</v>
      </c>
      <c r="C255" s="753" t="s">
        <v>2188</v>
      </c>
      <c r="D255" s="834" t="s">
        <v>3031</v>
      </c>
      <c r="E255" s="835" t="s">
        <v>2205</v>
      </c>
      <c r="F255" s="753" t="s">
        <v>2186</v>
      </c>
      <c r="G255" s="753" t="s">
        <v>2266</v>
      </c>
      <c r="H255" s="753" t="s">
        <v>1098</v>
      </c>
      <c r="I255" s="753" t="s">
        <v>2267</v>
      </c>
      <c r="J255" s="753" t="s">
        <v>2076</v>
      </c>
      <c r="K255" s="753" t="s">
        <v>2268</v>
      </c>
      <c r="L255" s="754">
        <v>278.64</v>
      </c>
      <c r="M255" s="754">
        <v>835.92</v>
      </c>
      <c r="N255" s="753">
        <v>3</v>
      </c>
      <c r="O255" s="836">
        <v>1.5</v>
      </c>
      <c r="P255" s="754"/>
      <c r="Q255" s="769">
        <v>0</v>
      </c>
      <c r="R255" s="753"/>
      <c r="S255" s="769">
        <v>0</v>
      </c>
      <c r="T255" s="836"/>
      <c r="U255" s="792">
        <v>0</v>
      </c>
    </row>
    <row r="256" spans="1:21" ht="14.4" customHeight="1" x14ac:dyDescent="0.3">
      <c r="A256" s="752">
        <v>50</v>
      </c>
      <c r="B256" s="753" t="s">
        <v>1949</v>
      </c>
      <c r="C256" s="753" t="s">
        <v>2188</v>
      </c>
      <c r="D256" s="834" t="s">
        <v>3031</v>
      </c>
      <c r="E256" s="835" t="s">
        <v>2205</v>
      </c>
      <c r="F256" s="753" t="s">
        <v>2186</v>
      </c>
      <c r="G256" s="753" t="s">
        <v>2266</v>
      </c>
      <c r="H256" s="753" t="s">
        <v>1098</v>
      </c>
      <c r="I256" s="753" t="s">
        <v>2551</v>
      </c>
      <c r="J256" s="753" t="s">
        <v>2552</v>
      </c>
      <c r="K256" s="753" t="s">
        <v>2553</v>
      </c>
      <c r="L256" s="754">
        <v>117.73</v>
      </c>
      <c r="M256" s="754">
        <v>117.73</v>
      </c>
      <c r="N256" s="753">
        <v>1</v>
      </c>
      <c r="O256" s="836">
        <v>0.5</v>
      </c>
      <c r="P256" s="754"/>
      <c r="Q256" s="769">
        <v>0</v>
      </c>
      <c r="R256" s="753"/>
      <c r="S256" s="769">
        <v>0</v>
      </c>
      <c r="T256" s="836"/>
      <c r="U256" s="792">
        <v>0</v>
      </c>
    </row>
    <row r="257" spans="1:21" ht="14.4" customHeight="1" x14ac:dyDescent="0.3">
      <c r="A257" s="752">
        <v>50</v>
      </c>
      <c r="B257" s="753" t="s">
        <v>1949</v>
      </c>
      <c r="C257" s="753" t="s">
        <v>2188</v>
      </c>
      <c r="D257" s="834" t="s">
        <v>3031</v>
      </c>
      <c r="E257" s="835" t="s">
        <v>2205</v>
      </c>
      <c r="F257" s="753" t="s">
        <v>2186</v>
      </c>
      <c r="G257" s="753" t="s">
        <v>2266</v>
      </c>
      <c r="H257" s="753" t="s">
        <v>1098</v>
      </c>
      <c r="I257" s="753" t="s">
        <v>1210</v>
      </c>
      <c r="J257" s="753" t="s">
        <v>2076</v>
      </c>
      <c r="K257" s="753" t="s">
        <v>2080</v>
      </c>
      <c r="L257" s="754">
        <v>181.13</v>
      </c>
      <c r="M257" s="754">
        <v>181.13</v>
      </c>
      <c r="N257" s="753">
        <v>1</v>
      </c>
      <c r="O257" s="836">
        <v>0.5</v>
      </c>
      <c r="P257" s="754"/>
      <c r="Q257" s="769">
        <v>0</v>
      </c>
      <c r="R257" s="753"/>
      <c r="S257" s="769">
        <v>0</v>
      </c>
      <c r="T257" s="836"/>
      <c r="U257" s="792">
        <v>0</v>
      </c>
    </row>
    <row r="258" spans="1:21" ht="14.4" customHeight="1" x14ac:dyDescent="0.3">
      <c r="A258" s="752">
        <v>50</v>
      </c>
      <c r="B258" s="753" t="s">
        <v>1949</v>
      </c>
      <c r="C258" s="753" t="s">
        <v>2188</v>
      </c>
      <c r="D258" s="834" t="s">
        <v>3031</v>
      </c>
      <c r="E258" s="835" t="s">
        <v>2205</v>
      </c>
      <c r="F258" s="753" t="s">
        <v>2186</v>
      </c>
      <c r="G258" s="753" t="s">
        <v>2211</v>
      </c>
      <c r="H258" s="753" t="s">
        <v>1098</v>
      </c>
      <c r="I258" s="753" t="s">
        <v>1131</v>
      </c>
      <c r="J258" s="753" t="s">
        <v>1132</v>
      </c>
      <c r="K258" s="753" t="s">
        <v>2056</v>
      </c>
      <c r="L258" s="754">
        <v>35.11</v>
      </c>
      <c r="M258" s="754">
        <v>105.33</v>
      </c>
      <c r="N258" s="753">
        <v>3</v>
      </c>
      <c r="O258" s="836">
        <v>1.5</v>
      </c>
      <c r="P258" s="754"/>
      <c r="Q258" s="769">
        <v>0</v>
      </c>
      <c r="R258" s="753"/>
      <c r="S258" s="769">
        <v>0</v>
      </c>
      <c r="T258" s="836"/>
      <c r="U258" s="792">
        <v>0</v>
      </c>
    </row>
    <row r="259" spans="1:21" ht="14.4" customHeight="1" x14ac:dyDescent="0.3">
      <c r="A259" s="752">
        <v>50</v>
      </c>
      <c r="B259" s="753" t="s">
        <v>1949</v>
      </c>
      <c r="C259" s="753" t="s">
        <v>2188</v>
      </c>
      <c r="D259" s="834" t="s">
        <v>3031</v>
      </c>
      <c r="E259" s="835" t="s">
        <v>2205</v>
      </c>
      <c r="F259" s="753" t="s">
        <v>2186</v>
      </c>
      <c r="G259" s="753" t="s">
        <v>2351</v>
      </c>
      <c r="H259" s="753" t="s">
        <v>564</v>
      </c>
      <c r="I259" s="753" t="s">
        <v>770</v>
      </c>
      <c r="J259" s="753" t="s">
        <v>823</v>
      </c>
      <c r="K259" s="753" t="s">
        <v>2352</v>
      </c>
      <c r="L259" s="754">
        <v>159.16999999999999</v>
      </c>
      <c r="M259" s="754">
        <v>477.51</v>
      </c>
      <c r="N259" s="753">
        <v>3</v>
      </c>
      <c r="O259" s="836">
        <v>1.5</v>
      </c>
      <c r="P259" s="754">
        <v>159.16999999999999</v>
      </c>
      <c r="Q259" s="769">
        <v>0.33333333333333331</v>
      </c>
      <c r="R259" s="753">
        <v>1</v>
      </c>
      <c r="S259" s="769">
        <v>0.33333333333333331</v>
      </c>
      <c r="T259" s="836">
        <v>0.5</v>
      </c>
      <c r="U259" s="792">
        <v>0.33333333333333331</v>
      </c>
    </row>
    <row r="260" spans="1:21" ht="14.4" customHeight="1" x14ac:dyDescent="0.3">
      <c r="A260" s="752">
        <v>50</v>
      </c>
      <c r="B260" s="753" t="s">
        <v>1949</v>
      </c>
      <c r="C260" s="753" t="s">
        <v>2188</v>
      </c>
      <c r="D260" s="834" t="s">
        <v>3031</v>
      </c>
      <c r="E260" s="835" t="s">
        <v>2205</v>
      </c>
      <c r="F260" s="753" t="s">
        <v>2186</v>
      </c>
      <c r="G260" s="753" t="s">
        <v>2212</v>
      </c>
      <c r="H260" s="753" t="s">
        <v>564</v>
      </c>
      <c r="I260" s="753" t="s">
        <v>811</v>
      </c>
      <c r="J260" s="753" t="s">
        <v>812</v>
      </c>
      <c r="K260" s="753" t="s">
        <v>2213</v>
      </c>
      <c r="L260" s="754">
        <v>42.51</v>
      </c>
      <c r="M260" s="754">
        <v>85.02</v>
      </c>
      <c r="N260" s="753">
        <v>2</v>
      </c>
      <c r="O260" s="836">
        <v>1</v>
      </c>
      <c r="P260" s="754"/>
      <c r="Q260" s="769">
        <v>0</v>
      </c>
      <c r="R260" s="753"/>
      <c r="S260" s="769">
        <v>0</v>
      </c>
      <c r="T260" s="836"/>
      <c r="U260" s="792">
        <v>0</v>
      </c>
    </row>
    <row r="261" spans="1:21" ht="14.4" customHeight="1" x14ac:dyDescent="0.3">
      <c r="A261" s="752">
        <v>50</v>
      </c>
      <c r="B261" s="753" t="s">
        <v>1949</v>
      </c>
      <c r="C261" s="753" t="s">
        <v>2188</v>
      </c>
      <c r="D261" s="834" t="s">
        <v>3031</v>
      </c>
      <c r="E261" s="835" t="s">
        <v>2205</v>
      </c>
      <c r="F261" s="753" t="s">
        <v>2186</v>
      </c>
      <c r="G261" s="753" t="s">
        <v>2375</v>
      </c>
      <c r="H261" s="753" t="s">
        <v>564</v>
      </c>
      <c r="I261" s="753" t="s">
        <v>845</v>
      </c>
      <c r="J261" s="753" t="s">
        <v>846</v>
      </c>
      <c r="K261" s="753" t="s">
        <v>2376</v>
      </c>
      <c r="L261" s="754">
        <v>33</v>
      </c>
      <c r="M261" s="754">
        <v>33</v>
      </c>
      <c r="N261" s="753">
        <v>1</v>
      </c>
      <c r="O261" s="836">
        <v>0.5</v>
      </c>
      <c r="P261" s="754"/>
      <c r="Q261" s="769">
        <v>0</v>
      </c>
      <c r="R261" s="753"/>
      <c r="S261" s="769">
        <v>0</v>
      </c>
      <c r="T261" s="836"/>
      <c r="U261" s="792">
        <v>0</v>
      </c>
    </row>
    <row r="262" spans="1:21" ht="14.4" customHeight="1" x14ac:dyDescent="0.3">
      <c r="A262" s="752">
        <v>50</v>
      </c>
      <c r="B262" s="753" t="s">
        <v>1949</v>
      </c>
      <c r="C262" s="753" t="s">
        <v>2188</v>
      </c>
      <c r="D262" s="834" t="s">
        <v>3031</v>
      </c>
      <c r="E262" s="835" t="s">
        <v>2205</v>
      </c>
      <c r="F262" s="753" t="s">
        <v>2186</v>
      </c>
      <c r="G262" s="753" t="s">
        <v>2214</v>
      </c>
      <c r="H262" s="753" t="s">
        <v>1098</v>
      </c>
      <c r="I262" s="753" t="s">
        <v>1254</v>
      </c>
      <c r="J262" s="753" t="s">
        <v>2046</v>
      </c>
      <c r="K262" s="753" t="s">
        <v>2047</v>
      </c>
      <c r="L262" s="754">
        <v>93.43</v>
      </c>
      <c r="M262" s="754">
        <v>280.29000000000002</v>
      </c>
      <c r="N262" s="753">
        <v>3</v>
      </c>
      <c r="O262" s="836">
        <v>1.5</v>
      </c>
      <c r="P262" s="754">
        <v>93.43</v>
      </c>
      <c r="Q262" s="769">
        <v>0.33333333333333331</v>
      </c>
      <c r="R262" s="753">
        <v>1</v>
      </c>
      <c r="S262" s="769">
        <v>0.33333333333333331</v>
      </c>
      <c r="T262" s="836">
        <v>0.5</v>
      </c>
      <c r="U262" s="792">
        <v>0.33333333333333331</v>
      </c>
    </row>
    <row r="263" spans="1:21" ht="14.4" customHeight="1" x14ac:dyDescent="0.3">
      <c r="A263" s="752">
        <v>50</v>
      </c>
      <c r="B263" s="753" t="s">
        <v>1949</v>
      </c>
      <c r="C263" s="753" t="s">
        <v>2188</v>
      </c>
      <c r="D263" s="834" t="s">
        <v>3031</v>
      </c>
      <c r="E263" s="835" t="s">
        <v>2205</v>
      </c>
      <c r="F263" s="753" t="s">
        <v>2186</v>
      </c>
      <c r="G263" s="753" t="s">
        <v>2215</v>
      </c>
      <c r="H263" s="753" t="s">
        <v>564</v>
      </c>
      <c r="I263" s="753" t="s">
        <v>2277</v>
      </c>
      <c r="J263" s="753" t="s">
        <v>2216</v>
      </c>
      <c r="K263" s="753" t="s">
        <v>2278</v>
      </c>
      <c r="L263" s="754">
        <v>0</v>
      </c>
      <c r="M263" s="754">
        <v>0</v>
      </c>
      <c r="N263" s="753">
        <v>1</v>
      </c>
      <c r="O263" s="836">
        <v>0.5</v>
      </c>
      <c r="P263" s="754"/>
      <c r="Q263" s="769"/>
      <c r="R263" s="753"/>
      <c r="S263" s="769">
        <v>0</v>
      </c>
      <c r="T263" s="836"/>
      <c r="U263" s="792">
        <v>0</v>
      </c>
    </row>
    <row r="264" spans="1:21" ht="14.4" customHeight="1" x14ac:dyDescent="0.3">
      <c r="A264" s="752">
        <v>50</v>
      </c>
      <c r="B264" s="753" t="s">
        <v>1949</v>
      </c>
      <c r="C264" s="753" t="s">
        <v>2188</v>
      </c>
      <c r="D264" s="834" t="s">
        <v>3031</v>
      </c>
      <c r="E264" s="835" t="s">
        <v>2205</v>
      </c>
      <c r="F264" s="753" t="s">
        <v>2186</v>
      </c>
      <c r="G264" s="753" t="s">
        <v>2215</v>
      </c>
      <c r="H264" s="753" t="s">
        <v>564</v>
      </c>
      <c r="I264" s="753" t="s">
        <v>815</v>
      </c>
      <c r="J264" s="753" t="s">
        <v>2216</v>
      </c>
      <c r="K264" s="753" t="s">
        <v>2383</v>
      </c>
      <c r="L264" s="754">
        <v>11.73</v>
      </c>
      <c r="M264" s="754">
        <v>35.19</v>
      </c>
      <c r="N264" s="753">
        <v>3</v>
      </c>
      <c r="O264" s="836">
        <v>1.5</v>
      </c>
      <c r="P264" s="754"/>
      <c r="Q264" s="769">
        <v>0</v>
      </c>
      <c r="R264" s="753"/>
      <c r="S264" s="769">
        <v>0</v>
      </c>
      <c r="T264" s="836"/>
      <c r="U264" s="792">
        <v>0</v>
      </c>
    </row>
    <row r="265" spans="1:21" ht="14.4" customHeight="1" x14ac:dyDescent="0.3">
      <c r="A265" s="752">
        <v>50</v>
      </c>
      <c r="B265" s="753" t="s">
        <v>1949</v>
      </c>
      <c r="C265" s="753" t="s">
        <v>2188</v>
      </c>
      <c r="D265" s="834" t="s">
        <v>3031</v>
      </c>
      <c r="E265" s="835" t="s">
        <v>2205</v>
      </c>
      <c r="F265" s="753" t="s">
        <v>2186</v>
      </c>
      <c r="G265" s="753" t="s">
        <v>2395</v>
      </c>
      <c r="H265" s="753" t="s">
        <v>1098</v>
      </c>
      <c r="I265" s="753" t="s">
        <v>1773</v>
      </c>
      <c r="J265" s="753" t="s">
        <v>1774</v>
      </c>
      <c r="K265" s="753" t="s">
        <v>2150</v>
      </c>
      <c r="L265" s="754">
        <v>79.03</v>
      </c>
      <c r="M265" s="754">
        <v>79.03</v>
      </c>
      <c r="N265" s="753">
        <v>1</v>
      </c>
      <c r="O265" s="836">
        <v>0.5</v>
      </c>
      <c r="P265" s="754"/>
      <c r="Q265" s="769">
        <v>0</v>
      </c>
      <c r="R265" s="753"/>
      <c r="S265" s="769">
        <v>0</v>
      </c>
      <c r="T265" s="836"/>
      <c r="U265" s="792">
        <v>0</v>
      </c>
    </row>
    <row r="266" spans="1:21" ht="14.4" customHeight="1" x14ac:dyDescent="0.3">
      <c r="A266" s="752">
        <v>50</v>
      </c>
      <c r="B266" s="753" t="s">
        <v>1949</v>
      </c>
      <c r="C266" s="753" t="s">
        <v>2188</v>
      </c>
      <c r="D266" s="834" t="s">
        <v>3031</v>
      </c>
      <c r="E266" s="835" t="s">
        <v>2205</v>
      </c>
      <c r="F266" s="753" t="s">
        <v>2186</v>
      </c>
      <c r="G266" s="753" t="s">
        <v>2283</v>
      </c>
      <c r="H266" s="753" t="s">
        <v>1098</v>
      </c>
      <c r="I266" s="753" t="s">
        <v>2554</v>
      </c>
      <c r="J266" s="753" t="s">
        <v>2555</v>
      </c>
      <c r="K266" s="753" t="s">
        <v>2556</v>
      </c>
      <c r="L266" s="754">
        <v>73.45</v>
      </c>
      <c r="M266" s="754">
        <v>73.45</v>
      </c>
      <c r="N266" s="753">
        <v>1</v>
      </c>
      <c r="O266" s="836">
        <v>0.5</v>
      </c>
      <c r="P266" s="754"/>
      <c r="Q266" s="769">
        <v>0</v>
      </c>
      <c r="R266" s="753"/>
      <c r="S266" s="769">
        <v>0</v>
      </c>
      <c r="T266" s="836"/>
      <c r="U266" s="792">
        <v>0</v>
      </c>
    </row>
    <row r="267" spans="1:21" ht="14.4" customHeight="1" x14ac:dyDescent="0.3">
      <c r="A267" s="752">
        <v>50</v>
      </c>
      <c r="B267" s="753" t="s">
        <v>1949</v>
      </c>
      <c r="C267" s="753" t="s">
        <v>2188</v>
      </c>
      <c r="D267" s="834" t="s">
        <v>3031</v>
      </c>
      <c r="E267" s="835" t="s">
        <v>2205</v>
      </c>
      <c r="F267" s="753" t="s">
        <v>2186</v>
      </c>
      <c r="G267" s="753" t="s">
        <v>2222</v>
      </c>
      <c r="H267" s="753" t="s">
        <v>564</v>
      </c>
      <c r="I267" s="753" t="s">
        <v>2284</v>
      </c>
      <c r="J267" s="753" t="s">
        <v>2223</v>
      </c>
      <c r="K267" s="753" t="s">
        <v>2285</v>
      </c>
      <c r="L267" s="754">
        <v>10.65</v>
      </c>
      <c r="M267" s="754">
        <v>10.65</v>
      </c>
      <c r="N267" s="753">
        <v>1</v>
      </c>
      <c r="O267" s="836">
        <v>0.5</v>
      </c>
      <c r="P267" s="754"/>
      <c r="Q267" s="769">
        <v>0</v>
      </c>
      <c r="R267" s="753"/>
      <c r="S267" s="769">
        <v>0</v>
      </c>
      <c r="T267" s="836"/>
      <c r="U267" s="792">
        <v>0</v>
      </c>
    </row>
    <row r="268" spans="1:21" ht="14.4" customHeight="1" x14ac:dyDescent="0.3">
      <c r="A268" s="752">
        <v>50</v>
      </c>
      <c r="B268" s="753" t="s">
        <v>1949</v>
      </c>
      <c r="C268" s="753" t="s">
        <v>2188</v>
      </c>
      <c r="D268" s="834" t="s">
        <v>3031</v>
      </c>
      <c r="E268" s="835" t="s">
        <v>2205</v>
      </c>
      <c r="F268" s="753" t="s">
        <v>2186</v>
      </c>
      <c r="G268" s="753" t="s">
        <v>2222</v>
      </c>
      <c r="H268" s="753" t="s">
        <v>564</v>
      </c>
      <c r="I268" s="753" t="s">
        <v>716</v>
      </c>
      <c r="J268" s="753" t="s">
        <v>2223</v>
      </c>
      <c r="K268" s="753" t="s">
        <v>2286</v>
      </c>
      <c r="L268" s="754">
        <v>35.11</v>
      </c>
      <c r="M268" s="754">
        <v>35.11</v>
      </c>
      <c r="N268" s="753">
        <v>1</v>
      </c>
      <c r="O268" s="836">
        <v>0.5</v>
      </c>
      <c r="P268" s="754">
        <v>35.11</v>
      </c>
      <c r="Q268" s="769">
        <v>1</v>
      </c>
      <c r="R268" s="753">
        <v>1</v>
      </c>
      <c r="S268" s="769">
        <v>1</v>
      </c>
      <c r="T268" s="836">
        <v>0.5</v>
      </c>
      <c r="U268" s="792">
        <v>1</v>
      </c>
    </row>
    <row r="269" spans="1:21" ht="14.4" customHeight="1" x14ac:dyDescent="0.3">
      <c r="A269" s="752">
        <v>50</v>
      </c>
      <c r="B269" s="753" t="s">
        <v>1949</v>
      </c>
      <c r="C269" s="753" t="s">
        <v>2188</v>
      </c>
      <c r="D269" s="834" t="s">
        <v>3031</v>
      </c>
      <c r="E269" s="835" t="s">
        <v>2205</v>
      </c>
      <c r="F269" s="753" t="s">
        <v>2186</v>
      </c>
      <c r="G269" s="753" t="s">
        <v>2222</v>
      </c>
      <c r="H269" s="753" t="s">
        <v>564</v>
      </c>
      <c r="I269" s="753" t="s">
        <v>735</v>
      </c>
      <c r="J269" s="753" t="s">
        <v>2223</v>
      </c>
      <c r="K269" s="753" t="s">
        <v>2224</v>
      </c>
      <c r="L269" s="754">
        <v>17.559999999999999</v>
      </c>
      <c r="M269" s="754">
        <v>17.559999999999999</v>
      </c>
      <c r="N269" s="753">
        <v>1</v>
      </c>
      <c r="O269" s="836">
        <v>0.5</v>
      </c>
      <c r="P269" s="754"/>
      <c r="Q269" s="769">
        <v>0</v>
      </c>
      <c r="R269" s="753"/>
      <c r="S269" s="769">
        <v>0</v>
      </c>
      <c r="T269" s="836"/>
      <c r="U269" s="792">
        <v>0</v>
      </c>
    </row>
    <row r="270" spans="1:21" ht="14.4" customHeight="1" x14ac:dyDescent="0.3">
      <c r="A270" s="752">
        <v>50</v>
      </c>
      <c r="B270" s="753" t="s">
        <v>1949</v>
      </c>
      <c r="C270" s="753" t="s">
        <v>2188</v>
      </c>
      <c r="D270" s="834" t="s">
        <v>3031</v>
      </c>
      <c r="E270" s="835" t="s">
        <v>2205</v>
      </c>
      <c r="F270" s="753" t="s">
        <v>2186</v>
      </c>
      <c r="G270" s="753" t="s">
        <v>2225</v>
      </c>
      <c r="H270" s="753" t="s">
        <v>1098</v>
      </c>
      <c r="I270" s="753" t="s">
        <v>1153</v>
      </c>
      <c r="J270" s="753" t="s">
        <v>1154</v>
      </c>
      <c r="K270" s="753" t="s">
        <v>2497</v>
      </c>
      <c r="L270" s="754">
        <v>1847.49</v>
      </c>
      <c r="M270" s="754">
        <v>1847.49</v>
      </c>
      <c r="N270" s="753">
        <v>1</v>
      </c>
      <c r="O270" s="836">
        <v>0.5</v>
      </c>
      <c r="P270" s="754"/>
      <c r="Q270" s="769">
        <v>0</v>
      </c>
      <c r="R270" s="753"/>
      <c r="S270" s="769">
        <v>0</v>
      </c>
      <c r="T270" s="836"/>
      <c r="U270" s="792">
        <v>0</v>
      </c>
    </row>
    <row r="271" spans="1:21" ht="14.4" customHeight="1" x14ac:dyDescent="0.3">
      <c r="A271" s="752">
        <v>50</v>
      </c>
      <c r="B271" s="753" t="s">
        <v>1949</v>
      </c>
      <c r="C271" s="753" t="s">
        <v>2188</v>
      </c>
      <c r="D271" s="834" t="s">
        <v>3031</v>
      </c>
      <c r="E271" s="835" t="s">
        <v>2205</v>
      </c>
      <c r="F271" s="753" t="s">
        <v>2186</v>
      </c>
      <c r="G271" s="753" t="s">
        <v>2228</v>
      </c>
      <c r="H271" s="753" t="s">
        <v>1098</v>
      </c>
      <c r="I271" s="753" t="s">
        <v>2296</v>
      </c>
      <c r="J271" s="753" t="s">
        <v>2230</v>
      </c>
      <c r="K271" s="753" t="s">
        <v>2297</v>
      </c>
      <c r="L271" s="754">
        <v>72.88</v>
      </c>
      <c r="M271" s="754">
        <v>72.88</v>
      </c>
      <c r="N271" s="753">
        <v>1</v>
      </c>
      <c r="O271" s="836">
        <v>0.5</v>
      </c>
      <c r="P271" s="754"/>
      <c r="Q271" s="769">
        <v>0</v>
      </c>
      <c r="R271" s="753"/>
      <c r="S271" s="769">
        <v>0</v>
      </c>
      <c r="T271" s="836"/>
      <c r="U271" s="792">
        <v>0</v>
      </c>
    </row>
    <row r="272" spans="1:21" ht="14.4" customHeight="1" x14ac:dyDescent="0.3">
      <c r="A272" s="752">
        <v>50</v>
      </c>
      <c r="B272" s="753" t="s">
        <v>1949</v>
      </c>
      <c r="C272" s="753" t="s">
        <v>2188</v>
      </c>
      <c r="D272" s="834" t="s">
        <v>3031</v>
      </c>
      <c r="E272" s="835" t="s">
        <v>2205</v>
      </c>
      <c r="F272" s="753" t="s">
        <v>2186</v>
      </c>
      <c r="G272" s="753" t="s">
        <v>2232</v>
      </c>
      <c r="H272" s="753" t="s">
        <v>564</v>
      </c>
      <c r="I272" s="753" t="s">
        <v>2557</v>
      </c>
      <c r="J272" s="753" t="s">
        <v>2558</v>
      </c>
      <c r="K272" s="753" t="s">
        <v>2067</v>
      </c>
      <c r="L272" s="754">
        <v>48.27</v>
      </c>
      <c r="M272" s="754">
        <v>48.27</v>
      </c>
      <c r="N272" s="753">
        <v>1</v>
      </c>
      <c r="O272" s="836">
        <v>0.5</v>
      </c>
      <c r="P272" s="754"/>
      <c r="Q272" s="769">
        <v>0</v>
      </c>
      <c r="R272" s="753"/>
      <c r="S272" s="769">
        <v>0</v>
      </c>
      <c r="T272" s="836"/>
      <c r="U272" s="792">
        <v>0</v>
      </c>
    </row>
    <row r="273" spans="1:21" ht="14.4" customHeight="1" x14ac:dyDescent="0.3">
      <c r="A273" s="752">
        <v>50</v>
      </c>
      <c r="B273" s="753" t="s">
        <v>1949</v>
      </c>
      <c r="C273" s="753" t="s">
        <v>2188</v>
      </c>
      <c r="D273" s="834" t="s">
        <v>3031</v>
      </c>
      <c r="E273" s="835" t="s">
        <v>2205</v>
      </c>
      <c r="F273" s="753" t="s">
        <v>2186</v>
      </c>
      <c r="G273" s="753" t="s">
        <v>2232</v>
      </c>
      <c r="H273" s="753" t="s">
        <v>1098</v>
      </c>
      <c r="I273" s="753" t="s">
        <v>1145</v>
      </c>
      <c r="J273" s="753" t="s">
        <v>2065</v>
      </c>
      <c r="K273" s="753" t="s">
        <v>2067</v>
      </c>
      <c r="L273" s="754">
        <v>48.27</v>
      </c>
      <c r="M273" s="754">
        <v>48.27</v>
      </c>
      <c r="N273" s="753">
        <v>1</v>
      </c>
      <c r="O273" s="836">
        <v>1</v>
      </c>
      <c r="P273" s="754"/>
      <c r="Q273" s="769">
        <v>0</v>
      </c>
      <c r="R273" s="753"/>
      <c r="S273" s="769">
        <v>0</v>
      </c>
      <c r="T273" s="836"/>
      <c r="U273" s="792">
        <v>0</v>
      </c>
    </row>
    <row r="274" spans="1:21" ht="14.4" customHeight="1" x14ac:dyDescent="0.3">
      <c r="A274" s="752">
        <v>50</v>
      </c>
      <c r="B274" s="753" t="s">
        <v>1949</v>
      </c>
      <c r="C274" s="753" t="s">
        <v>2188</v>
      </c>
      <c r="D274" s="834" t="s">
        <v>3031</v>
      </c>
      <c r="E274" s="835" t="s">
        <v>2205</v>
      </c>
      <c r="F274" s="753" t="s">
        <v>2186</v>
      </c>
      <c r="G274" s="753" t="s">
        <v>2425</v>
      </c>
      <c r="H274" s="753" t="s">
        <v>1098</v>
      </c>
      <c r="I274" s="753" t="s">
        <v>2506</v>
      </c>
      <c r="J274" s="753" t="s">
        <v>2427</v>
      </c>
      <c r="K274" s="753" t="s">
        <v>2080</v>
      </c>
      <c r="L274" s="754">
        <v>278.64</v>
      </c>
      <c r="M274" s="754">
        <v>278.64</v>
      </c>
      <c r="N274" s="753">
        <v>1</v>
      </c>
      <c r="O274" s="836">
        <v>0.5</v>
      </c>
      <c r="P274" s="754"/>
      <c r="Q274" s="769">
        <v>0</v>
      </c>
      <c r="R274" s="753"/>
      <c r="S274" s="769">
        <v>0</v>
      </c>
      <c r="T274" s="836"/>
      <c r="U274" s="792">
        <v>0</v>
      </c>
    </row>
    <row r="275" spans="1:21" ht="14.4" customHeight="1" x14ac:dyDescent="0.3">
      <c r="A275" s="752">
        <v>50</v>
      </c>
      <c r="B275" s="753" t="s">
        <v>1949</v>
      </c>
      <c r="C275" s="753" t="s">
        <v>2188</v>
      </c>
      <c r="D275" s="834" t="s">
        <v>3031</v>
      </c>
      <c r="E275" s="835" t="s">
        <v>2205</v>
      </c>
      <c r="F275" s="753" t="s">
        <v>2186</v>
      </c>
      <c r="G275" s="753" t="s">
        <v>2239</v>
      </c>
      <c r="H275" s="753" t="s">
        <v>564</v>
      </c>
      <c r="I275" s="753" t="s">
        <v>2240</v>
      </c>
      <c r="J275" s="753" t="s">
        <v>701</v>
      </c>
      <c r="K275" s="753" t="s">
        <v>2241</v>
      </c>
      <c r="L275" s="754">
        <v>42.08</v>
      </c>
      <c r="M275" s="754">
        <v>42.08</v>
      </c>
      <c r="N275" s="753">
        <v>1</v>
      </c>
      <c r="O275" s="836">
        <v>0.5</v>
      </c>
      <c r="P275" s="754"/>
      <c r="Q275" s="769">
        <v>0</v>
      </c>
      <c r="R275" s="753"/>
      <c r="S275" s="769">
        <v>0</v>
      </c>
      <c r="T275" s="836"/>
      <c r="U275" s="792">
        <v>0</v>
      </c>
    </row>
    <row r="276" spans="1:21" ht="14.4" customHeight="1" x14ac:dyDescent="0.3">
      <c r="A276" s="752">
        <v>50</v>
      </c>
      <c r="B276" s="753" t="s">
        <v>1949</v>
      </c>
      <c r="C276" s="753" t="s">
        <v>2188</v>
      </c>
      <c r="D276" s="834" t="s">
        <v>3031</v>
      </c>
      <c r="E276" s="835" t="s">
        <v>2205</v>
      </c>
      <c r="F276" s="753" t="s">
        <v>2186</v>
      </c>
      <c r="G276" s="753" t="s">
        <v>2245</v>
      </c>
      <c r="H276" s="753" t="s">
        <v>564</v>
      </c>
      <c r="I276" s="753" t="s">
        <v>2559</v>
      </c>
      <c r="J276" s="753" t="s">
        <v>2328</v>
      </c>
      <c r="K276" s="753" t="s">
        <v>2522</v>
      </c>
      <c r="L276" s="754">
        <v>87.23</v>
      </c>
      <c r="M276" s="754">
        <v>87.23</v>
      </c>
      <c r="N276" s="753">
        <v>1</v>
      </c>
      <c r="O276" s="836">
        <v>0.5</v>
      </c>
      <c r="P276" s="754"/>
      <c r="Q276" s="769">
        <v>0</v>
      </c>
      <c r="R276" s="753"/>
      <c r="S276" s="769">
        <v>0</v>
      </c>
      <c r="T276" s="836"/>
      <c r="U276" s="792">
        <v>0</v>
      </c>
    </row>
    <row r="277" spans="1:21" ht="14.4" customHeight="1" x14ac:dyDescent="0.3">
      <c r="A277" s="752">
        <v>50</v>
      </c>
      <c r="B277" s="753" t="s">
        <v>1949</v>
      </c>
      <c r="C277" s="753" t="s">
        <v>2188</v>
      </c>
      <c r="D277" s="834" t="s">
        <v>3031</v>
      </c>
      <c r="E277" s="835" t="s">
        <v>2205</v>
      </c>
      <c r="F277" s="753" t="s">
        <v>2186</v>
      </c>
      <c r="G277" s="753" t="s">
        <v>2250</v>
      </c>
      <c r="H277" s="753" t="s">
        <v>1098</v>
      </c>
      <c r="I277" s="753" t="s">
        <v>1169</v>
      </c>
      <c r="J277" s="753" t="s">
        <v>2035</v>
      </c>
      <c r="K277" s="753" t="s">
        <v>2036</v>
      </c>
      <c r="L277" s="754">
        <v>184.74</v>
      </c>
      <c r="M277" s="754">
        <v>923.7</v>
      </c>
      <c r="N277" s="753">
        <v>5</v>
      </c>
      <c r="O277" s="836">
        <v>3.5</v>
      </c>
      <c r="P277" s="754"/>
      <c r="Q277" s="769">
        <v>0</v>
      </c>
      <c r="R277" s="753"/>
      <c r="S277" s="769">
        <v>0</v>
      </c>
      <c r="T277" s="836"/>
      <c r="U277" s="792">
        <v>0</v>
      </c>
    </row>
    <row r="278" spans="1:21" ht="14.4" customHeight="1" x14ac:dyDescent="0.3">
      <c r="A278" s="752">
        <v>50</v>
      </c>
      <c r="B278" s="753" t="s">
        <v>1949</v>
      </c>
      <c r="C278" s="753" t="s">
        <v>2188</v>
      </c>
      <c r="D278" s="834" t="s">
        <v>3031</v>
      </c>
      <c r="E278" s="835" t="s">
        <v>2206</v>
      </c>
      <c r="F278" s="753" t="s">
        <v>2186</v>
      </c>
      <c r="G278" s="753" t="s">
        <v>2211</v>
      </c>
      <c r="H278" s="753" t="s">
        <v>1098</v>
      </c>
      <c r="I278" s="753" t="s">
        <v>1131</v>
      </c>
      <c r="J278" s="753" t="s">
        <v>1132</v>
      </c>
      <c r="K278" s="753" t="s">
        <v>2056</v>
      </c>
      <c r="L278" s="754">
        <v>35.11</v>
      </c>
      <c r="M278" s="754">
        <v>35.11</v>
      </c>
      <c r="N278" s="753">
        <v>1</v>
      </c>
      <c r="O278" s="836">
        <v>0.5</v>
      </c>
      <c r="P278" s="754"/>
      <c r="Q278" s="769">
        <v>0</v>
      </c>
      <c r="R278" s="753"/>
      <c r="S278" s="769">
        <v>0</v>
      </c>
      <c r="T278" s="836"/>
      <c r="U278" s="792">
        <v>0</v>
      </c>
    </row>
    <row r="279" spans="1:21" ht="14.4" customHeight="1" x14ac:dyDescent="0.3">
      <c r="A279" s="752">
        <v>50</v>
      </c>
      <c r="B279" s="753" t="s">
        <v>1949</v>
      </c>
      <c r="C279" s="753" t="s">
        <v>2188</v>
      </c>
      <c r="D279" s="834" t="s">
        <v>3031</v>
      </c>
      <c r="E279" s="835" t="s">
        <v>2206</v>
      </c>
      <c r="F279" s="753" t="s">
        <v>2186</v>
      </c>
      <c r="G279" s="753" t="s">
        <v>2232</v>
      </c>
      <c r="H279" s="753" t="s">
        <v>1098</v>
      </c>
      <c r="I279" s="753" t="s">
        <v>2298</v>
      </c>
      <c r="J279" s="753" t="s">
        <v>2065</v>
      </c>
      <c r="K279" s="753" t="s">
        <v>2265</v>
      </c>
      <c r="L279" s="754">
        <v>96.53</v>
      </c>
      <c r="M279" s="754">
        <v>96.53</v>
      </c>
      <c r="N279" s="753">
        <v>1</v>
      </c>
      <c r="O279" s="836">
        <v>0.5</v>
      </c>
      <c r="P279" s="754"/>
      <c r="Q279" s="769">
        <v>0</v>
      </c>
      <c r="R279" s="753"/>
      <c r="S279" s="769">
        <v>0</v>
      </c>
      <c r="T279" s="836"/>
      <c r="U279" s="792">
        <v>0</v>
      </c>
    </row>
    <row r="280" spans="1:21" ht="14.4" customHeight="1" x14ac:dyDescent="0.3">
      <c r="A280" s="752">
        <v>50</v>
      </c>
      <c r="B280" s="753" t="s">
        <v>1949</v>
      </c>
      <c r="C280" s="753" t="s">
        <v>2188</v>
      </c>
      <c r="D280" s="834" t="s">
        <v>3031</v>
      </c>
      <c r="E280" s="835" t="s">
        <v>2206</v>
      </c>
      <c r="F280" s="753" t="s">
        <v>2186</v>
      </c>
      <c r="G280" s="753" t="s">
        <v>2232</v>
      </c>
      <c r="H280" s="753" t="s">
        <v>1098</v>
      </c>
      <c r="I280" s="753" t="s">
        <v>1099</v>
      </c>
      <c r="J280" s="753" t="s">
        <v>2065</v>
      </c>
      <c r="K280" s="753" t="s">
        <v>2066</v>
      </c>
      <c r="L280" s="754">
        <v>16.09</v>
      </c>
      <c r="M280" s="754">
        <v>16.09</v>
      </c>
      <c r="N280" s="753">
        <v>1</v>
      </c>
      <c r="O280" s="836">
        <v>1</v>
      </c>
      <c r="P280" s="754"/>
      <c r="Q280" s="769">
        <v>0</v>
      </c>
      <c r="R280" s="753"/>
      <c r="S280" s="769">
        <v>0</v>
      </c>
      <c r="T280" s="836"/>
      <c r="U280" s="792">
        <v>0</v>
      </c>
    </row>
    <row r="281" spans="1:21" ht="14.4" customHeight="1" x14ac:dyDescent="0.3">
      <c r="A281" s="752">
        <v>50</v>
      </c>
      <c r="B281" s="753" t="s">
        <v>1949</v>
      </c>
      <c r="C281" s="753" t="s">
        <v>2188</v>
      </c>
      <c r="D281" s="834" t="s">
        <v>3031</v>
      </c>
      <c r="E281" s="835" t="s">
        <v>2207</v>
      </c>
      <c r="F281" s="753" t="s">
        <v>2186</v>
      </c>
      <c r="G281" s="753" t="s">
        <v>2209</v>
      </c>
      <c r="H281" s="753" t="s">
        <v>1098</v>
      </c>
      <c r="I281" s="753" t="s">
        <v>1115</v>
      </c>
      <c r="J281" s="753" t="s">
        <v>1116</v>
      </c>
      <c r="K281" s="753" t="s">
        <v>2051</v>
      </c>
      <c r="L281" s="754">
        <v>72</v>
      </c>
      <c r="M281" s="754">
        <v>72</v>
      </c>
      <c r="N281" s="753">
        <v>1</v>
      </c>
      <c r="O281" s="836">
        <v>0.5</v>
      </c>
      <c r="P281" s="754"/>
      <c r="Q281" s="769">
        <v>0</v>
      </c>
      <c r="R281" s="753"/>
      <c r="S281" s="769">
        <v>0</v>
      </c>
      <c r="T281" s="836"/>
      <c r="U281" s="792">
        <v>0</v>
      </c>
    </row>
    <row r="282" spans="1:21" ht="14.4" customHeight="1" x14ac:dyDescent="0.3">
      <c r="A282" s="752">
        <v>50</v>
      </c>
      <c r="B282" s="753" t="s">
        <v>1949</v>
      </c>
      <c r="C282" s="753" t="s">
        <v>2188</v>
      </c>
      <c r="D282" s="834" t="s">
        <v>3031</v>
      </c>
      <c r="E282" s="835" t="s">
        <v>2207</v>
      </c>
      <c r="F282" s="753" t="s">
        <v>2186</v>
      </c>
      <c r="G282" s="753" t="s">
        <v>2212</v>
      </c>
      <c r="H282" s="753" t="s">
        <v>564</v>
      </c>
      <c r="I282" s="753" t="s">
        <v>811</v>
      </c>
      <c r="J282" s="753" t="s">
        <v>812</v>
      </c>
      <c r="K282" s="753" t="s">
        <v>2213</v>
      </c>
      <c r="L282" s="754">
        <v>42.51</v>
      </c>
      <c r="M282" s="754">
        <v>42.51</v>
      </c>
      <c r="N282" s="753">
        <v>1</v>
      </c>
      <c r="O282" s="836">
        <v>0.5</v>
      </c>
      <c r="P282" s="754"/>
      <c r="Q282" s="769">
        <v>0</v>
      </c>
      <c r="R282" s="753"/>
      <c r="S282" s="769">
        <v>0</v>
      </c>
      <c r="T282" s="836"/>
      <c r="U282" s="792">
        <v>0</v>
      </c>
    </row>
    <row r="283" spans="1:21" ht="14.4" customHeight="1" x14ac:dyDescent="0.3">
      <c r="A283" s="752">
        <v>50</v>
      </c>
      <c r="B283" s="753" t="s">
        <v>1949</v>
      </c>
      <c r="C283" s="753" t="s">
        <v>2188</v>
      </c>
      <c r="D283" s="834" t="s">
        <v>3031</v>
      </c>
      <c r="E283" s="835" t="s">
        <v>2207</v>
      </c>
      <c r="F283" s="753" t="s">
        <v>2186</v>
      </c>
      <c r="G283" s="753" t="s">
        <v>2292</v>
      </c>
      <c r="H283" s="753" t="s">
        <v>1098</v>
      </c>
      <c r="I283" s="753" t="s">
        <v>2293</v>
      </c>
      <c r="J283" s="753" t="s">
        <v>1173</v>
      </c>
      <c r="K283" s="753" t="s">
        <v>2056</v>
      </c>
      <c r="L283" s="754">
        <v>48.27</v>
      </c>
      <c r="M283" s="754">
        <v>48.27</v>
      </c>
      <c r="N283" s="753">
        <v>1</v>
      </c>
      <c r="O283" s="836">
        <v>0.5</v>
      </c>
      <c r="P283" s="754"/>
      <c r="Q283" s="769">
        <v>0</v>
      </c>
      <c r="R283" s="753"/>
      <c r="S283" s="769">
        <v>0</v>
      </c>
      <c r="T283" s="836"/>
      <c r="U283" s="792">
        <v>0</v>
      </c>
    </row>
    <row r="284" spans="1:21" ht="14.4" customHeight="1" x14ac:dyDescent="0.3">
      <c r="A284" s="752">
        <v>50</v>
      </c>
      <c r="B284" s="753" t="s">
        <v>1949</v>
      </c>
      <c r="C284" s="753" t="s">
        <v>2188</v>
      </c>
      <c r="D284" s="834" t="s">
        <v>3031</v>
      </c>
      <c r="E284" s="835" t="s">
        <v>2207</v>
      </c>
      <c r="F284" s="753" t="s">
        <v>2186</v>
      </c>
      <c r="G284" s="753" t="s">
        <v>2239</v>
      </c>
      <c r="H284" s="753" t="s">
        <v>564</v>
      </c>
      <c r="I284" s="753" t="s">
        <v>2240</v>
      </c>
      <c r="J284" s="753" t="s">
        <v>701</v>
      </c>
      <c r="K284" s="753" t="s">
        <v>2241</v>
      </c>
      <c r="L284" s="754">
        <v>42.08</v>
      </c>
      <c r="M284" s="754">
        <v>42.08</v>
      </c>
      <c r="N284" s="753">
        <v>1</v>
      </c>
      <c r="O284" s="836">
        <v>0.5</v>
      </c>
      <c r="P284" s="754"/>
      <c r="Q284" s="769">
        <v>0</v>
      </c>
      <c r="R284" s="753"/>
      <c r="S284" s="769">
        <v>0</v>
      </c>
      <c r="T284" s="836"/>
      <c r="U284" s="792">
        <v>0</v>
      </c>
    </row>
    <row r="285" spans="1:21" ht="14.4" customHeight="1" x14ac:dyDescent="0.3">
      <c r="A285" s="752">
        <v>50</v>
      </c>
      <c r="B285" s="753" t="s">
        <v>1949</v>
      </c>
      <c r="C285" s="753" t="s">
        <v>2188</v>
      </c>
      <c r="D285" s="834" t="s">
        <v>3031</v>
      </c>
      <c r="E285" s="835" t="s">
        <v>2207</v>
      </c>
      <c r="F285" s="753" t="s">
        <v>2186</v>
      </c>
      <c r="G285" s="753" t="s">
        <v>2239</v>
      </c>
      <c r="H285" s="753" t="s">
        <v>564</v>
      </c>
      <c r="I285" s="753" t="s">
        <v>2560</v>
      </c>
      <c r="J285" s="753" t="s">
        <v>701</v>
      </c>
      <c r="K285" s="753" t="s">
        <v>2561</v>
      </c>
      <c r="L285" s="754">
        <v>210.38</v>
      </c>
      <c r="M285" s="754">
        <v>210.38</v>
      </c>
      <c r="N285" s="753">
        <v>1</v>
      </c>
      <c r="O285" s="836">
        <v>1</v>
      </c>
      <c r="P285" s="754"/>
      <c r="Q285" s="769">
        <v>0</v>
      </c>
      <c r="R285" s="753"/>
      <c r="S285" s="769">
        <v>0</v>
      </c>
      <c r="T285" s="836"/>
      <c r="U285" s="792">
        <v>0</v>
      </c>
    </row>
    <row r="286" spans="1:21" ht="14.4" customHeight="1" x14ac:dyDescent="0.3">
      <c r="A286" s="752">
        <v>50</v>
      </c>
      <c r="B286" s="753" t="s">
        <v>1949</v>
      </c>
      <c r="C286" s="753" t="s">
        <v>2188</v>
      </c>
      <c r="D286" s="834" t="s">
        <v>3031</v>
      </c>
      <c r="E286" s="835" t="s">
        <v>2207</v>
      </c>
      <c r="F286" s="753" t="s">
        <v>2186</v>
      </c>
      <c r="G286" s="753" t="s">
        <v>2250</v>
      </c>
      <c r="H286" s="753" t="s">
        <v>1098</v>
      </c>
      <c r="I286" s="753" t="s">
        <v>1169</v>
      </c>
      <c r="J286" s="753" t="s">
        <v>2035</v>
      </c>
      <c r="K286" s="753" t="s">
        <v>2036</v>
      </c>
      <c r="L286" s="754">
        <v>184.74</v>
      </c>
      <c r="M286" s="754">
        <v>184.74</v>
      </c>
      <c r="N286" s="753">
        <v>1</v>
      </c>
      <c r="O286" s="836">
        <v>1</v>
      </c>
      <c r="P286" s="754"/>
      <c r="Q286" s="769">
        <v>0</v>
      </c>
      <c r="R286" s="753"/>
      <c r="S286" s="769">
        <v>0</v>
      </c>
      <c r="T286" s="836"/>
      <c r="U286" s="792">
        <v>0</v>
      </c>
    </row>
    <row r="287" spans="1:21" ht="14.4" customHeight="1" x14ac:dyDescent="0.3">
      <c r="A287" s="752">
        <v>50</v>
      </c>
      <c r="B287" s="753" t="s">
        <v>1949</v>
      </c>
      <c r="C287" s="753" t="s">
        <v>2188</v>
      </c>
      <c r="D287" s="834" t="s">
        <v>3031</v>
      </c>
      <c r="E287" s="835" t="s">
        <v>2208</v>
      </c>
      <c r="F287" s="753" t="s">
        <v>2186</v>
      </c>
      <c r="G287" s="753" t="s">
        <v>2209</v>
      </c>
      <c r="H287" s="753" t="s">
        <v>1098</v>
      </c>
      <c r="I287" s="753" t="s">
        <v>1115</v>
      </c>
      <c r="J287" s="753" t="s">
        <v>1116</v>
      </c>
      <c r="K287" s="753" t="s">
        <v>2051</v>
      </c>
      <c r="L287" s="754">
        <v>72</v>
      </c>
      <c r="M287" s="754">
        <v>144</v>
      </c>
      <c r="N287" s="753">
        <v>2</v>
      </c>
      <c r="O287" s="836">
        <v>1.5</v>
      </c>
      <c r="P287" s="754"/>
      <c r="Q287" s="769">
        <v>0</v>
      </c>
      <c r="R287" s="753"/>
      <c r="S287" s="769">
        <v>0</v>
      </c>
      <c r="T287" s="836"/>
      <c r="U287" s="792">
        <v>0</v>
      </c>
    </row>
    <row r="288" spans="1:21" ht="14.4" customHeight="1" x14ac:dyDescent="0.3">
      <c r="A288" s="752">
        <v>50</v>
      </c>
      <c r="B288" s="753" t="s">
        <v>1949</v>
      </c>
      <c r="C288" s="753" t="s">
        <v>2188</v>
      </c>
      <c r="D288" s="834" t="s">
        <v>3031</v>
      </c>
      <c r="E288" s="835" t="s">
        <v>2208</v>
      </c>
      <c r="F288" s="753" t="s">
        <v>2186</v>
      </c>
      <c r="G288" s="753" t="s">
        <v>2209</v>
      </c>
      <c r="H288" s="753" t="s">
        <v>1098</v>
      </c>
      <c r="I288" s="753" t="s">
        <v>2333</v>
      </c>
      <c r="J288" s="753" t="s">
        <v>1116</v>
      </c>
      <c r="K288" s="753" t="s">
        <v>2334</v>
      </c>
      <c r="L288" s="754">
        <v>144.01</v>
      </c>
      <c r="M288" s="754">
        <v>432.03</v>
      </c>
      <c r="N288" s="753">
        <v>3</v>
      </c>
      <c r="O288" s="836">
        <v>1</v>
      </c>
      <c r="P288" s="754">
        <v>432.03</v>
      </c>
      <c r="Q288" s="769">
        <v>1</v>
      </c>
      <c r="R288" s="753">
        <v>3</v>
      </c>
      <c r="S288" s="769">
        <v>1</v>
      </c>
      <c r="T288" s="836">
        <v>1</v>
      </c>
      <c r="U288" s="792">
        <v>1</v>
      </c>
    </row>
    <row r="289" spans="1:21" ht="14.4" customHeight="1" x14ac:dyDescent="0.3">
      <c r="A289" s="752">
        <v>50</v>
      </c>
      <c r="B289" s="753" t="s">
        <v>1949</v>
      </c>
      <c r="C289" s="753" t="s">
        <v>2188</v>
      </c>
      <c r="D289" s="834" t="s">
        <v>3031</v>
      </c>
      <c r="E289" s="835" t="s">
        <v>2208</v>
      </c>
      <c r="F289" s="753" t="s">
        <v>2186</v>
      </c>
      <c r="G289" s="753" t="s">
        <v>2440</v>
      </c>
      <c r="H289" s="753" t="s">
        <v>1098</v>
      </c>
      <c r="I289" s="753" t="s">
        <v>1423</v>
      </c>
      <c r="J289" s="753" t="s">
        <v>1272</v>
      </c>
      <c r="K289" s="753" t="s">
        <v>2094</v>
      </c>
      <c r="L289" s="754">
        <v>154.36000000000001</v>
      </c>
      <c r="M289" s="754">
        <v>154.36000000000001</v>
      </c>
      <c r="N289" s="753">
        <v>1</v>
      </c>
      <c r="O289" s="836">
        <v>0.5</v>
      </c>
      <c r="P289" s="754">
        <v>154.36000000000001</v>
      </c>
      <c r="Q289" s="769">
        <v>1</v>
      </c>
      <c r="R289" s="753">
        <v>1</v>
      </c>
      <c r="S289" s="769">
        <v>1</v>
      </c>
      <c r="T289" s="836">
        <v>0.5</v>
      </c>
      <c r="U289" s="792">
        <v>1</v>
      </c>
    </row>
    <row r="290" spans="1:21" ht="14.4" customHeight="1" x14ac:dyDescent="0.3">
      <c r="A290" s="752">
        <v>50</v>
      </c>
      <c r="B290" s="753" t="s">
        <v>1949</v>
      </c>
      <c r="C290" s="753" t="s">
        <v>2188</v>
      </c>
      <c r="D290" s="834" t="s">
        <v>3031</v>
      </c>
      <c r="E290" s="835" t="s">
        <v>2208</v>
      </c>
      <c r="F290" s="753" t="s">
        <v>2186</v>
      </c>
      <c r="G290" s="753" t="s">
        <v>2266</v>
      </c>
      <c r="H290" s="753" t="s">
        <v>1098</v>
      </c>
      <c r="I290" s="753" t="s">
        <v>1210</v>
      </c>
      <c r="J290" s="753" t="s">
        <v>2076</v>
      </c>
      <c r="K290" s="753" t="s">
        <v>2080</v>
      </c>
      <c r="L290" s="754">
        <v>181.13</v>
      </c>
      <c r="M290" s="754">
        <v>181.13</v>
      </c>
      <c r="N290" s="753">
        <v>1</v>
      </c>
      <c r="O290" s="836">
        <v>0.5</v>
      </c>
      <c r="P290" s="754"/>
      <c r="Q290" s="769">
        <v>0</v>
      </c>
      <c r="R290" s="753"/>
      <c r="S290" s="769">
        <v>0</v>
      </c>
      <c r="T290" s="836"/>
      <c r="U290" s="792">
        <v>0</v>
      </c>
    </row>
    <row r="291" spans="1:21" ht="14.4" customHeight="1" x14ac:dyDescent="0.3">
      <c r="A291" s="752">
        <v>50</v>
      </c>
      <c r="B291" s="753" t="s">
        <v>1949</v>
      </c>
      <c r="C291" s="753" t="s">
        <v>2188</v>
      </c>
      <c r="D291" s="834" t="s">
        <v>3031</v>
      </c>
      <c r="E291" s="835" t="s">
        <v>2208</v>
      </c>
      <c r="F291" s="753" t="s">
        <v>2186</v>
      </c>
      <c r="G291" s="753" t="s">
        <v>2562</v>
      </c>
      <c r="H291" s="753" t="s">
        <v>564</v>
      </c>
      <c r="I291" s="753" t="s">
        <v>2563</v>
      </c>
      <c r="J291" s="753" t="s">
        <v>2564</v>
      </c>
      <c r="K291" s="753" t="s">
        <v>2565</v>
      </c>
      <c r="L291" s="754">
        <v>23.72</v>
      </c>
      <c r="M291" s="754">
        <v>23.72</v>
      </c>
      <c r="N291" s="753">
        <v>1</v>
      </c>
      <c r="O291" s="836">
        <v>1</v>
      </c>
      <c r="P291" s="754"/>
      <c r="Q291" s="769">
        <v>0</v>
      </c>
      <c r="R291" s="753"/>
      <c r="S291" s="769">
        <v>0</v>
      </c>
      <c r="T291" s="836"/>
      <c r="U291" s="792">
        <v>0</v>
      </c>
    </row>
    <row r="292" spans="1:21" ht="14.4" customHeight="1" x14ac:dyDescent="0.3">
      <c r="A292" s="752">
        <v>50</v>
      </c>
      <c r="B292" s="753" t="s">
        <v>1949</v>
      </c>
      <c r="C292" s="753" t="s">
        <v>2188</v>
      </c>
      <c r="D292" s="834" t="s">
        <v>3031</v>
      </c>
      <c r="E292" s="835" t="s">
        <v>2208</v>
      </c>
      <c r="F292" s="753" t="s">
        <v>2186</v>
      </c>
      <c r="G292" s="753" t="s">
        <v>2566</v>
      </c>
      <c r="H292" s="753" t="s">
        <v>564</v>
      </c>
      <c r="I292" s="753" t="s">
        <v>2567</v>
      </c>
      <c r="J292" s="753" t="s">
        <v>2568</v>
      </c>
      <c r="K292" s="753" t="s">
        <v>2569</v>
      </c>
      <c r="L292" s="754">
        <v>0</v>
      </c>
      <c r="M292" s="754">
        <v>0</v>
      </c>
      <c r="N292" s="753">
        <v>1</v>
      </c>
      <c r="O292" s="836">
        <v>0.5</v>
      </c>
      <c r="P292" s="754">
        <v>0</v>
      </c>
      <c r="Q292" s="769"/>
      <c r="R292" s="753">
        <v>1</v>
      </c>
      <c r="S292" s="769">
        <v>1</v>
      </c>
      <c r="T292" s="836">
        <v>0.5</v>
      </c>
      <c r="U292" s="792">
        <v>1</v>
      </c>
    </row>
    <row r="293" spans="1:21" ht="14.4" customHeight="1" x14ac:dyDescent="0.3">
      <c r="A293" s="752">
        <v>50</v>
      </c>
      <c r="B293" s="753" t="s">
        <v>1949</v>
      </c>
      <c r="C293" s="753" t="s">
        <v>2188</v>
      </c>
      <c r="D293" s="834" t="s">
        <v>3031</v>
      </c>
      <c r="E293" s="835" t="s">
        <v>2208</v>
      </c>
      <c r="F293" s="753" t="s">
        <v>2186</v>
      </c>
      <c r="G293" s="753" t="s">
        <v>2212</v>
      </c>
      <c r="H293" s="753" t="s">
        <v>564</v>
      </c>
      <c r="I293" s="753" t="s">
        <v>2460</v>
      </c>
      <c r="J293" s="753" t="s">
        <v>812</v>
      </c>
      <c r="K293" s="753" t="s">
        <v>2461</v>
      </c>
      <c r="L293" s="754">
        <v>0</v>
      </c>
      <c r="M293" s="754">
        <v>0</v>
      </c>
      <c r="N293" s="753">
        <v>1</v>
      </c>
      <c r="O293" s="836">
        <v>0.5</v>
      </c>
      <c r="P293" s="754"/>
      <c r="Q293" s="769"/>
      <c r="R293" s="753"/>
      <c r="S293" s="769">
        <v>0</v>
      </c>
      <c r="T293" s="836"/>
      <c r="U293" s="792">
        <v>0</v>
      </c>
    </row>
    <row r="294" spans="1:21" ht="14.4" customHeight="1" x14ac:dyDescent="0.3">
      <c r="A294" s="752">
        <v>50</v>
      </c>
      <c r="B294" s="753" t="s">
        <v>1949</v>
      </c>
      <c r="C294" s="753" t="s">
        <v>2188</v>
      </c>
      <c r="D294" s="834" t="s">
        <v>3031</v>
      </c>
      <c r="E294" s="835" t="s">
        <v>2208</v>
      </c>
      <c r="F294" s="753" t="s">
        <v>2186</v>
      </c>
      <c r="G294" s="753" t="s">
        <v>2212</v>
      </c>
      <c r="H294" s="753" t="s">
        <v>564</v>
      </c>
      <c r="I294" s="753" t="s">
        <v>811</v>
      </c>
      <c r="J294" s="753" t="s">
        <v>812</v>
      </c>
      <c r="K294" s="753" t="s">
        <v>2213</v>
      </c>
      <c r="L294" s="754">
        <v>42.51</v>
      </c>
      <c r="M294" s="754">
        <v>255.06</v>
      </c>
      <c r="N294" s="753">
        <v>6</v>
      </c>
      <c r="O294" s="836">
        <v>2</v>
      </c>
      <c r="P294" s="754">
        <v>170.04</v>
      </c>
      <c r="Q294" s="769">
        <v>0.66666666666666663</v>
      </c>
      <c r="R294" s="753">
        <v>4</v>
      </c>
      <c r="S294" s="769">
        <v>0.66666666666666663</v>
      </c>
      <c r="T294" s="836">
        <v>1</v>
      </c>
      <c r="U294" s="792">
        <v>0.5</v>
      </c>
    </row>
    <row r="295" spans="1:21" ht="14.4" customHeight="1" x14ac:dyDescent="0.3">
      <c r="A295" s="752">
        <v>50</v>
      </c>
      <c r="B295" s="753" t="s">
        <v>1949</v>
      </c>
      <c r="C295" s="753" t="s">
        <v>2188</v>
      </c>
      <c r="D295" s="834" t="s">
        <v>3031</v>
      </c>
      <c r="E295" s="835" t="s">
        <v>2208</v>
      </c>
      <c r="F295" s="753" t="s">
        <v>2186</v>
      </c>
      <c r="G295" s="753" t="s">
        <v>2570</v>
      </c>
      <c r="H295" s="753" t="s">
        <v>564</v>
      </c>
      <c r="I295" s="753" t="s">
        <v>2571</v>
      </c>
      <c r="J295" s="753" t="s">
        <v>2572</v>
      </c>
      <c r="K295" s="753" t="s">
        <v>2573</v>
      </c>
      <c r="L295" s="754">
        <v>0</v>
      </c>
      <c r="M295" s="754">
        <v>0</v>
      </c>
      <c r="N295" s="753">
        <v>2</v>
      </c>
      <c r="O295" s="836">
        <v>0.5</v>
      </c>
      <c r="P295" s="754">
        <v>0</v>
      </c>
      <c r="Q295" s="769"/>
      <c r="R295" s="753">
        <v>2</v>
      </c>
      <c r="S295" s="769">
        <v>1</v>
      </c>
      <c r="T295" s="836">
        <v>0.5</v>
      </c>
      <c r="U295" s="792">
        <v>1</v>
      </c>
    </row>
    <row r="296" spans="1:21" ht="14.4" customHeight="1" x14ac:dyDescent="0.3">
      <c r="A296" s="752">
        <v>50</v>
      </c>
      <c r="B296" s="753" t="s">
        <v>1949</v>
      </c>
      <c r="C296" s="753" t="s">
        <v>2188</v>
      </c>
      <c r="D296" s="834" t="s">
        <v>3031</v>
      </c>
      <c r="E296" s="835" t="s">
        <v>2208</v>
      </c>
      <c r="F296" s="753" t="s">
        <v>2186</v>
      </c>
      <c r="G296" s="753" t="s">
        <v>2312</v>
      </c>
      <c r="H296" s="753" t="s">
        <v>564</v>
      </c>
      <c r="I296" s="753" t="s">
        <v>2574</v>
      </c>
      <c r="J296" s="753" t="s">
        <v>2575</v>
      </c>
      <c r="K296" s="753" t="s">
        <v>2576</v>
      </c>
      <c r="L296" s="754">
        <v>5.71</v>
      </c>
      <c r="M296" s="754">
        <v>5.71</v>
      </c>
      <c r="N296" s="753">
        <v>1</v>
      </c>
      <c r="O296" s="836">
        <v>1</v>
      </c>
      <c r="P296" s="754"/>
      <c r="Q296" s="769">
        <v>0</v>
      </c>
      <c r="R296" s="753"/>
      <c r="S296" s="769">
        <v>0</v>
      </c>
      <c r="T296" s="836"/>
      <c r="U296" s="792">
        <v>0</v>
      </c>
    </row>
    <row r="297" spans="1:21" ht="14.4" customHeight="1" x14ac:dyDescent="0.3">
      <c r="A297" s="752">
        <v>50</v>
      </c>
      <c r="B297" s="753" t="s">
        <v>1949</v>
      </c>
      <c r="C297" s="753" t="s">
        <v>2188</v>
      </c>
      <c r="D297" s="834" t="s">
        <v>3031</v>
      </c>
      <c r="E297" s="835" t="s">
        <v>2208</v>
      </c>
      <c r="F297" s="753" t="s">
        <v>2186</v>
      </c>
      <c r="G297" s="753" t="s">
        <v>2214</v>
      </c>
      <c r="H297" s="753" t="s">
        <v>1098</v>
      </c>
      <c r="I297" s="753" t="s">
        <v>1254</v>
      </c>
      <c r="J297" s="753" t="s">
        <v>2046</v>
      </c>
      <c r="K297" s="753" t="s">
        <v>2047</v>
      </c>
      <c r="L297" s="754">
        <v>93.43</v>
      </c>
      <c r="M297" s="754">
        <v>186.86</v>
      </c>
      <c r="N297" s="753">
        <v>2</v>
      </c>
      <c r="O297" s="836">
        <v>1</v>
      </c>
      <c r="P297" s="754"/>
      <c r="Q297" s="769">
        <v>0</v>
      </c>
      <c r="R297" s="753"/>
      <c r="S297" s="769">
        <v>0</v>
      </c>
      <c r="T297" s="836"/>
      <c r="U297" s="792">
        <v>0</v>
      </c>
    </row>
    <row r="298" spans="1:21" ht="14.4" customHeight="1" x14ac:dyDescent="0.3">
      <c r="A298" s="752">
        <v>50</v>
      </c>
      <c r="B298" s="753" t="s">
        <v>1949</v>
      </c>
      <c r="C298" s="753" t="s">
        <v>2188</v>
      </c>
      <c r="D298" s="834" t="s">
        <v>3031</v>
      </c>
      <c r="E298" s="835" t="s">
        <v>2208</v>
      </c>
      <c r="F298" s="753" t="s">
        <v>2186</v>
      </c>
      <c r="G298" s="753" t="s">
        <v>2577</v>
      </c>
      <c r="H298" s="753" t="s">
        <v>564</v>
      </c>
      <c r="I298" s="753" t="s">
        <v>731</v>
      </c>
      <c r="J298" s="753" t="s">
        <v>2578</v>
      </c>
      <c r="K298" s="753" t="s">
        <v>2579</v>
      </c>
      <c r="L298" s="754">
        <v>73.989999999999995</v>
      </c>
      <c r="M298" s="754">
        <v>73.989999999999995</v>
      </c>
      <c r="N298" s="753">
        <v>1</v>
      </c>
      <c r="O298" s="836">
        <v>1</v>
      </c>
      <c r="P298" s="754"/>
      <c r="Q298" s="769">
        <v>0</v>
      </c>
      <c r="R298" s="753"/>
      <c r="S298" s="769">
        <v>0</v>
      </c>
      <c r="T298" s="836"/>
      <c r="U298" s="792">
        <v>0</v>
      </c>
    </row>
    <row r="299" spans="1:21" ht="14.4" customHeight="1" x14ac:dyDescent="0.3">
      <c r="A299" s="752">
        <v>50</v>
      </c>
      <c r="B299" s="753" t="s">
        <v>1949</v>
      </c>
      <c r="C299" s="753" t="s">
        <v>2188</v>
      </c>
      <c r="D299" s="834" t="s">
        <v>3031</v>
      </c>
      <c r="E299" s="835" t="s">
        <v>2208</v>
      </c>
      <c r="F299" s="753" t="s">
        <v>2186</v>
      </c>
      <c r="G299" s="753" t="s">
        <v>2215</v>
      </c>
      <c r="H299" s="753" t="s">
        <v>564</v>
      </c>
      <c r="I299" s="753" t="s">
        <v>2282</v>
      </c>
      <c r="J299" s="753" t="s">
        <v>2216</v>
      </c>
      <c r="K299" s="753" t="s">
        <v>2263</v>
      </c>
      <c r="L299" s="754">
        <v>58.62</v>
      </c>
      <c r="M299" s="754">
        <v>58.62</v>
      </c>
      <c r="N299" s="753">
        <v>1</v>
      </c>
      <c r="O299" s="836">
        <v>0.5</v>
      </c>
      <c r="P299" s="754"/>
      <c r="Q299" s="769">
        <v>0</v>
      </c>
      <c r="R299" s="753"/>
      <c r="S299" s="769">
        <v>0</v>
      </c>
      <c r="T299" s="836"/>
      <c r="U299" s="792">
        <v>0</v>
      </c>
    </row>
    <row r="300" spans="1:21" ht="14.4" customHeight="1" x14ac:dyDescent="0.3">
      <c r="A300" s="752">
        <v>50</v>
      </c>
      <c r="B300" s="753" t="s">
        <v>1949</v>
      </c>
      <c r="C300" s="753" t="s">
        <v>2188</v>
      </c>
      <c r="D300" s="834" t="s">
        <v>3031</v>
      </c>
      <c r="E300" s="835" t="s">
        <v>2208</v>
      </c>
      <c r="F300" s="753" t="s">
        <v>2186</v>
      </c>
      <c r="G300" s="753" t="s">
        <v>2222</v>
      </c>
      <c r="H300" s="753" t="s">
        <v>564</v>
      </c>
      <c r="I300" s="753" t="s">
        <v>716</v>
      </c>
      <c r="J300" s="753" t="s">
        <v>2223</v>
      </c>
      <c r="K300" s="753" t="s">
        <v>2286</v>
      </c>
      <c r="L300" s="754">
        <v>35.11</v>
      </c>
      <c r="M300" s="754">
        <v>35.11</v>
      </c>
      <c r="N300" s="753">
        <v>1</v>
      </c>
      <c r="O300" s="836">
        <v>0.5</v>
      </c>
      <c r="P300" s="754"/>
      <c r="Q300" s="769">
        <v>0</v>
      </c>
      <c r="R300" s="753"/>
      <c r="S300" s="769">
        <v>0</v>
      </c>
      <c r="T300" s="836"/>
      <c r="U300" s="792">
        <v>0</v>
      </c>
    </row>
    <row r="301" spans="1:21" ht="14.4" customHeight="1" x14ac:dyDescent="0.3">
      <c r="A301" s="752">
        <v>50</v>
      </c>
      <c r="B301" s="753" t="s">
        <v>1949</v>
      </c>
      <c r="C301" s="753" t="s">
        <v>2188</v>
      </c>
      <c r="D301" s="834" t="s">
        <v>3031</v>
      </c>
      <c r="E301" s="835" t="s">
        <v>2208</v>
      </c>
      <c r="F301" s="753" t="s">
        <v>2186</v>
      </c>
      <c r="G301" s="753" t="s">
        <v>2225</v>
      </c>
      <c r="H301" s="753" t="s">
        <v>1098</v>
      </c>
      <c r="I301" s="753" t="s">
        <v>2287</v>
      </c>
      <c r="J301" s="753" t="s">
        <v>1124</v>
      </c>
      <c r="K301" s="753" t="s">
        <v>2042</v>
      </c>
      <c r="L301" s="754">
        <v>490.89</v>
      </c>
      <c r="M301" s="754">
        <v>490.89</v>
      </c>
      <c r="N301" s="753">
        <v>1</v>
      </c>
      <c r="O301" s="836">
        <v>1</v>
      </c>
      <c r="P301" s="754"/>
      <c r="Q301" s="769">
        <v>0</v>
      </c>
      <c r="R301" s="753"/>
      <c r="S301" s="769">
        <v>0</v>
      </c>
      <c r="T301" s="836"/>
      <c r="U301" s="792">
        <v>0</v>
      </c>
    </row>
    <row r="302" spans="1:21" ht="14.4" customHeight="1" x14ac:dyDescent="0.3">
      <c r="A302" s="752">
        <v>50</v>
      </c>
      <c r="B302" s="753" t="s">
        <v>1949</v>
      </c>
      <c r="C302" s="753" t="s">
        <v>2188</v>
      </c>
      <c r="D302" s="834" t="s">
        <v>3031</v>
      </c>
      <c r="E302" s="835" t="s">
        <v>2208</v>
      </c>
      <c r="F302" s="753" t="s">
        <v>2186</v>
      </c>
      <c r="G302" s="753" t="s">
        <v>2225</v>
      </c>
      <c r="H302" s="753" t="s">
        <v>1098</v>
      </c>
      <c r="I302" s="753" t="s">
        <v>2288</v>
      </c>
      <c r="J302" s="753" t="s">
        <v>1124</v>
      </c>
      <c r="K302" s="753" t="s">
        <v>2040</v>
      </c>
      <c r="L302" s="754">
        <v>736.33</v>
      </c>
      <c r="M302" s="754">
        <v>1472.66</v>
      </c>
      <c r="N302" s="753">
        <v>2</v>
      </c>
      <c r="O302" s="836">
        <v>1.5</v>
      </c>
      <c r="P302" s="754"/>
      <c r="Q302" s="769">
        <v>0</v>
      </c>
      <c r="R302" s="753"/>
      <c r="S302" s="769">
        <v>0</v>
      </c>
      <c r="T302" s="836"/>
      <c r="U302" s="792">
        <v>0</v>
      </c>
    </row>
    <row r="303" spans="1:21" ht="14.4" customHeight="1" x14ac:dyDescent="0.3">
      <c r="A303" s="752">
        <v>50</v>
      </c>
      <c r="B303" s="753" t="s">
        <v>1949</v>
      </c>
      <c r="C303" s="753" t="s">
        <v>2188</v>
      </c>
      <c r="D303" s="834" t="s">
        <v>3031</v>
      </c>
      <c r="E303" s="835" t="s">
        <v>2208</v>
      </c>
      <c r="F303" s="753" t="s">
        <v>2186</v>
      </c>
      <c r="G303" s="753" t="s">
        <v>2317</v>
      </c>
      <c r="H303" s="753" t="s">
        <v>564</v>
      </c>
      <c r="I303" s="753" t="s">
        <v>875</v>
      </c>
      <c r="J303" s="753" t="s">
        <v>876</v>
      </c>
      <c r="K303" s="753" t="s">
        <v>2411</v>
      </c>
      <c r="L303" s="754">
        <v>32.76</v>
      </c>
      <c r="M303" s="754">
        <v>32.76</v>
      </c>
      <c r="N303" s="753">
        <v>1</v>
      </c>
      <c r="O303" s="836">
        <v>0.5</v>
      </c>
      <c r="P303" s="754"/>
      <c r="Q303" s="769">
        <v>0</v>
      </c>
      <c r="R303" s="753"/>
      <c r="S303" s="769">
        <v>0</v>
      </c>
      <c r="T303" s="836"/>
      <c r="U303" s="792">
        <v>0</v>
      </c>
    </row>
    <row r="304" spans="1:21" ht="14.4" customHeight="1" x14ac:dyDescent="0.3">
      <c r="A304" s="752">
        <v>50</v>
      </c>
      <c r="B304" s="753" t="s">
        <v>1949</v>
      </c>
      <c r="C304" s="753" t="s">
        <v>2188</v>
      </c>
      <c r="D304" s="834" t="s">
        <v>3031</v>
      </c>
      <c r="E304" s="835" t="s">
        <v>2208</v>
      </c>
      <c r="F304" s="753" t="s">
        <v>2186</v>
      </c>
      <c r="G304" s="753" t="s">
        <v>2292</v>
      </c>
      <c r="H304" s="753" t="s">
        <v>1098</v>
      </c>
      <c r="I304" s="753" t="s">
        <v>2294</v>
      </c>
      <c r="J304" s="753" t="s">
        <v>2295</v>
      </c>
      <c r="K304" s="753" t="s">
        <v>2077</v>
      </c>
      <c r="L304" s="754">
        <v>96.53</v>
      </c>
      <c r="M304" s="754">
        <v>96.53</v>
      </c>
      <c r="N304" s="753">
        <v>1</v>
      </c>
      <c r="O304" s="836">
        <v>0.5</v>
      </c>
      <c r="P304" s="754"/>
      <c r="Q304" s="769">
        <v>0</v>
      </c>
      <c r="R304" s="753"/>
      <c r="S304" s="769">
        <v>0</v>
      </c>
      <c r="T304" s="836"/>
      <c r="U304" s="792">
        <v>0</v>
      </c>
    </row>
    <row r="305" spans="1:21" ht="14.4" customHeight="1" x14ac:dyDescent="0.3">
      <c r="A305" s="752">
        <v>50</v>
      </c>
      <c r="B305" s="753" t="s">
        <v>1949</v>
      </c>
      <c r="C305" s="753" t="s">
        <v>2188</v>
      </c>
      <c r="D305" s="834" t="s">
        <v>3031</v>
      </c>
      <c r="E305" s="835" t="s">
        <v>2208</v>
      </c>
      <c r="F305" s="753" t="s">
        <v>2186</v>
      </c>
      <c r="G305" s="753" t="s">
        <v>2232</v>
      </c>
      <c r="H305" s="753" t="s">
        <v>1098</v>
      </c>
      <c r="I305" s="753" t="s">
        <v>1145</v>
      </c>
      <c r="J305" s="753" t="s">
        <v>2065</v>
      </c>
      <c r="K305" s="753" t="s">
        <v>2067</v>
      </c>
      <c r="L305" s="754">
        <v>48.27</v>
      </c>
      <c r="M305" s="754">
        <v>48.27</v>
      </c>
      <c r="N305" s="753">
        <v>1</v>
      </c>
      <c r="O305" s="836">
        <v>0.5</v>
      </c>
      <c r="P305" s="754"/>
      <c r="Q305" s="769">
        <v>0</v>
      </c>
      <c r="R305" s="753"/>
      <c r="S305" s="769">
        <v>0</v>
      </c>
      <c r="T305" s="836"/>
      <c r="U305" s="792">
        <v>0</v>
      </c>
    </row>
    <row r="306" spans="1:21" ht="14.4" customHeight="1" x14ac:dyDescent="0.3">
      <c r="A306" s="752">
        <v>50</v>
      </c>
      <c r="B306" s="753" t="s">
        <v>1949</v>
      </c>
      <c r="C306" s="753" t="s">
        <v>2188</v>
      </c>
      <c r="D306" s="834" t="s">
        <v>3031</v>
      </c>
      <c r="E306" s="835" t="s">
        <v>2208</v>
      </c>
      <c r="F306" s="753" t="s">
        <v>2186</v>
      </c>
      <c r="G306" s="753" t="s">
        <v>2239</v>
      </c>
      <c r="H306" s="753" t="s">
        <v>564</v>
      </c>
      <c r="I306" s="753" t="s">
        <v>2560</v>
      </c>
      <c r="J306" s="753" t="s">
        <v>701</v>
      </c>
      <c r="K306" s="753" t="s">
        <v>2561</v>
      </c>
      <c r="L306" s="754">
        <v>210.38</v>
      </c>
      <c r="M306" s="754">
        <v>841.52</v>
      </c>
      <c r="N306" s="753">
        <v>4</v>
      </c>
      <c r="O306" s="836">
        <v>2</v>
      </c>
      <c r="P306" s="754">
        <v>420.76</v>
      </c>
      <c r="Q306" s="769">
        <v>0.5</v>
      </c>
      <c r="R306" s="753">
        <v>2</v>
      </c>
      <c r="S306" s="769">
        <v>0.5</v>
      </c>
      <c r="T306" s="836">
        <v>1</v>
      </c>
      <c r="U306" s="792">
        <v>0.5</v>
      </c>
    </row>
    <row r="307" spans="1:21" ht="14.4" customHeight="1" x14ac:dyDescent="0.3">
      <c r="A307" s="752">
        <v>50</v>
      </c>
      <c r="B307" s="753" t="s">
        <v>1949</v>
      </c>
      <c r="C307" s="753" t="s">
        <v>2188</v>
      </c>
      <c r="D307" s="834" t="s">
        <v>3031</v>
      </c>
      <c r="E307" s="835" t="s">
        <v>2208</v>
      </c>
      <c r="F307" s="753" t="s">
        <v>2186</v>
      </c>
      <c r="G307" s="753" t="s">
        <v>2250</v>
      </c>
      <c r="H307" s="753" t="s">
        <v>1098</v>
      </c>
      <c r="I307" s="753" t="s">
        <v>2538</v>
      </c>
      <c r="J307" s="753" t="s">
        <v>2432</v>
      </c>
      <c r="K307" s="753" t="s">
        <v>2539</v>
      </c>
      <c r="L307" s="754">
        <v>0</v>
      </c>
      <c r="M307" s="754">
        <v>0</v>
      </c>
      <c r="N307" s="753">
        <v>1</v>
      </c>
      <c r="O307" s="836">
        <v>0.5</v>
      </c>
      <c r="P307" s="754"/>
      <c r="Q307" s="769"/>
      <c r="R307" s="753"/>
      <c r="S307" s="769">
        <v>0</v>
      </c>
      <c r="T307" s="836"/>
      <c r="U307" s="792">
        <v>0</v>
      </c>
    </row>
    <row r="308" spans="1:21" ht="14.4" customHeight="1" x14ac:dyDescent="0.3">
      <c r="A308" s="752">
        <v>50</v>
      </c>
      <c r="B308" s="753" t="s">
        <v>1949</v>
      </c>
      <c r="C308" s="753" t="s">
        <v>2188</v>
      </c>
      <c r="D308" s="834" t="s">
        <v>3031</v>
      </c>
      <c r="E308" s="835" t="s">
        <v>2208</v>
      </c>
      <c r="F308" s="753" t="s">
        <v>2186</v>
      </c>
      <c r="G308" s="753" t="s">
        <v>2250</v>
      </c>
      <c r="H308" s="753" t="s">
        <v>1098</v>
      </c>
      <c r="I308" s="753" t="s">
        <v>2580</v>
      </c>
      <c r="J308" s="753" t="s">
        <v>2432</v>
      </c>
      <c r="K308" s="753" t="s">
        <v>2581</v>
      </c>
      <c r="L308" s="754">
        <v>184.74</v>
      </c>
      <c r="M308" s="754">
        <v>184.74</v>
      </c>
      <c r="N308" s="753">
        <v>1</v>
      </c>
      <c r="O308" s="836">
        <v>0.5</v>
      </c>
      <c r="P308" s="754"/>
      <c r="Q308" s="769">
        <v>0</v>
      </c>
      <c r="R308" s="753"/>
      <c r="S308" s="769">
        <v>0</v>
      </c>
      <c r="T308" s="836"/>
      <c r="U308" s="792">
        <v>0</v>
      </c>
    </row>
    <row r="309" spans="1:21" ht="14.4" customHeight="1" x14ac:dyDescent="0.3">
      <c r="A309" s="752">
        <v>50</v>
      </c>
      <c r="B309" s="753" t="s">
        <v>1949</v>
      </c>
      <c r="C309" s="753" t="s">
        <v>2188</v>
      </c>
      <c r="D309" s="834" t="s">
        <v>3031</v>
      </c>
      <c r="E309" s="835" t="s">
        <v>2208</v>
      </c>
      <c r="F309" s="753" t="s">
        <v>2186</v>
      </c>
      <c r="G309" s="753" t="s">
        <v>2250</v>
      </c>
      <c r="H309" s="753" t="s">
        <v>1098</v>
      </c>
      <c r="I309" s="753" t="s">
        <v>1169</v>
      </c>
      <c r="J309" s="753" t="s">
        <v>2035</v>
      </c>
      <c r="K309" s="753" t="s">
        <v>2036</v>
      </c>
      <c r="L309" s="754">
        <v>184.74</v>
      </c>
      <c r="M309" s="754">
        <v>184.74</v>
      </c>
      <c r="N309" s="753">
        <v>1</v>
      </c>
      <c r="O309" s="836">
        <v>0.5</v>
      </c>
      <c r="P309" s="754"/>
      <c r="Q309" s="769">
        <v>0</v>
      </c>
      <c r="R309" s="753"/>
      <c r="S309" s="769">
        <v>0</v>
      </c>
      <c r="T309" s="836"/>
      <c r="U309" s="792">
        <v>0</v>
      </c>
    </row>
    <row r="310" spans="1:21" ht="14.4" customHeight="1" x14ac:dyDescent="0.3">
      <c r="A310" s="752">
        <v>50</v>
      </c>
      <c r="B310" s="753" t="s">
        <v>1949</v>
      </c>
      <c r="C310" s="753" t="s">
        <v>2188</v>
      </c>
      <c r="D310" s="834" t="s">
        <v>3031</v>
      </c>
      <c r="E310" s="835" t="s">
        <v>2208</v>
      </c>
      <c r="F310" s="753" t="s">
        <v>2186</v>
      </c>
      <c r="G310" s="753" t="s">
        <v>2540</v>
      </c>
      <c r="H310" s="753" t="s">
        <v>564</v>
      </c>
      <c r="I310" s="753" t="s">
        <v>2582</v>
      </c>
      <c r="J310" s="753" t="s">
        <v>2542</v>
      </c>
      <c r="K310" s="753" t="s">
        <v>2583</v>
      </c>
      <c r="L310" s="754">
        <v>0</v>
      </c>
      <c r="M310" s="754">
        <v>0</v>
      </c>
      <c r="N310" s="753">
        <v>1</v>
      </c>
      <c r="O310" s="836">
        <v>0.5</v>
      </c>
      <c r="P310" s="754">
        <v>0</v>
      </c>
      <c r="Q310" s="769"/>
      <c r="R310" s="753">
        <v>1</v>
      </c>
      <c r="S310" s="769">
        <v>1</v>
      </c>
      <c r="T310" s="836">
        <v>0.5</v>
      </c>
      <c r="U310" s="792">
        <v>1</v>
      </c>
    </row>
    <row r="311" spans="1:21" ht="14.4" customHeight="1" x14ac:dyDescent="0.3">
      <c r="A311" s="752">
        <v>50</v>
      </c>
      <c r="B311" s="753" t="s">
        <v>1949</v>
      </c>
      <c r="C311" s="753" t="s">
        <v>2190</v>
      </c>
      <c r="D311" s="834" t="s">
        <v>3032</v>
      </c>
      <c r="E311" s="835" t="s">
        <v>2197</v>
      </c>
      <c r="F311" s="753" t="s">
        <v>2186</v>
      </c>
      <c r="G311" s="753" t="s">
        <v>2260</v>
      </c>
      <c r="H311" s="753" t="s">
        <v>564</v>
      </c>
      <c r="I311" s="753" t="s">
        <v>2261</v>
      </c>
      <c r="J311" s="753" t="s">
        <v>2262</v>
      </c>
      <c r="K311" s="753" t="s">
        <v>2263</v>
      </c>
      <c r="L311" s="754">
        <v>72.55</v>
      </c>
      <c r="M311" s="754">
        <v>72.55</v>
      </c>
      <c r="N311" s="753">
        <v>1</v>
      </c>
      <c r="O311" s="836">
        <v>0.5</v>
      </c>
      <c r="P311" s="754">
        <v>72.55</v>
      </c>
      <c r="Q311" s="769">
        <v>1</v>
      </c>
      <c r="R311" s="753">
        <v>1</v>
      </c>
      <c r="S311" s="769">
        <v>1</v>
      </c>
      <c r="T311" s="836">
        <v>0.5</v>
      </c>
      <c r="U311" s="792">
        <v>1</v>
      </c>
    </row>
    <row r="312" spans="1:21" ht="14.4" customHeight="1" x14ac:dyDescent="0.3">
      <c r="A312" s="752">
        <v>50</v>
      </c>
      <c r="B312" s="753" t="s">
        <v>1949</v>
      </c>
      <c r="C312" s="753" t="s">
        <v>2190</v>
      </c>
      <c r="D312" s="834" t="s">
        <v>3032</v>
      </c>
      <c r="E312" s="835" t="s">
        <v>2197</v>
      </c>
      <c r="F312" s="753" t="s">
        <v>2186</v>
      </c>
      <c r="G312" s="753" t="s">
        <v>2260</v>
      </c>
      <c r="H312" s="753" t="s">
        <v>564</v>
      </c>
      <c r="I312" s="753" t="s">
        <v>2584</v>
      </c>
      <c r="J312" s="753" t="s">
        <v>651</v>
      </c>
      <c r="K312" s="753" t="s">
        <v>2263</v>
      </c>
      <c r="L312" s="754">
        <v>0</v>
      </c>
      <c r="M312" s="754">
        <v>0</v>
      </c>
      <c r="N312" s="753">
        <v>1</v>
      </c>
      <c r="O312" s="836">
        <v>0.5</v>
      </c>
      <c r="P312" s="754"/>
      <c r="Q312" s="769"/>
      <c r="R312" s="753"/>
      <c r="S312" s="769">
        <v>0</v>
      </c>
      <c r="T312" s="836"/>
      <c r="U312" s="792">
        <v>0</v>
      </c>
    </row>
    <row r="313" spans="1:21" ht="14.4" customHeight="1" x14ac:dyDescent="0.3">
      <c r="A313" s="752">
        <v>50</v>
      </c>
      <c r="B313" s="753" t="s">
        <v>1949</v>
      </c>
      <c r="C313" s="753" t="s">
        <v>2190</v>
      </c>
      <c r="D313" s="834" t="s">
        <v>3032</v>
      </c>
      <c r="E313" s="835" t="s">
        <v>2197</v>
      </c>
      <c r="F313" s="753" t="s">
        <v>2186</v>
      </c>
      <c r="G313" s="753" t="s">
        <v>2585</v>
      </c>
      <c r="H313" s="753" t="s">
        <v>564</v>
      </c>
      <c r="I313" s="753" t="s">
        <v>2586</v>
      </c>
      <c r="J313" s="753" t="s">
        <v>2587</v>
      </c>
      <c r="K313" s="753" t="s">
        <v>2121</v>
      </c>
      <c r="L313" s="754">
        <v>4.7</v>
      </c>
      <c r="M313" s="754">
        <v>28.200000000000003</v>
      </c>
      <c r="N313" s="753">
        <v>6</v>
      </c>
      <c r="O313" s="836">
        <v>1</v>
      </c>
      <c r="P313" s="754"/>
      <c r="Q313" s="769">
        <v>0</v>
      </c>
      <c r="R313" s="753"/>
      <c r="S313" s="769">
        <v>0</v>
      </c>
      <c r="T313" s="836"/>
      <c r="U313" s="792">
        <v>0</v>
      </c>
    </row>
    <row r="314" spans="1:21" ht="14.4" customHeight="1" x14ac:dyDescent="0.3">
      <c r="A314" s="752">
        <v>50</v>
      </c>
      <c r="B314" s="753" t="s">
        <v>1949</v>
      </c>
      <c r="C314" s="753" t="s">
        <v>2190</v>
      </c>
      <c r="D314" s="834" t="s">
        <v>3032</v>
      </c>
      <c r="E314" s="835" t="s">
        <v>2197</v>
      </c>
      <c r="F314" s="753" t="s">
        <v>2186</v>
      </c>
      <c r="G314" s="753" t="s">
        <v>2585</v>
      </c>
      <c r="H314" s="753" t="s">
        <v>1098</v>
      </c>
      <c r="I314" s="753" t="s">
        <v>1262</v>
      </c>
      <c r="J314" s="753" t="s">
        <v>2120</v>
      </c>
      <c r="K314" s="753" t="s">
        <v>2121</v>
      </c>
      <c r="L314" s="754">
        <v>4.7</v>
      </c>
      <c r="M314" s="754">
        <v>14.100000000000001</v>
      </c>
      <c r="N314" s="753">
        <v>3</v>
      </c>
      <c r="O314" s="836">
        <v>1</v>
      </c>
      <c r="P314" s="754"/>
      <c r="Q314" s="769">
        <v>0</v>
      </c>
      <c r="R314" s="753"/>
      <c r="S314" s="769">
        <v>0</v>
      </c>
      <c r="T314" s="836"/>
      <c r="U314" s="792">
        <v>0</v>
      </c>
    </row>
    <row r="315" spans="1:21" ht="14.4" customHeight="1" x14ac:dyDescent="0.3">
      <c r="A315" s="752">
        <v>50</v>
      </c>
      <c r="B315" s="753" t="s">
        <v>1949</v>
      </c>
      <c r="C315" s="753" t="s">
        <v>2190</v>
      </c>
      <c r="D315" s="834" t="s">
        <v>3032</v>
      </c>
      <c r="E315" s="835" t="s">
        <v>2197</v>
      </c>
      <c r="F315" s="753" t="s">
        <v>2186</v>
      </c>
      <c r="G315" s="753" t="s">
        <v>2209</v>
      </c>
      <c r="H315" s="753" t="s">
        <v>1098</v>
      </c>
      <c r="I315" s="753" t="s">
        <v>1115</v>
      </c>
      <c r="J315" s="753" t="s">
        <v>1116</v>
      </c>
      <c r="K315" s="753" t="s">
        <v>2051</v>
      </c>
      <c r="L315" s="754">
        <v>72</v>
      </c>
      <c r="M315" s="754">
        <v>216</v>
      </c>
      <c r="N315" s="753">
        <v>3</v>
      </c>
      <c r="O315" s="836">
        <v>0.5</v>
      </c>
      <c r="P315" s="754"/>
      <c r="Q315" s="769">
        <v>0</v>
      </c>
      <c r="R315" s="753"/>
      <c r="S315" s="769">
        <v>0</v>
      </c>
      <c r="T315" s="836"/>
      <c r="U315" s="792">
        <v>0</v>
      </c>
    </row>
    <row r="316" spans="1:21" ht="14.4" customHeight="1" x14ac:dyDescent="0.3">
      <c r="A316" s="752">
        <v>50</v>
      </c>
      <c r="B316" s="753" t="s">
        <v>1949</v>
      </c>
      <c r="C316" s="753" t="s">
        <v>2190</v>
      </c>
      <c r="D316" s="834" t="s">
        <v>3032</v>
      </c>
      <c r="E316" s="835" t="s">
        <v>2197</v>
      </c>
      <c r="F316" s="753" t="s">
        <v>2186</v>
      </c>
      <c r="G316" s="753" t="s">
        <v>2440</v>
      </c>
      <c r="H316" s="753" t="s">
        <v>564</v>
      </c>
      <c r="I316" s="753" t="s">
        <v>2441</v>
      </c>
      <c r="J316" s="753" t="s">
        <v>2442</v>
      </c>
      <c r="K316" s="753" t="s">
        <v>2094</v>
      </c>
      <c r="L316" s="754">
        <v>154.36000000000001</v>
      </c>
      <c r="M316" s="754">
        <v>154.36000000000001</v>
      </c>
      <c r="N316" s="753">
        <v>1</v>
      </c>
      <c r="O316" s="836">
        <v>1</v>
      </c>
      <c r="P316" s="754">
        <v>154.36000000000001</v>
      </c>
      <c r="Q316" s="769">
        <v>1</v>
      </c>
      <c r="R316" s="753">
        <v>1</v>
      </c>
      <c r="S316" s="769">
        <v>1</v>
      </c>
      <c r="T316" s="836">
        <v>1</v>
      </c>
      <c r="U316" s="792">
        <v>1</v>
      </c>
    </row>
    <row r="317" spans="1:21" ht="14.4" customHeight="1" x14ac:dyDescent="0.3">
      <c r="A317" s="752">
        <v>50</v>
      </c>
      <c r="B317" s="753" t="s">
        <v>1949</v>
      </c>
      <c r="C317" s="753" t="s">
        <v>2190</v>
      </c>
      <c r="D317" s="834" t="s">
        <v>3032</v>
      </c>
      <c r="E317" s="835" t="s">
        <v>2197</v>
      </c>
      <c r="F317" s="753" t="s">
        <v>2186</v>
      </c>
      <c r="G317" s="753" t="s">
        <v>2266</v>
      </c>
      <c r="H317" s="753" t="s">
        <v>1098</v>
      </c>
      <c r="I317" s="753" t="s">
        <v>1165</v>
      </c>
      <c r="J317" s="753" t="s">
        <v>2076</v>
      </c>
      <c r="K317" s="753" t="s">
        <v>2079</v>
      </c>
      <c r="L317" s="754">
        <v>392.42</v>
      </c>
      <c r="M317" s="754">
        <v>1177.26</v>
      </c>
      <c r="N317" s="753">
        <v>3</v>
      </c>
      <c r="O317" s="836">
        <v>2</v>
      </c>
      <c r="P317" s="754">
        <v>784.84</v>
      </c>
      <c r="Q317" s="769">
        <v>0.66666666666666674</v>
      </c>
      <c r="R317" s="753">
        <v>2</v>
      </c>
      <c r="S317" s="769">
        <v>0.66666666666666663</v>
      </c>
      <c r="T317" s="836">
        <v>1.5</v>
      </c>
      <c r="U317" s="792">
        <v>0.75</v>
      </c>
    </row>
    <row r="318" spans="1:21" ht="14.4" customHeight="1" x14ac:dyDescent="0.3">
      <c r="A318" s="752">
        <v>50</v>
      </c>
      <c r="B318" s="753" t="s">
        <v>1949</v>
      </c>
      <c r="C318" s="753" t="s">
        <v>2190</v>
      </c>
      <c r="D318" s="834" t="s">
        <v>3032</v>
      </c>
      <c r="E318" s="835" t="s">
        <v>2197</v>
      </c>
      <c r="F318" s="753" t="s">
        <v>2186</v>
      </c>
      <c r="G318" s="753" t="s">
        <v>2266</v>
      </c>
      <c r="H318" s="753" t="s">
        <v>1098</v>
      </c>
      <c r="I318" s="753" t="s">
        <v>1214</v>
      </c>
      <c r="J318" s="753" t="s">
        <v>2076</v>
      </c>
      <c r="K318" s="753" t="s">
        <v>2081</v>
      </c>
      <c r="L318" s="754">
        <v>603.73</v>
      </c>
      <c r="M318" s="754">
        <v>603.73</v>
      </c>
      <c r="N318" s="753">
        <v>1</v>
      </c>
      <c r="O318" s="836">
        <v>0.5</v>
      </c>
      <c r="P318" s="754"/>
      <c r="Q318" s="769">
        <v>0</v>
      </c>
      <c r="R318" s="753"/>
      <c r="S318" s="769">
        <v>0</v>
      </c>
      <c r="T318" s="836"/>
      <c r="U318" s="792">
        <v>0</v>
      </c>
    </row>
    <row r="319" spans="1:21" ht="14.4" customHeight="1" x14ac:dyDescent="0.3">
      <c r="A319" s="752">
        <v>50</v>
      </c>
      <c r="B319" s="753" t="s">
        <v>1949</v>
      </c>
      <c r="C319" s="753" t="s">
        <v>2190</v>
      </c>
      <c r="D319" s="834" t="s">
        <v>3032</v>
      </c>
      <c r="E319" s="835" t="s">
        <v>2197</v>
      </c>
      <c r="F319" s="753" t="s">
        <v>2186</v>
      </c>
      <c r="G319" s="753" t="s">
        <v>2588</v>
      </c>
      <c r="H319" s="753" t="s">
        <v>1098</v>
      </c>
      <c r="I319" s="753" t="s">
        <v>2589</v>
      </c>
      <c r="J319" s="753" t="s">
        <v>2590</v>
      </c>
      <c r="K319" s="753" t="s">
        <v>2591</v>
      </c>
      <c r="L319" s="754">
        <v>0</v>
      </c>
      <c r="M319" s="754">
        <v>0</v>
      </c>
      <c r="N319" s="753">
        <v>1</v>
      </c>
      <c r="O319" s="836">
        <v>0.5</v>
      </c>
      <c r="P319" s="754"/>
      <c r="Q319" s="769"/>
      <c r="R319" s="753"/>
      <c r="S319" s="769">
        <v>0</v>
      </c>
      <c r="T319" s="836"/>
      <c r="U319" s="792">
        <v>0</v>
      </c>
    </row>
    <row r="320" spans="1:21" ht="14.4" customHeight="1" x14ac:dyDescent="0.3">
      <c r="A320" s="752">
        <v>50</v>
      </c>
      <c r="B320" s="753" t="s">
        <v>1949</v>
      </c>
      <c r="C320" s="753" t="s">
        <v>2190</v>
      </c>
      <c r="D320" s="834" t="s">
        <v>3032</v>
      </c>
      <c r="E320" s="835" t="s">
        <v>2197</v>
      </c>
      <c r="F320" s="753" t="s">
        <v>2186</v>
      </c>
      <c r="G320" s="753" t="s">
        <v>2446</v>
      </c>
      <c r="H320" s="753" t="s">
        <v>1098</v>
      </c>
      <c r="I320" s="753" t="s">
        <v>2547</v>
      </c>
      <c r="J320" s="753" t="s">
        <v>2053</v>
      </c>
      <c r="K320" s="753" t="s">
        <v>2548</v>
      </c>
      <c r="L320" s="754">
        <v>229.38</v>
      </c>
      <c r="M320" s="754">
        <v>229.38</v>
      </c>
      <c r="N320" s="753">
        <v>1</v>
      </c>
      <c r="O320" s="836">
        <v>0.5</v>
      </c>
      <c r="P320" s="754">
        <v>229.38</v>
      </c>
      <c r="Q320" s="769">
        <v>1</v>
      </c>
      <c r="R320" s="753">
        <v>1</v>
      </c>
      <c r="S320" s="769">
        <v>1</v>
      </c>
      <c r="T320" s="836">
        <v>0.5</v>
      </c>
      <c r="U320" s="792">
        <v>1</v>
      </c>
    </row>
    <row r="321" spans="1:21" ht="14.4" customHeight="1" x14ac:dyDescent="0.3">
      <c r="A321" s="752">
        <v>50</v>
      </c>
      <c r="B321" s="753" t="s">
        <v>1949</v>
      </c>
      <c r="C321" s="753" t="s">
        <v>2190</v>
      </c>
      <c r="D321" s="834" t="s">
        <v>3032</v>
      </c>
      <c r="E321" s="835" t="s">
        <v>2197</v>
      </c>
      <c r="F321" s="753" t="s">
        <v>2186</v>
      </c>
      <c r="G321" s="753" t="s">
        <v>2211</v>
      </c>
      <c r="H321" s="753" t="s">
        <v>1098</v>
      </c>
      <c r="I321" s="753" t="s">
        <v>2337</v>
      </c>
      <c r="J321" s="753" t="s">
        <v>1132</v>
      </c>
      <c r="K321" s="753" t="s">
        <v>2063</v>
      </c>
      <c r="L321" s="754">
        <v>105.32</v>
      </c>
      <c r="M321" s="754">
        <v>210.64</v>
      </c>
      <c r="N321" s="753">
        <v>2</v>
      </c>
      <c r="O321" s="836">
        <v>1</v>
      </c>
      <c r="P321" s="754">
        <v>105.32</v>
      </c>
      <c r="Q321" s="769">
        <v>0.5</v>
      </c>
      <c r="R321" s="753">
        <v>1</v>
      </c>
      <c r="S321" s="769">
        <v>0.5</v>
      </c>
      <c r="T321" s="836">
        <v>0.5</v>
      </c>
      <c r="U321" s="792">
        <v>0.5</v>
      </c>
    </row>
    <row r="322" spans="1:21" ht="14.4" customHeight="1" x14ac:dyDescent="0.3">
      <c r="A322" s="752">
        <v>50</v>
      </c>
      <c r="B322" s="753" t="s">
        <v>1949</v>
      </c>
      <c r="C322" s="753" t="s">
        <v>2190</v>
      </c>
      <c r="D322" s="834" t="s">
        <v>3032</v>
      </c>
      <c r="E322" s="835" t="s">
        <v>2197</v>
      </c>
      <c r="F322" s="753" t="s">
        <v>2186</v>
      </c>
      <c r="G322" s="753" t="s">
        <v>2211</v>
      </c>
      <c r="H322" s="753" t="s">
        <v>1098</v>
      </c>
      <c r="I322" s="753" t="s">
        <v>1131</v>
      </c>
      <c r="J322" s="753" t="s">
        <v>1132</v>
      </c>
      <c r="K322" s="753" t="s">
        <v>2056</v>
      </c>
      <c r="L322" s="754">
        <v>35.11</v>
      </c>
      <c r="M322" s="754">
        <v>105.33</v>
      </c>
      <c r="N322" s="753">
        <v>3</v>
      </c>
      <c r="O322" s="836">
        <v>0.5</v>
      </c>
      <c r="P322" s="754"/>
      <c r="Q322" s="769">
        <v>0</v>
      </c>
      <c r="R322" s="753"/>
      <c r="S322" s="769">
        <v>0</v>
      </c>
      <c r="T322" s="836"/>
      <c r="U322" s="792">
        <v>0</v>
      </c>
    </row>
    <row r="323" spans="1:21" ht="14.4" customHeight="1" x14ac:dyDescent="0.3">
      <c r="A323" s="752">
        <v>50</v>
      </c>
      <c r="B323" s="753" t="s">
        <v>1949</v>
      </c>
      <c r="C323" s="753" t="s">
        <v>2190</v>
      </c>
      <c r="D323" s="834" t="s">
        <v>3032</v>
      </c>
      <c r="E323" s="835" t="s">
        <v>2197</v>
      </c>
      <c r="F323" s="753" t="s">
        <v>2186</v>
      </c>
      <c r="G323" s="753" t="s">
        <v>2348</v>
      </c>
      <c r="H323" s="753" t="s">
        <v>564</v>
      </c>
      <c r="I323" s="753" t="s">
        <v>2592</v>
      </c>
      <c r="J323" s="753" t="s">
        <v>2349</v>
      </c>
      <c r="K323" s="753" t="s">
        <v>2593</v>
      </c>
      <c r="L323" s="754">
        <v>1887.9</v>
      </c>
      <c r="M323" s="754">
        <v>5663.7000000000007</v>
      </c>
      <c r="N323" s="753">
        <v>3</v>
      </c>
      <c r="O323" s="836">
        <v>1</v>
      </c>
      <c r="P323" s="754">
        <v>5663.7000000000007</v>
      </c>
      <c r="Q323" s="769">
        <v>1</v>
      </c>
      <c r="R323" s="753">
        <v>3</v>
      </c>
      <c r="S323" s="769">
        <v>1</v>
      </c>
      <c r="T323" s="836">
        <v>1</v>
      </c>
      <c r="U323" s="792">
        <v>1</v>
      </c>
    </row>
    <row r="324" spans="1:21" ht="14.4" customHeight="1" x14ac:dyDescent="0.3">
      <c r="A324" s="752">
        <v>50</v>
      </c>
      <c r="B324" s="753" t="s">
        <v>1949</v>
      </c>
      <c r="C324" s="753" t="s">
        <v>2190</v>
      </c>
      <c r="D324" s="834" t="s">
        <v>3032</v>
      </c>
      <c r="E324" s="835" t="s">
        <v>2197</v>
      </c>
      <c r="F324" s="753" t="s">
        <v>2186</v>
      </c>
      <c r="G324" s="753" t="s">
        <v>2594</v>
      </c>
      <c r="H324" s="753" t="s">
        <v>564</v>
      </c>
      <c r="I324" s="753" t="s">
        <v>2595</v>
      </c>
      <c r="J324" s="753" t="s">
        <v>2596</v>
      </c>
      <c r="K324" s="753" t="s">
        <v>2597</v>
      </c>
      <c r="L324" s="754">
        <v>56.6</v>
      </c>
      <c r="M324" s="754">
        <v>169.8</v>
      </c>
      <c r="N324" s="753">
        <v>3</v>
      </c>
      <c r="O324" s="836">
        <v>0.5</v>
      </c>
      <c r="P324" s="754">
        <v>169.8</v>
      </c>
      <c r="Q324" s="769">
        <v>1</v>
      </c>
      <c r="R324" s="753">
        <v>3</v>
      </c>
      <c r="S324" s="769">
        <v>1</v>
      </c>
      <c r="T324" s="836">
        <v>0.5</v>
      </c>
      <c r="U324" s="792">
        <v>1</v>
      </c>
    </row>
    <row r="325" spans="1:21" ht="14.4" customHeight="1" x14ac:dyDescent="0.3">
      <c r="A325" s="752">
        <v>50</v>
      </c>
      <c r="B325" s="753" t="s">
        <v>1949</v>
      </c>
      <c r="C325" s="753" t="s">
        <v>2190</v>
      </c>
      <c r="D325" s="834" t="s">
        <v>3032</v>
      </c>
      <c r="E325" s="835" t="s">
        <v>2197</v>
      </c>
      <c r="F325" s="753" t="s">
        <v>2186</v>
      </c>
      <c r="G325" s="753" t="s">
        <v>2598</v>
      </c>
      <c r="H325" s="753" t="s">
        <v>564</v>
      </c>
      <c r="I325" s="753" t="s">
        <v>778</v>
      </c>
      <c r="J325" s="753" t="s">
        <v>779</v>
      </c>
      <c r="K325" s="753" t="s">
        <v>2599</v>
      </c>
      <c r="L325" s="754">
        <v>0</v>
      </c>
      <c r="M325" s="754">
        <v>0</v>
      </c>
      <c r="N325" s="753">
        <v>1</v>
      </c>
      <c r="O325" s="836">
        <v>0.5</v>
      </c>
      <c r="P325" s="754"/>
      <c r="Q325" s="769"/>
      <c r="R325" s="753"/>
      <c r="S325" s="769">
        <v>0</v>
      </c>
      <c r="T325" s="836"/>
      <c r="U325" s="792">
        <v>0</v>
      </c>
    </row>
    <row r="326" spans="1:21" ht="14.4" customHeight="1" x14ac:dyDescent="0.3">
      <c r="A326" s="752">
        <v>50</v>
      </c>
      <c r="B326" s="753" t="s">
        <v>1949</v>
      </c>
      <c r="C326" s="753" t="s">
        <v>2190</v>
      </c>
      <c r="D326" s="834" t="s">
        <v>3032</v>
      </c>
      <c r="E326" s="835" t="s">
        <v>2197</v>
      </c>
      <c r="F326" s="753" t="s">
        <v>2186</v>
      </c>
      <c r="G326" s="753" t="s">
        <v>2212</v>
      </c>
      <c r="H326" s="753" t="s">
        <v>564</v>
      </c>
      <c r="I326" s="753" t="s">
        <v>811</v>
      </c>
      <c r="J326" s="753" t="s">
        <v>812</v>
      </c>
      <c r="K326" s="753" t="s">
        <v>2213</v>
      </c>
      <c r="L326" s="754">
        <v>42.51</v>
      </c>
      <c r="M326" s="754">
        <v>85.02</v>
      </c>
      <c r="N326" s="753">
        <v>2</v>
      </c>
      <c r="O326" s="836">
        <v>0.5</v>
      </c>
      <c r="P326" s="754"/>
      <c r="Q326" s="769">
        <v>0</v>
      </c>
      <c r="R326" s="753"/>
      <c r="S326" s="769">
        <v>0</v>
      </c>
      <c r="T326" s="836"/>
      <c r="U326" s="792">
        <v>0</v>
      </c>
    </row>
    <row r="327" spans="1:21" ht="14.4" customHeight="1" x14ac:dyDescent="0.3">
      <c r="A327" s="752">
        <v>50</v>
      </c>
      <c r="B327" s="753" t="s">
        <v>1949</v>
      </c>
      <c r="C327" s="753" t="s">
        <v>2190</v>
      </c>
      <c r="D327" s="834" t="s">
        <v>3032</v>
      </c>
      <c r="E327" s="835" t="s">
        <v>2197</v>
      </c>
      <c r="F327" s="753" t="s">
        <v>2186</v>
      </c>
      <c r="G327" s="753" t="s">
        <v>2600</v>
      </c>
      <c r="H327" s="753" t="s">
        <v>564</v>
      </c>
      <c r="I327" s="753" t="s">
        <v>2601</v>
      </c>
      <c r="J327" s="753" t="s">
        <v>744</v>
      </c>
      <c r="K327" s="753" t="s">
        <v>2602</v>
      </c>
      <c r="L327" s="754">
        <v>107.27</v>
      </c>
      <c r="M327" s="754">
        <v>643.62</v>
      </c>
      <c r="N327" s="753">
        <v>6</v>
      </c>
      <c r="O327" s="836">
        <v>2</v>
      </c>
      <c r="P327" s="754">
        <v>321.81</v>
      </c>
      <c r="Q327" s="769">
        <v>0.5</v>
      </c>
      <c r="R327" s="753">
        <v>3</v>
      </c>
      <c r="S327" s="769">
        <v>0.5</v>
      </c>
      <c r="T327" s="836">
        <v>1</v>
      </c>
      <c r="U327" s="792">
        <v>0.5</v>
      </c>
    </row>
    <row r="328" spans="1:21" ht="14.4" customHeight="1" x14ac:dyDescent="0.3">
      <c r="A328" s="752">
        <v>50</v>
      </c>
      <c r="B328" s="753" t="s">
        <v>1949</v>
      </c>
      <c r="C328" s="753" t="s">
        <v>2190</v>
      </c>
      <c r="D328" s="834" t="s">
        <v>3032</v>
      </c>
      <c r="E328" s="835" t="s">
        <v>2197</v>
      </c>
      <c r="F328" s="753" t="s">
        <v>2186</v>
      </c>
      <c r="G328" s="753" t="s">
        <v>2464</v>
      </c>
      <c r="H328" s="753" t="s">
        <v>564</v>
      </c>
      <c r="I328" s="753" t="s">
        <v>2465</v>
      </c>
      <c r="J328" s="753" t="s">
        <v>2466</v>
      </c>
      <c r="K328" s="753" t="s">
        <v>2467</v>
      </c>
      <c r="L328" s="754">
        <v>84.39</v>
      </c>
      <c r="M328" s="754">
        <v>337.56</v>
      </c>
      <c r="N328" s="753">
        <v>4</v>
      </c>
      <c r="O328" s="836">
        <v>1</v>
      </c>
      <c r="P328" s="754">
        <v>168.78</v>
      </c>
      <c r="Q328" s="769">
        <v>0.5</v>
      </c>
      <c r="R328" s="753">
        <v>2</v>
      </c>
      <c r="S328" s="769">
        <v>0.5</v>
      </c>
      <c r="T328" s="836">
        <v>0.5</v>
      </c>
      <c r="U328" s="792">
        <v>0.5</v>
      </c>
    </row>
    <row r="329" spans="1:21" ht="14.4" customHeight="1" x14ac:dyDescent="0.3">
      <c r="A329" s="752">
        <v>50</v>
      </c>
      <c r="B329" s="753" t="s">
        <v>1949</v>
      </c>
      <c r="C329" s="753" t="s">
        <v>2190</v>
      </c>
      <c r="D329" s="834" t="s">
        <v>3032</v>
      </c>
      <c r="E329" s="835" t="s">
        <v>2197</v>
      </c>
      <c r="F329" s="753" t="s">
        <v>2186</v>
      </c>
      <c r="G329" s="753" t="s">
        <v>2471</v>
      </c>
      <c r="H329" s="753" t="s">
        <v>564</v>
      </c>
      <c r="I329" s="753" t="s">
        <v>2603</v>
      </c>
      <c r="J329" s="753" t="s">
        <v>808</v>
      </c>
      <c r="K329" s="753" t="s">
        <v>2604</v>
      </c>
      <c r="L329" s="754">
        <v>164.01</v>
      </c>
      <c r="M329" s="754">
        <v>164.01</v>
      </c>
      <c r="N329" s="753">
        <v>1</v>
      </c>
      <c r="O329" s="836">
        <v>0.5</v>
      </c>
      <c r="P329" s="754">
        <v>164.01</v>
      </c>
      <c r="Q329" s="769">
        <v>1</v>
      </c>
      <c r="R329" s="753">
        <v>1</v>
      </c>
      <c r="S329" s="769">
        <v>1</v>
      </c>
      <c r="T329" s="836">
        <v>0.5</v>
      </c>
      <c r="U329" s="792">
        <v>1</v>
      </c>
    </row>
    <row r="330" spans="1:21" ht="14.4" customHeight="1" x14ac:dyDescent="0.3">
      <c r="A330" s="752">
        <v>50</v>
      </c>
      <c r="B330" s="753" t="s">
        <v>1949</v>
      </c>
      <c r="C330" s="753" t="s">
        <v>2190</v>
      </c>
      <c r="D330" s="834" t="s">
        <v>3032</v>
      </c>
      <c r="E330" s="835" t="s">
        <v>2197</v>
      </c>
      <c r="F330" s="753" t="s">
        <v>2186</v>
      </c>
      <c r="G330" s="753" t="s">
        <v>2605</v>
      </c>
      <c r="H330" s="753" t="s">
        <v>564</v>
      </c>
      <c r="I330" s="753" t="s">
        <v>2606</v>
      </c>
      <c r="J330" s="753" t="s">
        <v>2607</v>
      </c>
      <c r="K330" s="753" t="s">
        <v>2608</v>
      </c>
      <c r="L330" s="754">
        <v>129.1</v>
      </c>
      <c r="M330" s="754">
        <v>129.1</v>
      </c>
      <c r="N330" s="753">
        <v>1</v>
      </c>
      <c r="O330" s="836">
        <v>0.5</v>
      </c>
      <c r="P330" s="754"/>
      <c r="Q330" s="769">
        <v>0</v>
      </c>
      <c r="R330" s="753"/>
      <c r="S330" s="769">
        <v>0</v>
      </c>
      <c r="T330" s="836"/>
      <c r="U330" s="792">
        <v>0</v>
      </c>
    </row>
    <row r="331" spans="1:21" ht="14.4" customHeight="1" x14ac:dyDescent="0.3">
      <c r="A331" s="752">
        <v>50</v>
      </c>
      <c r="B331" s="753" t="s">
        <v>1949</v>
      </c>
      <c r="C331" s="753" t="s">
        <v>2190</v>
      </c>
      <c r="D331" s="834" t="s">
        <v>3032</v>
      </c>
      <c r="E331" s="835" t="s">
        <v>2197</v>
      </c>
      <c r="F331" s="753" t="s">
        <v>2186</v>
      </c>
      <c r="G331" s="753" t="s">
        <v>2570</v>
      </c>
      <c r="H331" s="753" t="s">
        <v>564</v>
      </c>
      <c r="I331" s="753" t="s">
        <v>2609</v>
      </c>
      <c r="J331" s="753" t="s">
        <v>2572</v>
      </c>
      <c r="K331" s="753" t="s">
        <v>2543</v>
      </c>
      <c r="L331" s="754">
        <v>839.55</v>
      </c>
      <c r="M331" s="754">
        <v>1679.1</v>
      </c>
      <c r="N331" s="753">
        <v>2</v>
      </c>
      <c r="O331" s="836">
        <v>1</v>
      </c>
      <c r="P331" s="754">
        <v>1679.1</v>
      </c>
      <c r="Q331" s="769">
        <v>1</v>
      </c>
      <c r="R331" s="753">
        <v>2</v>
      </c>
      <c r="S331" s="769">
        <v>1</v>
      </c>
      <c r="T331" s="836">
        <v>1</v>
      </c>
      <c r="U331" s="792">
        <v>1</v>
      </c>
    </row>
    <row r="332" spans="1:21" ht="14.4" customHeight="1" x14ac:dyDescent="0.3">
      <c r="A332" s="752">
        <v>50</v>
      </c>
      <c r="B332" s="753" t="s">
        <v>1949</v>
      </c>
      <c r="C332" s="753" t="s">
        <v>2190</v>
      </c>
      <c r="D332" s="834" t="s">
        <v>3032</v>
      </c>
      <c r="E332" s="835" t="s">
        <v>2197</v>
      </c>
      <c r="F332" s="753" t="s">
        <v>2186</v>
      </c>
      <c r="G332" s="753" t="s">
        <v>2610</v>
      </c>
      <c r="H332" s="753" t="s">
        <v>564</v>
      </c>
      <c r="I332" s="753" t="s">
        <v>2611</v>
      </c>
      <c r="J332" s="753" t="s">
        <v>2612</v>
      </c>
      <c r="K332" s="753" t="s">
        <v>2613</v>
      </c>
      <c r="L332" s="754">
        <v>49.38</v>
      </c>
      <c r="M332" s="754">
        <v>98.76</v>
      </c>
      <c r="N332" s="753">
        <v>2</v>
      </c>
      <c r="O332" s="836">
        <v>1</v>
      </c>
      <c r="P332" s="754"/>
      <c r="Q332" s="769">
        <v>0</v>
      </c>
      <c r="R332" s="753"/>
      <c r="S332" s="769">
        <v>0</v>
      </c>
      <c r="T332" s="836"/>
      <c r="U332" s="792">
        <v>0</v>
      </c>
    </row>
    <row r="333" spans="1:21" ht="14.4" customHeight="1" x14ac:dyDescent="0.3">
      <c r="A333" s="752">
        <v>50</v>
      </c>
      <c r="B333" s="753" t="s">
        <v>1949</v>
      </c>
      <c r="C333" s="753" t="s">
        <v>2190</v>
      </c>
      <c r="D333" s="834" t="s">
        <v>3032</v>
      </c>
      <c r="E333" s="835" t="s">
        <v>2197</v>
      </c>
      <c r="F333" s="753" t="s">
        <v>2186</v>
      </c>
      <c r="G333" s="753" t="s">
        <v>2610</v>
      </c>
      <c r="H333" s="753" t="s">
        <v>564</v>
      </c>
      <c r="I333" s="753" t="s">
        <v>2614</v>
      </c>
      <c r="J333" s="753" t="s">
        <v>2612</v>
      </c>
      <c r="K333" s="753" t="s">
        <v>2615</v>
      </c>
      <c r="L333" s="754">
        <v>98.75</v>
      </c>
      <c r="M333" s="754">
        <v>197.5</v>
      </c>
      <c r="N333" s="753">
        <v>2</v>
      </c>
      <c r="O333" s="836">
        <v>1</v>
      </c>
      <c r="P333" s="754">
        <v>197.5</v>
      </c>
      <c r="Q333" s="769">
        <v>1</v>
      </c>
      <c r="R333" s="753">
        <v>2</v>
      </c>
      <c r="S333" s="769">
        <v>1</v>
      </c>
      <c r="T333" s="836">
        <v>1</v>
      </c>
      <c r="U333" s="792">
        <v>1</v>
      </c>
    </row>
    <row r="334" spans="1:21" ht="14.4" customHeight="1" x14ac:dyDescent="0.3">
      <c r="A334" s="752">
        <v>50</v>
      </c>
      <c r="B334" s="753" t="s">
        <v>1949</v>
      </c>
      <c r="C334" s="753" t="s">
        <v>2190</v>
      </c>
      <c r="D334" s="834" t="s">
        <v>3032</v>
      </c>
      <c r="E334" s="835" t="s">
        <v>2197</v>
      </c>
      <c r="F334" s="753" t="s">
        <v>2186</v>
      </c>
      <c r="G334" s="753" t="s">
        <v>2616</v>
      </c>
      <c r="H334" s="753" t="s">
        <v>564</v>
      </c>
      <c r="I334" s="753" t="s">
        <v>2617</v>
      </c>
      <c r="J334" s="753" t="s">
        <v>2618</v>
      </c>
      <c r="K334" s="753" t="s">
        <v>2619</v>
      </c>
      <c r="L334" s="754">
        <v>0</v>
      </c>
      <c r="M334" s="754">
        <v>0</v>
      </c>
      <c r="N334" s="753">
        <v>1</v>
      </c>
      <c r="O334" s="836">
        <v>1</v>
      </c>
      <c r="P334" s="754"/>
      <c r="Q334" s="769"/>
      <c r="R334" s="753"/>
      <c r="S334" s="769">
        <v>0</v>
      </c>
      <c r="T334" s="836"/>
      <c r="U334" s="792">
        <v>0</v>
      </c>
    </row>
    <row r="335" spans="1:21" ht="14.4" customHeight="1" x14ac:dyDescent="0.3">
      <c r="A335" s="752">
        <v>50</v>
      </c>
      <c r="B335" s="753" t="s">
        <v>1949</v>
      </c>
      <c r="C335" s="753" t="s">
        <v>2190</v>
      </c>
      <c r="D335" s="834" t="s">
        <v>3032</v>
      </c>
      <c r="E335" s="835" t="s">
        <v>2197</v>
      </c>
      <c r="F335" s="753" t="s">
        <v>2186</v>
      </c>
      <c r="G335" s="753" t="s">
        <v>2215</v>
      </c>
      <c r="H335" s="753" t="s">
        <v>564</v>
      </c>
      <c r="I335" s="753" t="s">
        <v>2279</v>
      </c>
      <c r="J335" s="753" t="s">
        <v>2280</v>
      </c>
      <c r="K335" s="753" t="s">
        <v>2281</v>
      </c>
      <c r="L335" s="754">
        <v>29.31</v>
      </c>
      <c r="M335" s="754">
        <v>58.62</v>
      </c>
      <c r="N335" s="753">
        <v>2</v>
      </c>
      <c r="O335" s="836">
        <v>1</v>
      </c>
      <c r="P335" s="754">
        <v>58.62</v>
      </c>
      <c r="Q335" s="769">
        <v>1</v>
      </c>
      <c r="R335" s="753">
        <v>2</v>
      </c>
      <c r="S335" s="769">
        <v>1</v>
      </c>
      <c r="T335" s="836">
        <v>1</v>
      </c>
      <c r="U335" s="792">
        <v>1</v>
      </c>
    </row>
    <row r="336" spans="1:21" ht="14.4" customHeight="1" x14ac:dyDescent="0.3">
      <c r="A336" s="752">
        <v>50</v>
      </c>
      <c r="B336" s="753" t="s">
        <v>1949</v>
      </c>
      <c r="C336" s="753" t="s">
        <v>2190</v>
      </c>
      <c r="D336" s="834" t="s">
        <v>3032</v>
      </c>
      <c r="E336" s="835" t="s">
        <v>2197</v>
      </c>
      <c r="F336" s="753" t="s">
        <v>2186</v>
      </c>
      <c r="G336" s="753" t="s">
        <v>2215</v>
      </c>
      <c r="H336" s="753" t="s">
        <v>564</v>
      </c>
      <c r="I336" s="753" t="s">
        <v>2620</v>
      </c>
      <c r="J336" s="753" t="s">
        <v>2280</v>
      </c>
      <c r="K336" s="753" t="s">
        <v>2621</v>
      </c>
      <c r="L336" s="754">
        <v>58.63</v>
      </c>
      <c r="M336" s="754">
        <v>234.52</v>
      </c>
      <c r="N336" s="753">
        <v>4</v>
      </c>
      <c r="O336" s="836">
        <v>4</v>
      </c>
      <c r="P336" s="754">
        <v>58.63</v>
      </c>
      <c r="Q336" s="769">
        <v>0.25</v>
      </c>
      <c r="R336" s="753">
        <v>1</v>
      </c>
      <c r="S336" s="769">
        <v>0.25</v>
      </c>
      <c r="T336" s="836">
        <v>1</v>
      </c>
      <c r="U336" s="792">
        <v>0.25</v>
      </c>
    </row>
    <row r="337" spans="1:21" ht="14.4" customHeight="1" x14ac:dyDescent="0.3">
      <c r="A337" s="752">
        <v>50</v>
      </c>
      <c r="B337" s="753" t="s">
        <v>1949</v>
      </c>
      <c r="C337" s="753" t="s">
        <v>2190</v>
      </c>
      <c r="D337" s="834" t="s">
        <v>3032</v>
      </c>
      <c r="E337" s="835" t="s">
        <v>2197</v>
      </c>
      <c r="F337" s="753" t="s">
        <v>2186</v>
      </c>
      <c r="G337" s="753" t="s">
        <v>2215</v>
      </c>
      <c r="H337" s="753" t="s">
        <v>564</v>
      </c>
      <c r="I337" s="753" t="s">
        <v>2282</v>
      </c>
      <c r="J337" s="753" t="s">
        <v>2216</v>
      </c>
      <c r="K337" s="753" t="s">
        <v>2263</v>
      </c>
      <c r="L337" s="754">
        <v>58.62</v>
      </c>
      <c r="M337" s="754">
        <v>234.48</v>
      </c>
      <c r="N337" s="753">
        <v>4</v>
      </c>
      <c r="O337" s="836">
        <v>3</v>
      </c>
      <c r="P337" s="754">
        <v>175.85999999999999</v>
      </c>
      <c r="Q337" s="769">
        <v>0.75</v>
      </c>
      <c r="R337" s="753">
        <v>3</v>
      </c>
      <c r="S337" s="769">
        <v>0.75</v>
      </c>
      <c r="T337" s="836">
        <v>2.5</v>
      </c>
      <c r="U337" s="792">
        <v>0.83333333333333337</v>
      </c>
    </row>
    <row r="338" spans="1:21" ht="14.4" customHeight="1" x14ac:dyDescent="0.3">
      <c r="A338" s="752">
        <v>50</v>
      </c>
      <c r="B338" s="753" t="s">
        <v>1949</v>
      </c>
      <c r="C338" s="753" t="s">
        <v>2190</v>
      </c>
      <c r="D338" s="834" t="s">
        <v>3032</v>
      </c>
      <c r="E338" s="835" t="s">
        <v>2197</v>
      </c>
      <c r="F338" s="753" t="s">
        <v>2186</v>
      </c>
      <c r="G338" s="753" t="s">
        <v>2476</v>
      </c>
      <c r="H338" s="753" t="s">
        <v>1098</v>
      </c>
      <c r="I338" s="753" t="s">
        <v>2622</v>
      </c>
      <c r="J338" s="753" t="s">
        <v>2137</v>
      </c>
      <c r="K338" s="753" t="s">
        <v>2623</v>
      </c>
      <c r="L338" s="754">
        <v>207.45</v>
      </c>
      <c r="M338" s="754">
        <v>207.45</v>
      </c>
      <c r="N338" s="753">
        <v>1</v>
      </c>
      <c r="O338" s="836">
        <v>0.5</v>
      </c>
      <c r="P338" s="754">
        <v>207.45</v>
      </c>
      <c r="Q338" s="769">
        <v>1</v>
      </c>
      <c r="R338" s="753">
        <v>1</v>
      </c>
      <c r="S338" s="769">
        <v>1</v>
      </c>
      <c r="T338" s="836">
        <v>0.5</v>
      </c>
      <c r="U338" s="792">
        <v>1</v>
      </c>
    </row>
    <row r="339" spans="1:21" ht="14.4" customHeight="1" x14ac:dyDescent="0.3">
      <c r="A339" s="752">
        <v>50</v>
      </c>
      <c r="B339" s="753" t="s">
        <v>1949</v>
      </c>
      <c r="C339" s="753" t="s">
        <v>2190</v>
      </c>
      <c r="D339" s="834" t="s">
        <v>3032</v>
      </c>
      <c r="E339" s="835" t="s">
        <v>2197</v>
      </c>
      <c r="F339" s="753" t="s">
        <v>2186</v>
      </c>
      <c r="G339" s="753" t="s">
        <v>2395</v>
      </c>
      <c r="H339" s="753" t="s">
        <v>1098</v>
      </c>
      <c r="I339" s="753" t="s">
        <v>1773</v>
      </c>
      <c r="J339" s="753" t="s">
        <v>1774</v>
      </c>
      <c r="K339" s="753" t="s">
        <v>2150</v>
      </c>
      <c r="L339" s="754">
        <v>79.03</v>
      </c>
      <c r="M339" s="754">
        <v>79.03</v>
      </c>
      <c r="N339" s="753">
        <v>1</v>
      </c>
      <c r="O339" s="836">
        <v>0.5</v>
      </c>
      <c r="P339" s="754"/>
      <c r="Q339" s="769">
        <v>0</v>
      </c>
      <c r="R339" s="753"/>
      <c r="S339" s="769">
        <v>0</v>
      </c>
      <c r="T339" s="836"/>
      <c r="U339" s="792">
        <v>0</v>
      </c>
    </row>
    <row r="340" spans="1:21" ht="14.4" customHeight="1" x14ac:dyDescent="0.3">
      <c r="A340" s="752">
        <v>50</v>
      </c>
      <c r="B340" s="753" t="s">
        <v>1949</v>
      </c>
      <c r="C340" s="753" t="s">
        <v>2190</v>
      </c>
      <c r="D340" s="834" t="s">
        <v>3032</v>
      </c>
      <c r="E340" s="835" t="s">
        <v>2197</v>
      </c>
      <c r="F340" s="753" t="s">
        <v>2186</v>
      </c>
      <c r="G340" s="753" t="s">
        <v>2624</v>
      </c>
      <c r="H340" s="753" t="s">
        <v>1098</v>
      </c>
      <c r="I340" s="753" t="s">
        <v>2625</v>
      </c>
      <c r="J340" s="753" t="s">
        <v>2626</v>
      </c>
      <c r="K340" s="753" t="s">
        <v>2627</v>
      </c>
      <c r="L340" s="754">
        <v>140.18</v>
      </c>
      <c r="M340" s="754">
        <v>280.36</v>
      </c>
      <c r="N340" s="753">
        <v>2</v>
      </c>
      <c r="O340" s="836">
        <v>0.5</v>
      </c>
      <c r="P340" s="754">
        <v>280.36</v>
      </c>
      <c r="Q340" s="769">
        <v>1</v>
      </c>
      <c r="R340" s="753">
        <v>2</v>
      </c>
      <c r="S340" s="769">
        <v>1</v>
      </c>
      <c r="T340" s="836">
        <v>0.5</v>
      </c>
      <c r="U340" s="792">
        <v>1</v>
      </c>
    </row>
    <row r="341" spans="1:21" ht="14.4" customHeight="1" x14ac:dyDescent="0.3">
      <c r="A341" s="752">
        <v>50</v>
      </c>
      <c r="B341" s="753" t="s">
        <v>1949</v>
      </c>
      <c r="C341" s="753" t="s">
        <v>2190</v>
      </c>
      <c r="D341" s="834" t="s">
        <v>3032</v>
      </c>
      <c r="E341" s="835" t="s">
        <v>2197</v>
      </c>
      <c r="F341" s="753" t="s">
        <v>2186</v>
      </c>
      <c r="G341" s="753" t="s">
        <v>2222</v>
      </c>
      <c r="H341" s="753" t="s">
        <v>564</v>
      </c>
      <c r="I341" s="753" t="s">
        <v>708</v>
      </c>
      <c r="J341" s="753" t="s">
        <v>2223</v>
      </c>
      <c r="K341" s="753" t="s">
        <v>2628</v>
      </c>
      <c r="L341" s="754">
        <v>38.04</v>
      </c>
      <c r="M341" s="754">
        <v>38.04</v>
      </c>
      <c r="N341" s="753">
        <v>1</v>
      </c>
      <c r="O341" s="836">
        <v>0.5</v>
      </c>
      <c r="P341" s="754">
        <v>38.04</v>
      </c>
      <c r="Q341" s="769">
        <v>1</v>
      </c>
      <c r="R341" s="753">
        <v>1</v>
      </c>
      <c r="S341" s="769">
        <v>1</v>
      </c>
      <c r="T341" s="836">
        <v>0.5</v>
      </c>
      <c r="U341" s="792">
        <v>1</v>
      </c>
    </row>
    <row r="342" spans="1:21" ht="14.4" customHeight="1" x14ac:dyDescent="0.3">
      <c r="A342" s="752">
        <v>50</v>
      </c>
      <c r="B342" s="753" t="s">
        <v>1949</v>
      </c>
      <c r="C342" s="753" t="s">
        <v>2190</v>
      </c>
      <c r="D342" s="834" t="s">
        <v>3032</v>
      </c>
      <c r="E342" s="835" t="s">
        <v>2197</v>
      </c>
      <c r="F342" s="753" t="s">
        <v>2186</v>
      </c>
      <c r="G342" s="753" t="s">
        <v>2222</v>
      </c>
      <c r="H342" s="753" t="s">
        <v>564</v>
      </c>
      <c r="I342" s="753" t="s">
        <v>716</v>
      </c>
      <c r="J342" s="753" t="s">
        <v>2223</v>
      </c>
      <c r="K342" s="753" t="s">
        <v>2286</v>
      </c>
      <c r="L342" s="754">
        <v>35.11</v>
      </c>
      <c r="M342" s="754">
        <v>70.22</v>
      </c>
      <c r="N342" s="753">
        <v>2</v>
      </c>
      <c r="O342" s="836">
        <v>1</v>
      </c>
      <c r="P342" s="754"/>
      <c r="Q342" s="769">
        <v>0</v>
      </c>
      <c r="R342" s="753"/>
      <c r="S342" s="769">
        <v>0</v>
      </c>
      <c r="T342" s="836"/>
      <c r="U342" s="792">
        <v>0</v>
      </c>
    </row>
    <row r="343" spans="1:21" ht="14.4" customHeight="1" x14ac:dyDescent="0.3">
      <c r="A343" s="752">
        <v>50</v>
      </c>
      <c r="B343" s="753" t="s">
        <v>1949</v>
      </c>
      <c r="C343" s="753" t="s">
        <v>2190</v>
      </c>
      <c r="D343" s="834" t="s">
        <v>3032</v>
      </c>
      <c r="E343" s="835" t="s">
        <v>2197</v>
      </c>
      <c r="F343" s="753" t="s">
        <v>2186</v>
      </c>
      <c r="G343" s="753" t="s">
        <v>2222</v>
      </c>
      <c r="H343" s="753" t="s">
        <v>564</v>
      </c>
      <c r="I343" s="753" t="s">
        <v>2315</v>
      </c>
      <c r="J343" s="753" t="s">
        <v>2223</v>
      </c>
      <c r="K343" s="753" t="s">
        <v>2316</v>
      </c>
      <c r="L343" s="754">
        <v>58.52</v>
      </c>
      <c r="M343" s="754">
        <v>58.52</v>
      </c>
      <c r="N343" s="753">
        <v>1</v>
      </c>
      <c r="O343" s="836">
        <v>1</v>
      </c>
      <c r="P343" s="754">
        <v>58.52</v>
      </c>
      <c r="Q343" s="769">
        <v>1</v>
      </c>
      <c r="R343" s="753">
        <v>1</v>
      </c>
      <c r="S343" s="769">
        <v>1</v>
      </c>
      <c r="T343" s="836">
        <v>1</v>
      </c>
      <c r="U343" s="792">
        <v>1</v>
      </c>
    </row>
    <row r="344" spans="1:21" ht="14.4" customHeight="1" x14ac:dyDescent="0.3">
      <c r="A344" s="752">
        <v>50</v>
      </c>
      <c r="B344" s="753" t="s">
        <v>1949</v>
      </c>
      <c r="C344" s="753" t="s">
        <v>2190</v>
      </c>
      <c r="D344" s="834" t="s">
        <v>3032</v>
      </c>
      <c r="E344" s="835" t="s">
        <v>2197</v>
      </c>
      <c r="F344" s="753" t="s">
        <v>2186</v>
      </c>
      <c r="G344" s="753" t="s">
        <v>2222</v>
      </c>
      <c r="H344" s="753" t="s">
        <v>564</v>
      </c>
      <c r="I344" s="753" t="s">
        <v>2629</v>
      </c>
      <c r="J344" s="753" t="s">
        <v>2223</v>
      </c>
      <c r="K344" s="753" t="s">
        <v>2630</v>
      </c>
      <c r="L344" s="754">
        <v>234.07</v>
      </c>
      <c r="M344" s="754">
        <v>468.14</v>
      </c>
      <c r="N344" s="753">
        <v>2</v>
      </c>
      <c r="O344" s="836">
        <v>0.5</v>
      </c>
      <c r="P344" s="754"/>
      <c r="Q344" s="769">
        <v>0</v>
      </c>
      <c r="R344" s="753"/>
      <c r="S344" s="769">
        <v>0</v>
      </c>
      <c r="T344" s="836"/>
      <c r="U344" s="792">
        <v>0</v>
      </c>
    </row>
    <row r="345" spans="1:21" ht="14.4" customHeight="1" x14ac:dyDescent="0.3">
      <c r="A345" s="752">
        <v>50</v>
      </c>
      <c r="B345" s="753" t="s">
        <v>1949</v>
      </c>
      <c r="C345" s="753" t="s">
        <v>2190</v>
      </c>
      <c r="D345" s="834" t="s">
        <v>3032</v>
      </c>
      <c r="E345" s="835" t="s">
        <v>2197</v>
      </c>
      <c r="F345" s="753" t="s">
        <v>2186</v>
      </c>
      <c r="G345" s="753" t="s">
        <v>2631</v>
      </c>
      <c r="H345" s="753" t="s">
        <v>564</v>
      </c>
      <c r="I345" s="753" t="s">
        <v>2632</v>
      </c>
      <c r="J345" s="753" t="s">
        <v>2633</v>
      </c>
      <c r="K345" s="753" t="s">
        <v>2634</v>
      </c>
      <c r="L345" s="754">
        <v>69.59</v>
      </c>
      <c r="M345" s="754">
        <v>139.18</v>
      </c>
      <c r="N345" s="753">
        <v>2</v>
      </c>
      <c r="O345" s="836">
        <v>1</v>
      </c>
      <c r="P345" s="754">
        <v>139.18</v>
      </c>
      <c r="Q345" s="769">
        <v>1</v>
      </c>
      <c r="R345" s="753">
        <v>2</v>
      </c>
      <c r="S345" s="769">
        <v>1</v>
      </c>
      <c r="T345" s="836">
        <v>1</v>
      </c>
      <c r="U345" s="792">
        <v>1</v>
      </c>
    </row>
    <row r="346" spans="1:21" ht="14.4" customHeight="1" x14ac:dyDescent="0.3">
      <c r="A346" s="752">
        <v>50</v>
      </c>
      <c r="B346" s="753" t="s">
        <v>1949</v>
      </c>
      <c r="C346" s="753" t="s">
        <v>2190</v>
      </c>
      <c r="D346" s="834" t="s">
        <v>3032</v>
      </c>
      <c r="E346" s="835" t="s">
        <v>2197</v>
      </c>
      <c r="F346" s="753" t="s">
        <v>2186</v>
      </c>
      <c r="G346" s="753" t="s">
        <v>2225</v>
      </c>
      <c r="H346" s="753" t="s">
        <v>1098</v>
      </c>
      <c r="I346" s="753" t="s">
        <v>1123</v>
      </c>
      <c r="J346" s="753" t="s">
        <v>1124</v>
      </c>
      <c r="K346" s="753" t="s">
        <v>2043</v>
      </c>
      <c r="L346" s="754">
        <v>923.74</v>
      </c>
      <c r="M346" s="754">
        <v>1847.48</v>
      </c>
      <c r="N346" s="753">
        <v>2</v>
      </c>
      <c r="O346" s="836">
        <v>2</v>
      </c>
      <c r="P346" s="754">
        <v>923.74</v>
      </c>
      <c r="Q346" s="769">
        <v>0.5</v>
      </c>
      <c r="R346" s="753">
        <v>1</v>
      </c>
      <c r="S346" s="769">
        <v>0.5</v>
      </c>
      <c r="T346" s="836">
        <v>1</v>
      </c>
      <c r="U346" s="792">
        <v>0.5</v>
      </c>
    </row>
    <row r="347" spans="1:21" ht="14.4" customHeight="1" x14ac:dyDescent="0.3">
      <c r="A347" s="752">
        <v>50</v>
      </c>
      <c r="B347" s="753" t="s">
        <v>1949</v>
      </c>
      <c r="C347" s="753" t="s">
        <v>2190</v>
      </c>
      <c r="D347" s="834" t="s">
        <v>3032</v>
      </c>
      <c r="E347" s="835" t="s">
        <v>2197</v>
      </c>
      <c r="F347" s="753" t="s">
        <v>2186</v>
      </c>
      <c r="G347" s="753" t="s">
        <v>2635</v>
      </c>
      <c r="H347" s="753" t="s">
        <v>564</v>
      </c>
      <c r="I347" s="753" t="s">
        <v>2636</v>
      </c>
      <c r="J347" s="753" t="s">
        <v>2637</v>
      </c>
      <c r="K347" s="753" t="s">
        <v>2638</v>
      </c>
      <c r="L347" s="754">
        <v>24.22</v>
      </c>
      <c r="M347" s="754">
        <v>24.22</v>
      </c>
      <c r="N347" s="753">
        <v>1</v>
      </c>
      <c r="O347" s="836">
        <v>0.5</v>
      </c>
      <c r="P347" s="754">
        <v>24.22</v>
      </c>
      <c r="Q347" s="769">
        <v>1</v>
      </c>
      <c r="R347" s="753">
        <v>1</v>
      </c>
      <c r="S347" s="769">
        <v>1</v>
      </c>
      <c r="T347" s="836">
        <v>0.5</v>
      </c>
      <c r="U347" s="792">
        <v>1</v>
      </c>
    </row>
    <row r="348" spans="1:21" ht="14.4" customHeight="1" x14ac:dyDescent="0.3">
      <c r="A348" s="752">
        <v>50</v>
      </c>
      <c r="B348" s="753" t="s">
        <v>1949</v>
      </c>
      <c r="C348" s="753" t="s">
        <v>2190</v>
      </c>
      <c r="D348" s="834" t="s">
        <v>3032</v>
      </c>
      <c r="E348" s="835" t="s">
        <v>2197</v>
      </c>
      <c r="F348" s="753" t="s">
        <v>2186</v>
      </c>
      <c r="G348" s="753" t="s">
        <v>2227</v>
      </c>
      <c r="H348" s="753" t="s">
        <v>1098</v>
      </c>
      <c r="I348" s="753" t="s">
        <v>2639</v>
      </c>
      <c r="J348" s="753" t="s">
        <v>2060</v>
      </c>
      <c r="K348" s="753" t="s">
        <v>2608</v>
      </c>
      <c r="L348" s="754">
        <v>103.64</v>
      </c>
      <c r="M348" s="754">
        <v>207.28</v>
      </c>
      <c r="N348" s="753">
        <v>2</v>
      </c>
      <c r="O348" s="836">
        <v>1</v>
      </c>
      <c r="P348" s="754">
        <v>207.28</v>
      </c>
      <c r="Q348" s="769">
        <v>1</v>
      </c>
      <c r="R348" s="753">
        <v>2</v>
      </c>
      <c r="S348" s="769">
        <v>1</v>
      </c>
      <c r="T348" s="836">
        <v>1</v>
      </c>
      <c r="U348" s="792">
        <v>1</v>
      </c>
    </row>
    <row r="349" spans="1:21" ht="14.4" customHeight="1" x14ac:dyDescent="0.3">
      <c r="A349" s="752">
        <v>50</v>
      </c>
      <c r="B349" s="753" t="s">
        <v>1949</v>
      </c>
      <c r="C349" s="753" t="s">
        <v>2190</v>
      </c>
      <c r="D349" s="834" t="s">
        <v>3032</v>
      </c>
      <c r="E349" s="835" t="s">
        <v>2197</v>
      </c>
      <c r="F349" s="753" t="s">
        <v>2186</v>
      </c>
      <c r="G349" s="753" t="s">
        <v>2291</v>
      </c>
      <c r="H349" s="753" t="s">
        <v>1098</v>
      </c>
      <c r="I349" s="753" t="s">
        <v>1288</v>
      </c>
      <c r="J349" s="753" t="s">
        <v>2010</v>
      </c>
      <c r="K349" s="753" t="s">
        <v>2012</v>
      </c>
      <c r="L349" s="754">
        <v>57.64</v>
      </c>
      <c r="M349" s="754">
        <v>57.64</v>
      </c>
      <c r="N349" s="753">
        <v>1</v>
      </c>
      <c r="O349" s="836">
        <v>1</v>
      </c>
      <c r="P349" s="754">
        <v>57.64</v>
      </c>
      <c r="Q349" s="769">
        <v>1</v>
      </c>
      <c r="R349" s="753">
        <v>1</v>
      </c>
      <c r="S349" s="769">
        <v>1</v>
      </c>
      <c r="T349" s="836">
        <v>1</v>
      </c>
      <c r="U349" s="792">
        <v>1</v>
      </c>
    </row>
    <row r="350" spans="1:21" ht="14.4" customHeight="1" x14ac:dyDescent="0.3">
      <c r="A350" s="752">
        <v>50</v>
      </c>
      <c r="B350" s="753" t="s">
        <v>1949</v>
      </c>
      <c r="C350" s="753" t="s">
        <v>2190</v>
      </c>
      <c r="D350" s="834" t="s">
        <v>3032</v>
      </c>
      <c r="E350" s="835" t="s">
        <v>2197</v>
      </c>
      <c r="F350" s="753" t="s">
        <v>2186</v>
      </c>
      <c r="G350" s="753" t="s">
        <v>2292</v>
      </c>
      <c r="H350" s="753" t="s">
        <v>1098</v>
      </c>
      <c r="I350" s="753" t="s">
        <v>2293</v>
      </c>
      <c r="J350" s="753" t="s">
        <v>1173</v>
      </c>
      <c r="K350" s="753" t="s">
        <v>2056</v>
      </c>
      <c r="L350" s="754">
        <v>48.27</v>
      </c>
      <c r="M350" s="754">
        <v>48.27</v>
      </c>
      <c r="N350" s="753">
        <v>1</v>
      </c>
      <c r="O350" s="836">
        <v>1</v>
      </c>
      <c r="P350" s="754"/>
      <c r="Q350" s="769">
        <v>0</v>
      </c>
      <c r="R350" s="753"/>
      <c r="S350" s="769">
        <v>0</v>
      </c>
      <c r="T350" s="836"/>
      <c r="U350" s="792">
        <v>0</v>
      </c>
    </row>
    <row r="351" spans="1:21" ht="14.4" customHeight="1" x14ac:dyDescent="0.3">
      <c r="A351" s="752">
        <v>50</v>
      </c>
      <c r="B351" s="753" t="s">
        <v>1949</v>
      </c>
      <c r="C351" s="753" t="s">
        <v>2190</v>
      </c>
      <c r="D351" s="834" t="s">
        <v>3032</v>
      </c>
      <c r="E351" s="835" t="s">
        <v>2197</v>
      </c>
      <c r="F351" s="753" t="s">
        <v>2186</v>
      </c>
      <c r="G351" s="753" t="s">
        <v>2292</v>
      </c>
      <c r="H351" s="753" t="s">
        <v>1098</v>
      </c>
      <c r="I351" s="753" t="s">
        <v>1172</v>
      </c>
      <c r="J351" s="753" t="s">
        <v>1173</v>
      </c>
      <c r="K351" s="753" t="s">
        <v>2063</v>
      </c>
      <c r="L351" s="754">
        <v>144.81</v>
      </c>
      <c r="M351" s="754">
        <v>289.62</v>
      </c>
      <c r="N351" s="753">
        <v>2</v>
      </c>
      <c r="O351" s="836">
        <v>1</v>
      </c>
      <c r="P351" s="754">
        <v>144.81</v>
      </c>
      <c r="Q351" s="769">
        <v>0.5</v>
      </c>
      <c r="R351" s="753">
        <v>1</v>
      </c>
      <c r="S351" s="769">
        <v>0.5</v>
      </c>
      <c r="T351" s="836">
        <v>0.5</v>
      </c>
      <c r="U351" s="792">
        <v>0.5</v>
      </c>
    </row>
    <row r="352" spans="1:21" ht="14.4" customHeight="1" x14ac:dyDescent="0.3">
      <c r="A352" s="752">
        <v>50</v>
      </c>
      <c r="B352" s="753" t="s">
        <v>1949</v>
      </c>
      <c r="C352" s="753" t="s">
        <v>2190</v>
      </c>
      <c r="D352" s="834" t="s">
        <v>3032</v>
      </c>
      <c r="E352" s="835" t="s">
        <v>2197</v>
      </c>
      <c r="F352" s="753" t="s">
        <v>2186</v>
      </c>
      <c r="G352" s="753" t="s">
        <v>2292</v>
      </c>
      <c r="H352" s="753" t="s">
        <v>1098</v>
      </c>
      <c r="I352" s="753" t="s">
        <v>2640</v>
      </c>
      <c r="J352" s="753" t="s">
        <v>2295</v>
      </c>
      <c r="K352" s="753" t="s">
        <v>2641</v>
      </c>
      <c r="L352" s="754">
        <v>289.62</v>
      </c>
      <c r="M352" s="754">
        <v>289.62</v>
      </c>
      <c r="N352" s="753">
        <v>1</v>
      </c>
      <c r="O352" s="836">
        <v>0.5</v>
      </c>
      <c r="P352" s="754"/>
      <c r="Q352" s="769">
        <v>0</v>
      </c>
      <c r="R352" s="753"/>
      <c r="S352" s="769">
        <v>0</v>
      </c>
      <c r="T352" s="836"/>
      <c r="U352" s="792">
        <v>0</v>
      </c>
    </row>
    <row r="353" spans="1:21" ht="14.4" customHeight="1" x14ac:dyDescent="0.3">
      <c r="A353" s="752">
        <v>50</v>
      </c>
      <c r="B353" s="753" t="s">
        <v>1949</v>
      </c>
      <c r="C353" s="753" t="s">
        <v>2190</v>
      </c>
      <c r="D353" s="834" t="s">
        <v>3032</v>
      </c>
      <c r="E353" s="835" t="s">
        <v>2197</v>
      </c>
      <c r="F353" s="753" t="s">
        <v>2186</v>
      </c>
      <c r="G353" s="753" t="s">
        <v>2228</v>
      </c>
      <c r="H353" s="753" t="s">
        <v>1098</v>
      </c>
      <c r="I353" s="753" t="s">
        <v>2642</v>
      </c>
      <c r="J353" s="753" t="s">
        <v>2230</v>
      </c>
      <c r="K353" s="753" t="s">
        <v>2643</v>
      </c>
      <c r="L353" s="754">
        <v>218.62</v>
      </c>
      <c r="M353" s="754">
        <v>218.62</v>
      </c>
      <c r="N353" s="753">
        <v>1</v>
      </c>
      <c r="O353" s="836">
        <v>0.5</v>
      </c>
      <c r="P353" s="754"/>
      <c r="Q353" s="769">
        <v>0</v>
      </c>
      <c r="R353" s="753"/>
      <c r="S353" s="769">
        <v>0</v>
      </c>
      <c r="T353" s="836"/>
      <c r="U353" s="792">
        <v>0</v>
      </c>
    </row>
    <row r="354" spans="1:21" ht="14.4" customHeight="1" x14ac:dyDescent="0.3">
      <c r="A354" s="752">
        <v>50</v>
      </c>
      <c r="B354" s="753" t="s">
        <v>1949</v>
      </c>
      <c r="C354" s="753" t="s">
        <v>2190</v>
      </c>
      <c r="D354" s="834" t="s">
        <v>3032</v>
      </c>
      <c r="E354" s="835" t="s">
        <v>2197</v>
      </c>
      <c r="F354" s="753" t="s">
        <v>2186</v>
      </c>
      <c r="G354" s="753" t="s">
        <v>2228</v>
      </c>
      <c r="H354" s="753" t="s">
        <v>1098</v>
      </c>
      <c r="I354" s="753" t="s">
        <v>2229</v>
      </c>
      <c r="J354" s="753" t="s">
        <v>2230</v>
      </c>
      <c r="K354" s="753" t="s">
        <v>2231</v>
      </c>
      <c r="L354" s="754">
        <v>145.72999999999999</v>
      </c>
      <c r="M354" s="754">
        <v>291.45999999999998</v>
      </c>
      <c r="N354" s="753">
        <v>2</v>
      </c>
      <c r="O354" s="836">
        <v>1.5</v>
      </c>
      <c r="P354" s="754">
        <v>145.72999999999999</v>
      </c>
      <c r="Q354" s="769">
        <v>0.5</v>
      </c>
      <c r="R354" s="753">
        <v>1</v>
      </c>
      <c r="S354" s="769">
        <v>0.5</v>
      </c>
      <c r="T354" s="836">
        <v>0.5</v>
      </c>
      <c r="U354" s="792">
        <v>0.33333333333333331</v>
      </c>
    </row>
    <row r="355" spans="1:21" ht="14.4" customHeight="1" x14ac:dyDescent="0.3">
      <c r="A355" s="752">
        <v>50</v>
      </c>
      <c r="B355" s="753" t="s">
        <v>1949</v>
      </c>
      <c r="C355" s="753" t="s">
        <v>2190</v>
      </c>
      <c r="D355" s="834" t="s">
        <v>3032</v>
      </c>
      <c r="E355" s="835" t="s">
        <v>2197</v>
      </c>
      <c r="F355" s="753" t="s">
        <v>2186</v>
      </c>
      <c r="G355" s="753" t="s">
        <v>2644</v>
      </c>
      <c r="H355" s="753" t="s">
        <v>564</v>
      </c>
      <c r="I355" s="753" t="s">
        <v>940</v>
      </c>
      <c r="J355" s="753" t="s">
        <v>2645</v>
      </c>
      <c r="K355" s="753" t="s">
        <v>2646</v>
      </c>
      <c r="L355" s="754">
        <v>99.11</v>
      </c>
      <c r="M355" s="754">
        <v>198.22</v>
      </c>
      <c r="N355" s="753">
        <v>2</v>
      </c>
      <c r="O355" s="836">
        <v>1</v>
      </c>
      <c r="P355" s="754"/>
      <c r="Q355" s="769">
        <v>0</v>
      </c>
      <c r="R355" s="753"/>
      <c r="S355" s="769">
        <v>0</v>
      </c>
      <c r="T355" s="836"/>
      <c r="U355" s="792">
        <v>0</v>
      </c>
    </row>
    <row r="356" spans="1:21" ht="14.4" customHeight="1" x14ac:dyDescent="0.3">
      <c r="A356" s="752">
        <v>50</v>
      </c>
      <c r="B356" s="753" t="s">
        <v>1949</v>
      </c>
      <c r="C356" s="753" t="s">
        <v>2190</v>
      </c>
      <c r="D356" s="834" t="s">
        <v>3032</v>
      </c>
      <c r="E356" s="835" t="s">
        <v>2197</v>
      </c>
      <c r="F356" s="753" t="s">
        <v>2186</v>
      </c>
      <c r="G356" s="753" t="s">
        <v>2320</v>
      </c>
      <c r="H356" s="753" t="s">
        <v>564</v>
      </c>
      <c r="I356" s="753" t="s">
        <v>2647</v>
      </c>
      <c r="J356" s="753" t="s">
        <v>2648</v>
      </c>
      <c r="K356" s="753" t="s">
        <v>2649</v>
      </c>
      <c r="L356" s="754">
        <v>205.84</v>
      </c>
      <c r="M356" s="754">
        <v>205.84</v>
      </c>
      <c r="N356" s="753">
        <v>1</v>
      </c>
      <c r="O356" s="836">
        <v>0.5</v>
      </c>
      <c r="P356" s="754">
        <v>205.84</v>
      </c>
      <c r="Q356" s="769">
        <v>1</v>
      </c>
      <c r="R356" s="753">
        <v>1</v>
      </c>
      <c r="S356" s="769">
        <v>1</v>
      </c>
      <c r="T356" s="836">
        <v>0.5</v>
      </c>
      <c r="U356" s="792">
        <v>1</v>
      </c>
    </row>
    <row r="357" spans="1:21" ht="14.4" customHeight="1" x14ac:dyDescent="0.3">
      <c r="A357" s="752">
        <v>50</v>
      </c>
      <c r="B357" s="753" t="s">
        <v>1949</v>
      </c>
      <c r="C357" s="753" t="s">
        <v>2190</v>
      </c>
      <c r="D357" s="834" t="s">
        <v>3032</v>
      </c>
      <c r="E357" s="835" t="s">
        <v>2197</v>
      </c>
      <c r="F357" s="753" t="s">
        <v>2186</v>
      </c>
      <c r="G357" s="753" t="s">
        <v>2232</v>
      </c>
      <c r="H357" s="753" t="s">
        <v>1098</v>
      </c>
      <c r="I357" s="753" t="s">
        <v>2298</v>
      </c>
      <c r="J357" s="753" t="s">
        <v>2065</v>
      </c>
      <c r="K357" s="753" t="s">
        <v>2265</v>
      </c>
      <c r="L357" s="754">
        <v>96.53</v>
      </c>
      <c r="M357" s="754">
        <v>579.18000000000006</v>
      </c>
      <c r="N357" s="753">
        <v>6</v>
      </c>
      <c r="O357" s="836">
        <v>1</v>
      </c>
      <c r="P357" s="754">
        <v>579.18000000000006</v>
      </c>
      <c r="Q357" s="769">
        <v>1</v>
      </c>
      <c r="R357" s="753">
        <v>6</v>
      </c>
      <c r="S357" s="769">
        <v>1</v>
      </c>
      <c r="T357" s="836">
        <v>1</v>
      </c>
      <c r="U357" s="792">
        <v>1</v>
      </c>
    </row>
    <row r="358" spans="1:21" ht="14.4" customHeight="1" x14ac:dyDescent="0.3">
      <c r="A358" s="752">
        <v>50</v>
      </c>
      <c r="B358" s="753" t="s">
        <v>1949</v>
      </c>
      <c r="C358" s="753" t="s">
        <v>2190</v>
      </c>
      <c r="D358" s="834" t="s">
        <v>3032</v>
      </c>
      <c r="E358" s="835" t="s">
        <v>2197</v>
      </c>
      <c r="F358" s="753" t="s">
        <v>2186</v>
      </c>
      <c r="G358" s="753" t="s">
        <v>2232</v>
      </c>
      <c r="H358" s="753" t="s">
        <v>1098</v>
      </c>
      <c r="I358" s="753" t="s">
        <v>2233</v>
      </c>
      <c r="J358" s="753" t="s">
        <v>2065</v>
      </c>
      <c r="K358" s="753" t="s">
        <v>2234</v>
      </c>
      <c r="L358" s="754">
        <v>0</v>
      </c>
      <c r="M358" s="754">
        <v>0</v>
      </c>
      <c r="N358" s="753">
        <v>4</v>
      </c>
      <c r="O358" s="836">
        <v>2</v>
      </c>
      <c r="P358" s="754"/>
      <c r="Q358" s="769"/>
      <c r="R358" s="753"/>
      <c r="S358" s="769">
        <v>0</v>
      </c>
      <c r="T358" s="836"/>
      <c r="U358" s="792">
        <v>0</v>
      </c>
    </row>
    <row r="359" spans="1:21" ht="14.4" customHeight="1" x14ac:dyDescent="0.3">
      <c r="A359" s="752">
        <v>50</v>
      </c>
      <c r="B359" s="753" t="s">
        <v>1949</v>
      </c>
      <c r="C359" s="753" t="s">
        <v>2190</v>
      </c>
      <c r="D359" s="834" t="s">
        <v>3032</v>
      </c>
      <c r="E359" s="835" t="s">
        <v>2197</v>
      </c>
      <c r="F359" s="753" t="s">
        <v>2186</v>
      </c>
      <c r="G359" s="753" t="s">
        <v>2232</v>
      </c>
      <c r="H359" s="753" t="s">
        <v>1098</v>
      </c>
      <c r="I359" s="753" t="s">
        <v>1145</v>
      </c>
      <c r="J359" s="753" t="s">
        <v>2065</v>
      </c>
      <c r="K359" s="753" t="s">
        <v>2067</v>
      </c>
      <c r="L359" s="754">
        <v>48.27</v>
      </c>
      <c r="M359" s="754">
        <v>48.27</v>
      </c>
      <c r="N359" s="753">
        <v>1</v>
      </c>
      <c r="O359" s="836">
        <v>0.5</v>
      </c>
      <c r="P359" s="754"/>
      <c r="Q359" s="769">
        <v>0</v>
      </c>
      <c r="R359" s="753"/>
      <c r="S359" s="769">
        <v>0</v>
      </c>
      <c r="T359" s="836"/>
      <c r="U359" s="792">
        <v>0</v>
      </c>
    </row>
    <row r="360" spans="1:21" ht="14.4" customHeight="1" x14ac:dyDescent="0.3">
      <c r="A360" s="752">
        <v>50</v>
      </c>
      <c r="B360" s="753" t="s">
        <v>1949</v>
      </c>
      <c r="C360" s="753" t="s">
        <v>2190</v>
      </c>
      <c r="D360" s="834" t="s">
        <v>3032</v>
      </c>
      <c r="E360" s="835" t="s">
        <v>2197</v>
      </c>
      <c r="F360" s="753" t="s">
        <v>2186</v>
      </c>
      <c r="G360" s="753" t="s">
        <v>2235</v>
      </c>
      <c r="H360" s="753" t="s">
        <v>564</v>
      </c>
      <c r="I360" s="753" t="s">
        <v>2650</v>
      </c>
      <c r="J360" s="753" t="s">
        <v>2651</v>
      </c>
      <c r="K360" s="753" t="s">
        <v>2652</v>
      </c>
      <c r="L360" s="754">
        <v>316.36</v>
      </c>
      <c r="M360" s="754">
        <v>949.08</v>
      </c>
      <c r="N360" s="753">
        <v>3</v>
      </c>
      <c r="O360" s="836">
        <v>1</v>
      </c>
      <c r="P360" s="754">
        <v>632.72</v>
      </c>
      <c r="Q360" s="769">
        <v>0.66666666666666663</v>
      </c>
      <c r="R360" s="753">
        <v>2</v>
      </c>
      <c r="S360" s="769">
        <v>0.66666666666666663</v>
      </c>
      <c r="T360" s="836">
        <v>0.5</v>
      </c>
      <c r="U360" s="792">
        <v>0.5</v>
      </c>
    </row>
    <row r="361" spans="1:21" ht="14.4" customHeight="1" x14ac:dyDescent="0.3">
      <c r="A361" s="752">
        <v>50</v>
      </c>
      <c r="B361" s="753" t="s">
        <v>1949</v>
      </c>
      <c r="C361" s="753" t="s">
        <v>2190</v>
      </c>
      <c r="D361" s="834" t="s">
        <v>3032</v>
      </c>
      <c r="E361" s="835" t="s">
        <v>2197</v>
      </c>
      <c r="F361" s="753" t="s">
        <v>2186</v>
      </c>
      <c r="G361" s="753" t="s">
        <v>2301</v>
      </c>
      <c r="H361" s="753" t="s">
        <v>564</v>
      </c>
      <c r="I361" s="753" t="s">
        <v>2653</v>
      </c>
      <c r="J361" s="753" t="s">
        <v>2303</v>
      </c>
      <c r="K361" s="753" t="s">
        <v>2654</v>
      </c>
      <c r="L361" s="754">
        <v>6167.15</v>
      </c>
      <c r="M361" s="754">
        <v>18501.449999999997</v>
      </c>
      <c r="N361" s="753">
        <v>3</v>
      </c>
      <c r="O361" s="836">
        <v>2.5</v>
      </c>
      <c r="P361" s="754">
        <v>6167.15</v>
      </c>
      <c r="Q361" s="769">
        <v>0.33333333333333337</v>
      </c>
      <c r="R361" s="753">
        <v>1</v>
      </c>
      <c r="S361" s="769">
        <v>0.33333333333333331</v>
      </c>
      <c r="T361" s="836">
        <v>1</v>
      </c>
      <c r="U361" s="792">
        <v>0.4</v>
      </c>
    </row>
    <row r="362" spans="1:21" ht="14.4" customHeight="1" x14ac:dyDescent="0.3">
      <c r="A362" s="752">
        <v>50</v>
      </c>
      <c r="B362" s="753" t="s">
        <v>1949</v>
      </c>
      <c r="C362" s="753" t="s">
        <v>2190</v>
      </c>
      <c r="D362" s="834" t="s">
        <v>3032</v>
      </c>
      <c r="E362" s="835" t="s">
        <v>2197</v>
      </c>
      <c r="F362" s="753" t="s">
        <v>2186</v>
      </c>
      <c r="G362" s="753" t="s">
        <v>2655</v>
      </c>
      <c r="H362" s="753" t="s">
        <v>1098</v>
      </c>
      <c r="I362" s="753" t="s">
        <v>1196</v>
      </c>
      <c r="J362" s="753" t="s">
        <v>1197</v>
      </c>
      <c r="K362" s="753" t="s">
        <v>2127</v>
      </c>
      <c r="L362" s="754">
        <v>63.75</v>
      </c>
      <c r="M362" s="754">
        <v>127.5</v>
      </c>
      <c r="N362" s="753">
        <v>2</v>
      </c>
      <c r="O362" s="836">
        <v>1</v>
      </c>
      <c r="P362" s="754">
        <v>63.75</v>
      </c>
      <c r="Q362" s="769">
        <v>0.5</v>
      </c>
      <c r="R362" s="753">
        <v>1</v>
      </c>
      <c r="S362" s="769">
        <v>0.5</v>
      </c>
      <c r="T362" s="836">
        <v>0.5</v>
      </c>
      <c r="U362" s="792">
        <v>0.5</v>
      </c>
    </row>
    <row r="363" spans="1:21" ht="14.4" customHeight="1" x14ac:dyDescent="0.3">
      <c r="A363" s="752">
        <v>50</v>
      </c>
      <c r="B363" s="753" t="s">
        <v>1949</v>
      </c>
      <c r="C363" s="753" t="s">
        <v>2190</v>
      </c>
      <c r="D363" s="834" t="s">
        <v>3032</v>
      </c>
      <c r="E363" s="835" t="s">
        <v>2197</v>
      </c>
      <c r="F363" s="753" t="s">
        <v>2186</v>
      </c>
      <c r="G363" s="753" t="s">
        <v>2245</v>
      </c>
      <c r="H363" s="753" t="s">
        <v>1098</v>
      </c>
      <c r="I363" s="753" t="s">
        <v>1202</v>
      </c>
      <c r="J363" s="753" t="s">
        <v>2072</v>
      </c>
      <c r="K363" s="753" t="s">
        <v>2073</v>
      </c>
      <c r="L363" s="754">
        <v>93.46</v>
      </c>
      <c r="M363" s="754">
        <v>93.46</v>
      </c>
      <c r="N363" s="753">
        <v>1</v>
      </c>
      <c r="O363" s="836">
        <v>0.5</v>
      </c>
      <c r="P363" s="754"/>
      <c r="Q363" s="769">
        <v>0</v>
      </c>
      <c r="R363" s="753"/>
      <c r="S363" s="769">
        <v>0</v>
      </c>
      <c r="T363" s="836"/>
      <c r="U363" s="792">
        <v>0</v>
      </c>
    </row>
    <row r="364" spans="1:21" ht="14.4" customHeight="1" x14ac:dyDescent="0.3">
      <c r="A364" s="752">
        <v>50</v>
      </c>
      <c r="B364" s="753" t="s">
        <v>1949</v>
      </c>
      <c r="C364" s="753" t="s">
        <v>2190</v>
      </c>
      <c r="D364" s="834" t="s">
        <v>3032</v>
      </c>
      <c r="E364" s="835" t="s">
        <v>2197</v>
      </c>
      <c r="F364" s="753" t="s">
        <v>2186</v>
      </c>
      <c r="G364" s="753" t="s">
        <v>2245</v>
      </c>
      <c r="H364" s="753" t="s">
        <v>1098</v>
      </c>
      <c r="I364" s="753" t="s">
        <v>1251</v>
      </c>
      <c r="J364" s="753" t="s">
        <v>2072</v>
      </c>
      <c r="K364" s="753" t="s">
        <v>2074</v>
      </c>
      <c r="L364" s="754">
        <v>366.53</v>
      </c>
      <c r="M364" s="754">
        <v>366.53</v>
      </c>
      <c r="N364" s="753">
        <v>1</v>
      </c>
      <c r="O364" s="836">
        <v>0.5</v>
      </c>
      <c r="P364" s="754"/>
      <c r="Q364" s="769">
        <v>0</v>
      </c>
      <c r="R364" s="753"/>
      <c r="S364" s="769">
        <v>0</v>
      </c>
      <c r="T364" s="836"/>
      <c r="U364" s="792">
        <v>0</v>
      </c>
    </row>
    <row r="365" spans="1:21" ht="14.4" customHeight="1" x14ac:dyDescent="0.3">
      <c r="A365" s="752">
        <v>50</v>
      </c>
      <c r="B365" s="753" t="s">
        <v>1949</v>
      </c>
      <c r="C365" s="753" t="s">
        <v>2190</v>
      </c>
      <c r="D365" s="834" t="s">
        <v>3032</v>
      </c>
      <c r="E365" s="835" t="s">
        <v>2197</v>
      </c>
      <c r="F365" s="753" t="s">
        <v>2186</v>
      </c>
      <c r="G365" s="753" t="s">
        <v>2525</v>
      </c>
      <c r="H365" s="753" t="s">
        <v>564</v>
      </c>
      <c r="I365" s="753" t="s">
        <v>2656</v>
      </c>
      <c r="J365" s="753" t="s">
        <v>2527</v>
      </c>
      <c r="K365" s="753" t="s">
        <v>2657</v>
      </c>
      <c r="L365" s="754">
        <v>150.13999999999999</v>
      </c>
      <c r="M365" s="754">
        <v>450.41999999999996</v>
      </c>
      <c r="N365" s="753">
        <v>3</v>
      </c>
      <c r="O365" s="836">
        <v>1</v>
      </c>
      <c r="P365" s="754"/>
      <c r="Q365" s="769">
        <v>0</v>
      </c>
      <c r="R365" s="753"/>
      <c r="S365" s="769">
        <v>0</v>
      </c>
      <c r="T365" s="836"/>
      <c r="U365" s="792">
        <v>0</v>
      </c>
    </row>
    <row r="366" spans="1:21" ht="14.4" customHeight="1" x14ac:dyDescent="0.3">
      <c r="A366" s="752">
        <v>50</v>
      </c>
      <c r="B366" s="753" t="s">
        <v>1949</v>
      </c>
      <c r="C366" s="753" t="s">
        <v>2190</v>
      </c>
      <c r="D366" s="834" t="s">
        <v>3032</v>
      </c>
      <c r="E366" s="835" t="s">
        <v>2197</v>
      </c>
      <c r="F366" s="753" t="s">
        <v>2186</v>
      </c>
      <c r="G366" s="753" t="s">
        <v>2529</v>
      </c>
      <c r="H366" s="753" t="s">
        <v>564</v>
      </c>
      <c r="I366" s="753" t="s">
        <v>2658</v>
      </c>
      <c r="J366" s="753" t="s">
        <v>2530</v>
      </c>
      <c r="K366" s="753" t="s">
        <v>2659</v>
      </c>
      <c r="L366" s="754">
        <v>0</v>
      </c>
      <c r="M366" s="754">
        <v>0</v>
      </c>
      <c r="N366" s="753">
        <v>1</v>
      </c>
      <c r="O366" s="836">
        <v>0.5</v>
      </c>
      <c r="P366" s="754"/>
      <c r="Q366" s="769"/>
      <c r="R366" s="753"/>
      <c r="S366" s="769">
        <v>0</v>
      </c>
      <c r="T366" s="836"/>
      <c r="U366" s="792">
        <v>0</v>
      </c>
    </row>
    <row r="367" spans="1:21" ht="14.4" customHeight="1" x14ac:dyDescent="0.3">
      <c r="A367" s="752">
        <v>50</v>
      </c>
      <c r="B367" s="753" t="s">
        <v>1949</v>
      </c>
      <c r="C367" s="753" t="s">
        <v>2190</v>
      </c>
      <c r="D367" s="834" t="s">
        <v>3032</v>
      </c>
      <c r="E367" s="835" t="s">
        <v>2197</v>
      </c>
      <c r="F367" s="753" t="s">
        <v>2186</v>
      </c>
      <c r="G367" s="753" t="s">
        <v>2529</v>
      </c>
      <c r="H367" s="753" t="s">
        <v>564</v>
      </c>
      <c r="I367" s="753" t="s">
        <v>2660</v>
      </c>
      <c r="J367" s="753" t="s">
        <v>2661</v>
      </c>
      <c r="K367" s="753" t="s">
        <v>2662</v>
      </c>
      <c r="L367" s="754">
        <v>171.09</v>
      </c>
      <c r="M367" s="754">
        <v>513.27</v>
      </c>
      <c r="N367" s="753">
        <v>3</v>
      </c>
      <c r="O367" s="836">
        <v>0.5</v>
      </c>
      <c r="P367" s="754">
        <v>513.27</v>
      </c>
      <c r="Q367" s="769">
        <v>1</v>
      </c>
      <c r="R367" s="753">
        <v>3</v>
      </c>
      <c r="S367" s="769">
        <v>1</v>
      </c>
      <c r="T367" s="836">
        <v>0.5</v>
      </c>
      <c r="U367" s="792">
        <v>1</v>
      </c>
    </row>
    <row r="368" spans="1:21" ht="14.4" customHeight="1" x14ac:dyDescent="0.3">
      <c r="A368" s="752">
        <v>50</v>
      </c>
      <c r="B368" s="753" t="s">
        <v>1949</v>
      </c>
      <c r="C368" s="753" t="s">
        <v>2190</v>
      </c>
      <c r="D368" s="834" t="s">
        <v>3032</v>
      </c>
      <c r="E368" s="835" t="s">
        <v>2197</v>
      </c>
      <c r="F368" s="753" t="s">
        <v>2186</v>
      </c>
      <c r="G368" s="753" t="s">
        <v>2246</v>
      </c>
      <c r="H368" s="753" t="s">
        <v>564</v>
      </c>
      <c r="I368" s="753" t="s">
        <v>2536</v>
      </c>
      <c r="J368" s="753" t="s">
        <v>1063</v>
      </c>
      <c r="K368" s="753" t="s">
        <v>2537</v>
      </c>
      <c r="L368" s="754">
        <v>43.94</v>
      </c>
      <c r="M368" s="754">
        <v>87.88</v>
      </c>
      <c r="N368" s="753">
        <v>2</v>
      </c>
      <c r="O368" s="836">
        <v>0.5</v>
      </c>
      <c r="P368" s="754">
        <v>87.88</v>
      </c>
      <c r="Q368" s="769">
        <v>1</v>
      </c>
      <c r="R368" s="753">
        <v>2</v>
      </c>
      <c r="S368" s="769">
        <v>1</v>
      </c>
      <c r="T368" s="836">
        <v>0.5</v>
      </c>
      <c r="U368" s="792">
        <v>1</v>
      </c>
    </row>
    <row r="369" spans="1:21" ht="14.4" customHeight="1" x14ac:dyDescent="0.3">
      <c r="A369" s="752">
        <v>50</v>
      </c>
      <c r="B369" s="753" t="s">
        <v>1949</v>
      </c>
      <c r="C369" s="753" t="s">
        <v>2190</v>
      </c>
      <c r="D369" s="834" t="s">
        <v>3032</v>
      </c>
      <c r="E369" s="835" t="s">
        <v>2197</v>
      </c>
      <c r="F369" s="753" t="s">
        <v>2186</v>
      </c>
      <c r="G369" s="753" t="s">
        <v>2246</v>
      </c>
      <c r="H369" s="753" t="s">
        <v>564</v>
      </c>
      <c r="I369" s="753" t="s">
        <v>1062</v>
      </c>
      <c r="J369" s="753" t="s">
        <v>1063</v>
      </c>
      <c r="K369" s="753" t="s">
        <v>2537</v>
      </c>
      <c r="L369" s="754">
        <v>43.94</v>
      </c>
      <c r="M369" s="754">
        <v>175.76</v>
      </c>
      <c r="N369" s="753">
        <v>4</v>
      </c>
      <c r="O369" s="836">
        <v>0.5</v>
      </c>
      <c r="P369" s="754"/>
      <c r="Q369" s="769">
        <v>0</v>
      </c>
      <c r="R369" s="753"/>
      <c r="S369" s="769">
        <v>0</v>
      </c>
      <c r="T369" s="836"/>
      <c r="U369" s="792">
        <v>0</v>
      </c>
    </row>
    <row r="370" spans="1:21" ht="14.4" customHeight="1" x14ac:dyDescent="0.3">
      <c r="A370" s="752">
        <v>50</v>
      </c>
      <c r="B370" s="753" t="s">
        <v>1949</v>
      </c>
      <c r="C370" s="753" t="s">
        <v>2190</v>
      </c>
      <c r="D370" s="834" t="s">
        <v>3032</v>
      </c>
      <c r="E370" s="835" t="s">
        <v>2197</v>
      </c>
      <c r="F370" s="753" t="s">
        <v>2186</v>
      </c>
      <c r="G370" s="753" t="s">
        <v>2663</v>
      </c>
      <c r="H370" s="753" t="s">
        <v>1098</v>
      </c>
      <c r="I370" s="753" t="s">
        <v>2664</v>
      </c>
      <c r="J370" s="753" t="s">
        <v>2665</v>
      </c>
      <c r="K370" s="753" t="s">
        <v>2666</v>
      </c>
      <c r="L370" s="754">
        <v>503.02</v>
      </c>
      <c r="M370" s="754">
        <v>503.02</v>
      </c>
      <c r="N370" s="753">
        <v>1</v>
      </c>
      <c r="O370" s="836">
        <v>0.5</v>
      </c>
      <c r="P370" s="754">
        <v>503.02</v>
      </c>
      <c r="Q370" s="769">
        <v>1</v>
      </c>
      <c r="R370" s="753">
        <v>1</v>
      </c>
      <c r="S370" s="769">
        <v>1</v>
      </c>
      <c r="T370" s="836">
        <v>0.5</v>
      </c>
      <c r="U370" s="792">
        <v>1</v>
      </c>
    </row>
    <row r="371" spans="1:21" ht="14.4" customHeight="1" x14ac:dyDescent="0.3">
      <c r="A371" s="752">
        <v>50</v>
      </c>
      <c r="B371" s="753" t="s">
        <v>1949</v>
      </c>
      <c r="C371" s="753" t="s">
        <v>2190</v>
      </c>
      <c r="D371" s="834" t="s">
        <v>3032</v>
      </c>
      <c r="E371" s="835" t="s">
        <v>2197</v>
      </c>
      <c r="F371" s="753" t="s">
        <v>2186</v>
      </c>
      <c r="G371" s="753" t="s">
        <v>2250</v>
      </c>
      <c r="H371" s="753" t="s">
        <v>1098</v>
      </c>
      <c r="I371" s="753" t="s">
        <v>2251</v>
      </c>
      <c r="J371" s="753" t="s">
        <v>2035</v>
      </c>
      <c r="K371" s="753" t="s">
        <v>2252</v>
      </c>
      <c r="L371" s="754">
        <v>120.61</v>
      </c>
      <c r="M371" s="754">
        <v>120.61</v>
      </c>
      <c r="N371" s="753">
        <v>1</v>
      </c>
      <c r="O371" s="836">
        <v>0.5</v>
      </c>
      <c r="P371" s="754"/>
      <c r="Q371" s="769">
        <v>0</v>
      </c>
      <c r="R371" s="753"/>
      <c r="S371" s="769">
        <v>0</v>
      </c>
      <c r="T371" s="836"/>
      <c r="U371" s="792">
        <v>0</v>
      </c>
    </row>
    <row r="372" spans="1:21" ht="14.4" customHeight="1" x14ac:dyDescent="0.3">
      <c r="A372" s="752">
        <v>50</v>
      </c>
      <c r="B372" s="753" t="s">
        <v>1949</v>
      </c>
      <c r="C372" s="753" t="s">
        <v>2190</v>
      </c>
      <c r="D372" s="834" t="s">
        <v>3032</v>
      </c>
      <c r="E372" s="835" t="s">
        <v>2197</v>
      </c>
      <c r="F372" s="753" t="s">
        <v>2186</v>
      </c>
      <c r="G372" s="753" t="s">
        <v>2540</v>
      </c>
      <c r="H372" s="753" t="s">
        <v>564</v>
      </c>
      <c r="I372" s="753" t="s">
        <v>798</v>
      </c>
      <c r="J372" s="753" t="s">
        <v>2542</v>
      </c>
      <c r="K372" s="753" t="s">
        <v>2667</v>
      </c>
      <c r="L372" s="754">
        <v>0</v>
      </c>
      <c r="M372" s="754">
        <v>0</v>
      </c>
      <c r="N372" s="753">
        <v>1</v>
      </c>
      <c r="O372" s="836">
        <v>1</v>
      </c>
      <c r="P372" s="754">
        <v>0</v>
      </c>
      <c r="Q372" s="769"/>
      <c r="R372" s="753">
        <v>1</v>
      </c>
      <c r="S372" s="769">
        <v>1</v>
      </c>
      <c r="T372" s="836">
        <v>1</v>
      </c>
      <c r="U372" s="792">
        <v>1</v>
      </c>
    </row>
    <row r="373" spans="1:21" ht="14.4" customHeight="1" x14ac:dyDescent="0.3">
      <c r="A373" s="752">
        <v>50</v>
      </c>
      <c r="B373" s="753" t="s">
        <v>1949</v>
      </c>
      <c r="C373" s="753" t="s">
        <v>2190</v>
      </c>
      <c r="D373" s="834" t="s">
        <v>3032</v>
      </c>
      <c r="E373" s="835" t="s">
        <v>2197</v>
      </c>
      <c r="F373" s="753" t="s">
        <v>2186</v>
      </c>
      <c r="G373" s="753" t="s">
        <v>2668</v>
      </c>
      <c r="H373" s="753" t="s">
        <v>564</v>
      </c>
      <c r="I373" s="753" t="s">
        <v>2669</v>
      </c>
      <c r="J373" s="753" t="s">
        <v>2670</v>
      </c>
      <c r="K373" s="753" t="s">
        <v>2671</v>
      </c>
      <c r="L373" s="754">
        <v>327.38</v>
      </c>
      <c r="M373" s="754">
        <v>982.14</v>
      </c>
      <c r="N373" s="753">
        <v>3</v>
      </c>
      <c r="O373" s="836">
        <v>1</v>
      </c>
      <c r="P373" s="754">
        <v>982.14</v>
      </c>
      <c r="Q373" s="769">
        <v>1</v>
      </c>
      <c r="R373" s="753">
        <v>3</v>
      </c>
      <c r="S373" s="769">
        <v>1</v>
      </c>
      <c r="T373" s="836">
        <v>1</v>
      </c>
      <c r="U373" s="792">
        <v>1</v>
      </c>
    </row>
    <row r="374" spans="1:21" ht="14.4" customHeight="1" x14ac:dyDescent="0.3">
      <c r="A374" s="752">
        <v>50</v>
      </c>
      <c r="B374" s="753" t="s">
        <v>1949</v>
      </c>
      <c r="C374" s="753" t="s">
        <v>2190</v>
      </c>
      <c r="D374" s="834" t="s">
        <v>3032</v>
      </c>
      <c r="E374" s="835" t="s">
        <v>2197</v>
      </c>
      <c r="F374" s="753" t="s">
        <v>2187</v>
      </c>
      <c r="G374" s="753" t="s">
        <v>2672</v>
      </c>
      <c r="H374" s="753" t="s">
        <v>564</v>
      </c>
      <c r="I374" s="753" t="s">
        <v>2673</v>
      </c>
      <c r="J374" s="753" t="s">
        <v>2674</v>
      </c>
      <c r="K374" s="753" t="s">
        <v>2675</v>
      </c>
      <c r="L374" s="754">
        <v>25</v>
      </c>
      <c r="M374" s="754">
        <v>2400</v>
      </c>
      <c r="N374" s="753">
        <v>96</v>
      </c>
      <c r="O374" s="836">
        <v>24</v>
      </c>
      <c r="P374" s="754">
        <v>2300</v>
      </c>
      <c r="Q374" s="769">
        <v>0.95833333333333337</v>
      </c>
      <c r="R374" s="753">
        <v>92</v>
      </c>
      <c r="S374" s="769">
        <v>0.95833333333333337</v>
      </c>
      <c r="T374" s="836">
        <v>23</v>
      </c>
      <c r="U374" s="792">
        <v>0.95833333333333337</v>
      </c>
    </row>
    <row r="375" spans="1:21" ht="14.4" customHeight="1" x14ac:dyDescent="0.3">
      <c r="A375" s="752">
        <v>50</v>
      </c>
      <c r="B375" s="753" t="s">
        <v>1949</v>
      </c>
      <c r="C375" s="753" t="s">
        <v>2190</v>
      </c>
      <c r="D375" s="834" t="s">
        <v>3032</v>
      </c>
      <c r="E375" s="835" t="s">
        <v>2197</v>
      </c>
      <c r="F375" s="753" t="s">
        <v>2187</v>
      </c>
      <c r="G375" s="753" t="s">
        <v>2672</v>
      </c>
      <c r="H375" s="753" t="s">
        <v>564</v>
      </c>
      <c r="I375" s="753" t="s">
        <v>2676</v>
      </c>
      <c r="J375" s="753" t="s">
        <v>2674</v>
      </c>
      <c r="K375" s="753" t="s">
        <v>2677</v>
      </c>
      <c r="L375" s="754">
        <v>30</v>
      </c>
      <c r="M375" s="754">
        <v>2760</v>
      </c>
      <c r="N375" s="753">
        <v>92</v>
      </c>
      <c r="O375" s="836">
        <v>23</v>
      </c>
      <c r="P375" s="754">
        <v>2760</v>
      </c>
      <c r="Q375" s="769">
        <v>1</v>
      </c>
      <c r="R375" s="753">
        <v>92</v>
      </c>
      <c r="S375" s="769">
        <v>1</v>
      </c>
      <c r="T375" s="836">
        <v>23</v>
      </c>
      <c r="U375" s="792">
        <v>1</v>
      </c>
    </row>
    <row r="376" spans="1:21" ht="14.4" customHeight="1" x14ac:dyDescent="0.3">
      <c r="A376" s="752">
        <v>50</v>
      </c>
      <c r="B376" s="753" t="s">
        <v>1949</v>
      </c>
      <c r="C376" s="753" t="s">
        <v>2190</v>
      </c>
      <c r="D376" s="834" t="s">
        <v>3032</v>
      </c>
      <c r="E376" s="835" t="s">
        <v>2197</v>
      </c>
      <c r="F376" s="753" t="s">
        <v>2187</v>
      </c>
      <c r="G376" s="753" t="s">
        <v>2678</v>
      </c>
      <c r="H376" s="753" t="s">
        <v>564</v>
      </c>
      <c r="I376" s="753" t="s">
        <v>2679</v>
      </c>
      <c r="J376" s="753" t="s">
        <v>2680</v>
      </c>
      <c r="K376" s="753" t="s">
        <v>2681</v>
      </c>
      <c r="L376" s="754">
        <v>378.48</v>
      </c>
      <c r="M376" s="754">
        <v>6812.6399999999976</v>
      </c>
      <c r="N376" s="753">
        <v>18</v>
      </c>
      <c r="O376" s="836">
        <v>18</v>
      </c>
      <c r="P376" s="754">
        <v>6812.6399999999976</v>
      </c>
      <c r="Q376" s="769">
        <v>1</v>
      </c>
      <c r="R376" s="753">
        <v>18</v>
      </c>
      <c r="S376" s="769">
        <v>1</v>
      </c>
      <c r="T376" s="836">
        <v>18</v>
      </c>
      <c r="U376" s="792">
        <v>1</v>
      </c>
    </row>
    <row r="377" spans="1:21" ht="14.4" customHeight="1" x14ac:dyDescent="0.3">
      <c r="A377" s="752">
        <v>50</v>
      </c>
      <c r="B377" s="753" t="s">
        <v>1949</v>
      </c>
      <c r="C377" s="753" t="s">
        <v>2190</v>
      </c>
      <c r="D377" s="834" t="s">
        <v>3032</v>
      </c>
      <c r="E377" s="835" t="s">
        <v>2197</v>
      </c>
      <c r="F377" s="753" t="s">
        <v>2187</v>
      </c>
      <c r="G377" s="753" t="s">
        <v>2678</v>
      </c>
      <c r="H377" s="753" t="s">
        <v>564</v>
      </c>
      <c r="I377" s="753" t="s">
        <v>2682</v>
      </c>
      <c r="J377" s="753" t="s">
        <v>2683</v>
      </c>
      <c r="K377" s="753" t="s">
        <v>2684</v>
      </c>
      <c r="L377" s="754">
        <v>378.48</v>
      </c>
      <c r="M377" s="754">
        <v>4920.24</v>
      </c>
      <c r="N377" s="753">
        <v>13</v>
      </c>
      <c r="O377" s="836">
        <v>13</v>
      </c>
      <c r="P377" s="754">
        <v>4920.24</v>
      </c>
      <c r="Q377" s="769">
        <v>1</v>
      </c>
      <c r="R377" s="753">
        <v>13</v>
      </c>
      <c r="S377" s="769">
        <v>1</v>
      </c>
      <c r="T377" s="836">
        <v>13</v>
      </c>
      <c r="U377" s="792">
        <v>1</v>
      </c>
    </row>
    <row r="378" spans="1:21" ht="14.4" customHeight="1" x14ac:dyDescent="0.3">
      <c r="A378" s="752">
        <v>50</v>
      </c>
      <c r="B378" s="753" t="s">
        <v>1949</v>
      </c>
      <c r="C378" s="753" t="s">
        <v>2190</v>
      </c>
      <c r="D378" s="834" t="s">
        <v>3032</v>
      </c>
      <c r="E378" s="835" t="s">
        <v>2198</v>
      </c>
      <c r="F378" s="753" t="s">
        <v>2186</v>
      </c>
      <c r="G378" s="753" t="s">
        <v>2685</v>
      </c>
      <c r="H378" s="753" t="s">
        <v>564</v>
      </c>
      <c r="I378" s="753" t="s">
        <v>2686</v>
      </c>
      <c r="J378" s="753" t="s">
        <v>2687</v>
      </c>
      <c r="K378" s="753" t="s">
        <v>2688</v>
      </c>
      <c r="L378" s="754">
        <v>1295.6400000000001</v>
      </c>
      <c r="M378" s="754">
        <v>1295.6400000000001</v>
      </c>
      <c r="N378" s="753">
        <v>1</v>
      </c>
      <c r="O378" s="836">
        <v>0.5</v>
      </c>
      <c r="P378" s="754">
        <v>1295.6400000000001</v>
      </c>
      <c r="Q378" s="769">
        <v>1</v>
      </c>
      <c r="R378" s="753">
        <v>1</v>
      </c>
      <c r="S378" s="769">
        <v>1</v>
      </c>
      <c r="T378" s="836">
        <v>0.5</v>
      </c>
      <c r="U378" s="792">
        <v>1</v>
      </c>
    </row>
    <row r="379" spans="1:21" ht="14.4" customHeight="1" x14ac:dyDescent="0.3">
      <c r="A379" s="752">
        <v>50</v>
      </c>
      <c r="B379" s="753" t="s">
        <v>1949</v>
      </c>
      <c r="C379" s="753" t="s">
        <v>2190</v>
      </c>
      <c r="D379" s="834" t="s">
        <v>3032</v>
      </c>
      <c r="E379" s="835" t="s">
        <v>2198</v>
      </c>
      <c r="F379" s="753" t="s">
        <v>2186</v>
      </c>
      <c r="G379" s="753" t="s">
        <v>2685</v>
      </c>
      <c r="H379" s="753" t="s">
        <v>564</v>
      </c>
      <c r="I379" s="753" t="s">
        <v>1022</v>
      </c>
      <c r="J379" s="753" t="s">
        <v>1023</v>
      </c>
      <c r="K379" s="753" t="s">
        <v>2689</v>
      </c>
      <c r="L379" s="754">
        <v>0</v>
      </c>
      <c r="M379" s="754">
        <v>0</v>
      </c>
      <c r="N379" s="753">
        <v>1</v>
      </c>
      <c r="O379" s="836">
        <v>0.5</v>
      </c>
      <c r="P379" s="754">
        <v>0</v>
      </c>
      <c r="Q379" s="769"/>
      <c r="R379" s="753">
        <v>1</v>
      </c>
      <c r="S379" s="769">
        <v>1</v>
      </c>
      <c r="T379" s="836">
        <v>0.5</v>
      </c>
      <c r="U379" s="792">
        <v>1</v>
      </c>
    </row>
    <row r="380" spans="1:21" ht="14.4" customHeight="1" x14ac:dyDescent="0.3">
      <c r="A380" s="752">
        <v>50</v>
      </c>
      <c r="B380" s="753" t="s">
        <v>1949</v>
      </c>
      <c r="C380" s="753" t="s">
        <v>2190</v>
      </c>
      <c r="D380" s="834" t="s">
        <v>3032</v>
      </c>
      <c r="E380" s="835" t="s">
        <v>2198</v>
      </c>
      <c r="F380" s="753" t="s">
        <v>2186</v>
      </c>
      <c r="G380" s="753" t="s">
        <v>2690</v>
      </c>
      <c r="H380" s="753" t="s">
        <v>564</v>
      </c>
      <c r="I380" s="753" t="s">
        <v>2691</v>
      </c>
      <c r="J380" s="753" t="s">
        <v>2692</v>
      </c>
      <c r="K380" s="753" t="s">
        <v>2693</v>
      </c>
      <c r="L380" s="754">
        <v>0</v>
      </c>
      <c r="M380" s="754">
        <v>0</v>
      </c>
      <c r="N380" s="753">
        <v>1</v>
      </c>
      <c r="O380" s="836">
        <v>1</v>
      </c>
      <c r="P380" s="754">
        <v>0</v>
      </c>
      <c r="Q380" s="769"/>
      <c r="R380" s="753">
        <v>1</v>
      </c>
      <c r="S380" s="769">
        <v>1</v>
      </c>
      <c r="T380" s="836">
        <v>1</v>
      </c>
      <c r="U380" s="792">
        <v>1</v>
      </c>
    </row>
    <row r="381" spans="1:21" ht="14.4" customHeight="1" x14ac:dyDescent="0.3">
      <c r="A381" s="752">
        <v>50</v>
      </c>
      <c r="B381" s="753" t="s">
        <v>1949</v>
      </c>
      <c r="C381" s="753" t="s">
        <v>2190</v>
      </c>
      <c r="D381" s="834" t="s">
        <v>3032</v>
      </c>
      <c r="E381" s="835" t="s">
        <v>2198</v>
      </c>
      <c r="F381" s="753" t="s">
        <v>2186</v>
      </c>
      <c r="G381" s="753" t="s">
        <v>2694</v>
      </c>
      <c r="H381" s="753" t="s">
        <v>564</v>
      </c>
      <c r="I381" s="753" t="s">
        <v>2695</v>
      </c>
      <c r="J381" s="753" t="s">
        <v>2696</v>
      </c>
      <c r="K381" s="753" t="s">
        <v>2697</v>
      </c>
      <c r="L381" s="754">
        <v>30.92</v>
      </c>
      <c r="M381" s="754">
        <v>61.84</v>
      </c>
      <c r="N381" s="753">
        <v>2</v>
      </c>
      <c r="O381" s="836">
        <v>0.5</v>
      </c>
      <c r="P381" s="754">
        <v>61.84</v>
      </c>
      <c r="Q381" s="769">
        <v>1</v>
      </c>
      <c r="R381" s="753">
        <v>2</v>
      </c>
      <c r="S381" s="769">
        <v>1</v>
      </c>
      <c r="T381" s="836">
        <v>0.5</v>
      </c>
      <c r="U381" s="792">
        <v>1</v>
      </c>
    </row>
    <row r="382" spans="1:21" ht="14.4" customHeight="1" x14ac:dyDescent="0.3">
      <c r="A382" s="752">
        <v>50</v>
      </c>
      <c r="B382" s="753" t="s">
        <v>1949</v>
      </c>
      <c r="C382" s="753" t="s">
        <v>2190</v>
      </c>
      <c r="D382" s="834" t="s">
        <v>3032</v>
      </c>
      <c r="E382" s="835" t="s">
        <v>2198</v>
      </c>
      <c r="F382" s="753" t="s">
        <v>2186</v>
      </c>
      <c r="G382" s="753" t="s">
        <v>2698</v>
      </c>
      <c r="H382" s="753" t="s">
        <v>564</v>
      </c>
      <c r="I382" s="753" t="s">
        <v>2699</v>
      </c>
      <c r="J382" s="753" t="s">
        <v>2700</v>
      </c>
      <c r="K382" s="753" t="s">
        <v>2701</v>
      </c>
      <c r="L382" s="754">
        <v>19.89</v>
      </c>
      <c r="M382" s="754">
        <v>19.89</v>
      </c>
      <c r="N382" s="753">
        <v>1</v>
      </c>
      <c r="O382" s="836">
        <v>0.5</v>
      </c>
      <c r="P382" s="754">
        <v>19.89</v>
      </c>
      <c r="Q382" s="769">
        <v>1</v>
      </c>
      <c r="R382" s="753">
        <v>1</v>
      </c>
      <c r="S382" s="769">
        <v>1</v>
      </c>
      <c r="T382" s="836">
        <v>0.5</v>
      </c>
      <c r="U382" s="792">
        <v>1</v>
      </c>
    </row>
    <row r="383" spans="1:21" ht="14.4" customHeight="1" x14ac:dyDescent="0.3">
      <c r="A383" s="752">
        <v>50</v>
      </c>
      <c r="B383" s="753" t="s">
        <v>1949</v>
      </c>
      <c r="C383" s="753" t="s">
        <v>2190</v>
      </c>
      <c r="D383" s="834" t="s">
        <v>3032</v>
      </c>
      <c r="E383" s="835" t="s">
        <v>2198</v>
      </c>
      <c r="F383" s="753" t="s">
        <v>2186</v>
      </c>
      <c r="G383" s="753" t="s">
        <v>2242</v>
      </c>
      <c r="H383" s="753" t="s">
        <v>564</v>
      </c>
      <c r="I383" s="753" t="s">
        <v>1333</v>
      </c>
      <c r="J383" s="753" t="s">
        <v>1334</v>
      </c>
      <c r="K383" s="753" t="s">
        <v>2244</v>
      </c>
      <c r="L383" s="754">
        <v>42.54</v>
      </c>
      <c r="M383" s="754">
        <v>42.54</v>
      </c>
      <c r="N383" s="753">
        <v>1</v>
      </c>
      <c r="O383" s="836">
        <v>1</v>
      </c>
      <c r="P383" s="754">
        <v>42.54</v>
      </c>
      <c r="Q383" s="769">
        <v>1</v>
      </c>
      <c r="R383" s="753">
        <v>1</v>
      </c>
      <c r="S383" s="769">
        <v>1</v>
      </c>
      <c r="T383" s="836">
        <v>1</v>
      </c>
      <c r="U383" s="792">
        <v>1</v>
      </c>
    </row>
    <row r="384" spans="1:21" ht="14.4" customHeight="1" x14ac:dyDescent="0.3">
      <c r="A384" s="752">
        <v>50</v>
      </c>
      <c r="B384" s="753" t="s">
        <v>1949</v>
      </c>
      <c r="C384" s="753" t="s">
        <v>2190</v>
      </c>
      <c r="D384" s="834" t="s">
        <v>3032</v>
      </c>
      <c r="E384" s="835" t="s">
        <v>2199</v>
      </c>
      <c r="F384" s="753" t="s">
        <v>2186</v>
      </c>
      <c r="G384" s="753" t="s">
        <v>2211</v>
      </c>
      <c r="H384" s="753" t="s">
        <v>1098</v>
      </c>
      <c r="I384" s="753" t="s">
        <v>2337</v>
      </c>
      <c r="J384" s="753" t="s">
        <v>1132</v>
      </c>
      <c r="K384" s="753" t="s">
        <v>2063</v>
      </c>
      <c r="L384" s="754">
        <v>105.32</v>
      </c>
      <c r="M384" s="754">
        <v>105.32</v>
      </c>
      <c r="N384" s="753">
        <v>1</v>
      </c>
      <c r="O384" s="836">
        <v>1</v>
      </c>
      <c r="P384" s="754"/>
      <c r="Q384" s="769">
        <v>0</v>
      </c>
      <c r="R384" s="753"/>
      <c r="S384" s="769">
        <v>0</v>
      </c>
      <c r="T384" s="836"/>
      <c r="U384" s="792">
        <v>0</v>
      </c>
    </row>
    <row r="385" spans="1:21" ht="14.4" customHeight="1" x14ac:dyDescent="0.3">
      <c r="A385" s="752">
        <v>50</v>
      </c>
      <c r="B385" s="753" t="s">
        <v>1949</v>
      </c>
      <c r="C385" s="753" t="s">
        <v>2190</v>
      </c>
      <c r="D385" s="834" t="s">
        <v>3032</v>
      </c>
      <c r="E385" s="835" t="s">
        <v>2199</v>
      </c>
      <c r="F385" s="753" t="s">
        <v>2186</v>
      </c>
      <c r="G385" s="753" t="s">
        <v>2702</v>
      </c>
      <c r="H385" s="753" t="s">
        <v>564</v>
      </c>
      <c r="I385" s="753" t="s">
        <v>1408</v>
      </c>
      <c r="J385" s="753" t="s">
        <v>1409</v>
      </c>
      <c r="K385" s="753" t="s">
        <v>2703</v>
      </c>
      <c r="L385" s="754">
        <v>89.91</v>
      </c>
      <c r="M385" s="754">
        <v>89.91</v>
      </c>
      <c r="N385" s="753">
        <v>1</v>
      </c>
      <c r="O385" s="836">
        <v>1</v>
      </c>
      <c r="P385" s="754">
        <v>89.91</v>
      </c>
      <c r="Q385" s="769">
        <v>1</v>
      </c>
      <c r="R385" s="753">
        <v>1</v>
      </c>
      <c r="S385" s="769">
        <v>1</v>
      </c>
      <c r="T385" s="836">
        <v>1</v>
      </c>
      <c r="U385" s="792">
        <v>1</v>
      </c>
    </row>
    <row r="386" spans="1:21" ht="14.4" customHeight="1" x14ac:dyDescent="0.3">
      <c r="A386" s="752">
        <v>50</v>
      </c>
      <c r="B386" s="753" t="s">
        <v>1949</v>
      </c>
      <c r="C386" s="753" t="s">
        <v>2190</v>
      </c>
      <c r="D386" s="834" t="s">
        <v>3032</v>
      </c>
      <c r="E386" s="835" t="s">
        <v>2199</v>
      </c>
      <c r="F386" s="753" t="s">
        <v>2186</v>
      </c>
      <c r="G386" s="753" t="s">
        <v>2225</v>
      </c>
      <c r="H386" s="753" t="s">
        <v>1098</v>
      </c>
      <c r="I386" s="753" t="s">
        <v>2287</v>
      </c>
      <c r="J386" s="753" t="s">
        <v>1124</v>
      </c>
      <c r="K386" s="753" t="s">
        <v>2042</v>
      </c>
      <c r="L386" s="754">
        <v>490.89</v>
      </c>
      <c r="M386" s="754">
        <v>981.78</v>
      </c>
      <c r="N386" s="753">
        <v>2</v>
      </c>
      <c r="O386" s="836">
        <v>1</v>
      </c>
      <c r="P386" s="754">
        <v>981.78</v>
      </c>
      <c r="Q386" s="769">
        <v>1</v>
      </c>
      <c r="R386" s="753">
        <v>2</v>
      </c>
      <c r="S386" s="769">
        <v>1</v>
      </c>
      <c r="T386" s="836">
        <v>1</v>
      </c>
      <c r="U386" s="792">
        <v>1</v>
      </c>
    </row>
    <row r="387" spans="1:21" ht="14.4" customHeight="1" x14ac:dyDescent="0.3">
      <c r="A387" s="752">
        <v>50</v>
      </c>
      <c r="B387" s="753" t="s">
        <v>1949</v>
      </c>
      <c r="C387" s="753" t="s">
        <v>2190</v>
      </c>
      <c r="D387" s="834" t="s">
        <v>3032</v>
      </c>
      <c r="E387" s="835" t="s">
        <v>2199</v>
      </c>
      <c r="F387" s="753" t="s">
        <v>2186</v>
      </c>
      <c r="G387" s="753" t="s">
        <v>2228</v>
      </c>
      <c r="H387" s="753" t="s">
        <v>1098</v>
      </c>
      <c r="I387" s="753" t="s">
        <v>2704</v>
      </c>
      <c r="J387" s="753" t="s">
        <v>2230</v>
      </c>
      <c r="K387" s="753" t="s">
        <v>2705</v>
      </c>
      <c r="L387" s="754">
        <v>437.23</v>
      </c>
      <c r="M387" s="754">
        <v>437.23</v>
      </c>
      <c r="N387" s="753">
        <v>1</v>
      </c>
      <c r="O387" s="836">
        <v>1</v>
      </c>
      <c r="P387" s="754">
        <v>437.23</v>
      </c>
      <c r="Q387" s="769">
        <v>1</v>
      </c>
      <c r="R387" s="753">
        <v>1</v>
      </c>
      <c r="S387" s="769">
        <v>1</v>
      </c>
      <c r="T387" s="836">
        <v>1</v>
      </c>
      <c r="U387" s="792">
        <v>1</v>
      </c>
    </row>
    <row r="388" spans="1:21" ht="14.4" customHeight="1" x14ac:dyDescent="0.3">
      <c r="A388" s="752">
        <v>50</v>
      </c>
      <c r="B388" s="753" t="s">
        <v>1949</v>
      </c>
      <c r="C388" s="753" t="s">
        <v>2190</v>
      </c>
      <c r="D388" s="834" t="s">
        <v>3032</v>
      </c>
      <c r="E388" s="835" t="s">
        <v>2200</v>
      </c>
      <c r="F388" s="753" t="s">
        <v>2186</v>
      </c>
      <c r="G388" s="753" t="s">
        <v>2266</v>
      </c>
      <c r="H388" s="753" t="s">
        <v>1098</v>
      </c>
      <c r="I388" s="753" t="s">
        <v>1165</v>
      </c>
      <c r="J388" s="753" t="s">
        <v>2076</v>
      </c>
      <c r="K388" s="753" t="s">
        <v>2079</v>
      </c>
      <c r="L388" s="754">
        <v>392.42</v>
      </c>
      <c r="M388" s="754">
        <v>392.42</v>
      </c>
      <c r="N388" s="753">
        <v>1</v>
      </c>
      <c r="O388" s="836">
        <v>0.5</v>
      </c>
      <c r="P388" s="754"/>
      <c r="Q388" s="769">
        <v>0</v>
      </c>
      <c r="R388" s="753"/>
      <c r="S388" s="769">
        <v>0</v>
      </c>
      <c r="T388" s="836"/>
      <c r="U388" s="792">
        <v>0</v>
      </c>
    </row>
    <row r="389" spans="1:21" ht="14.4" customHeight="1" x14ac:dyDescent="0.3">
      <c r="A389" s="752">
        <v>50</v>
      </c>
      <c r="B389" s="753" t="s">
        <v>1949</v>
      </c>
      <c r="C389" s="753" t="s">
        <v>2190</v>
      </c>
      <c r="D389" s="834" t="s">
        <v>3032</v>
      </c>
      <c r="E389" s="835" t="s">
        <v>2200</v>
      </c>
      <c r="F389" s="753" t="s">
        <v>2186</v>
      </c>
      <c r="G389" s="753" t="s">
        <v>2266</v>
      </c>
      <c r="H389" s="753" t="s">
        <v>564</v>
      </c>
      <c r="I389" s="753" t="s">
        <v>2706</v>
      </c>
      <c r="J389" s="753" t="s">
        <v>2707</v>
      </c>
      <c r="K389" s="753" t="s">
        <v>2708</v>
      </c>
      <c r="L389" s="754">
        <v>0</v>
      </c>
      <c r="M389" s="754">
        <v>0</v>
      </c>
      <c r="N389" s="753">
        <v>1</v>
      </c>
      <c r="O389" s="836">
        <v>0.5</v>
      </c>
      <c r="P389" s="754"/>
      <c r="Q389" s="769"/>
      <c r="R389" s="753"/>
      <c r="S389" s="769">
        <v>0</v>
      </c>
      <c r="T389" s="836"/>
      <c r="U389" s="792">
        <v>0</v>
      </c>
    </row>
    <row r="390" spans="1:21" ht="14.4" customHeight="1" x14ac:dyDescent="0.3">
      <c r="A390" s="752">
        <v>50</v>
      </c>
      <c r="B390" s="753" t="s">
        <v>1949</v>
      </c>
      <c r="C390" s="753" t="s">
        <v>2190</v>
      </c>
      <c r="D390" s="834" t="s">
        <v>3032</v>
      </c>
      <c r="E390" s="835" t="s">
        <v>2200</v>
      </c>
      <c r="F390" s="753" t="s">
        <v>2186</v>
      </c>
      <c r="G390" s="753" t="s">
        <v>2447</v>
      </c>
      <c r="H390" s="753" t="s">
        <v>564</v>
      </c>
      <c r="I390" s="753" t="s">
        <v>1416</v>
      </c>
      <c r="J390" s="753" t="s">
        <v>1417</v>
      </c>
      <c r="K390" s="753" t="s">
        <v>2448</v>
      </c>
      <c r="L390" s="754">
        <v>78.33</v>
      </c>
      <c r="M390" s="754">
        <v>78.33</v>
      </c>
      <c r="N390" s="753">
        <v>1</v>
      </c>
      <c r="O390" s="836">
        <v>1</v>
      </c>
      <c r="P390" s="754"/>
      <c r="Q390" s="769">
        <v>0</v>
      </c>
      <c r="R390" s="753"/>
      <c r="S390" s="769">
        <v>0</v>
      </c>
      <c r="T390" s="836"/>
      <c r="U390" s="792">
        <v>0</v>
      </c>
    </row>
    <row r="391" spans="1:21" ht="14.4" customHeight="1" x14ac:dyDescent="0.3">
      <c r="A391" s="752">
        <v>50</v>
      </c>
      <c r="B391" s="753" t="s">
        <v>1949</v>
      </c>
      <c r="C391" s="753" t="s">
        <v>2190</v>
      </c>
      <c r="D391" s="834" t="s">
        <v>3032</v>
      </c>
      <c r="E391" s="835" t="s">
        <v>2200</v>
      </c>
      <c r="F391" s="753" t="s">
        <v>2186</v>
      </c>
      <c r="G391" s="753" t="s">
        <v>2453</v>
      </c>
      <c r="H391" s="753" t="s">
        <v>564</v>
      </c>
      <c r="I391" s="753" t="s">
        <v>2709</v>
      </c>
      <c r="J391" s="753" t="s">
        <v>1046</v>
      </c>
      <c r="K391" s="753" t="s">
        <v>2402</v>
      </c>
      <c r="L391" s="754">
        <v>91.11</v>
      </c>
      <c r="M391" s="754">
        <v>91.11</v>
      </c>
      <c r="N391" s="753">
        <v>1</v>
      </c>
      <c r="O391" s="836">
        <v>0.5</v>
      </c>
      <c r="P391" s="754"/>
      <c r="Q391" s="769">
        <v>0</v>
      </c>
      <c r="R391" s="753"/>
      <c r="S391" s="769">
        <v>0</v>
      </c>
      <c r="T391" s="836"/>
      <c r="U391" s="792">
        <v>0</v>
      </c>
    </row>
    <row r="392" spans="1:21" ht="14.4" customHeight="1" x14ac:dyDescent="0.3">
      <c r="A392" s="752">
        <v>50</v>
      </c>
      <c r="B392" s="753" t="s">
        <v>1949</v>
      </c>
      <c r="C392" s="753" t="s">
        <v>2190</v>
      </c>
      <c r="D392" s="834" t="s">
        <v>3032</v>
      </c>
      <c r="E392" s="835" t="s">
        <v>2200</v>
      </c>
      <c r="F392" s="753" t="s">
        <v>2186</v>
      </c>
      <c r="G392" s="753" t="s">
        <v>2453</v>
      </c>
      <c r="H392" s="753" t="s">
        <v>564</v>
      </c>
      <c r="I392" s="753" t="s">
        <v>2710</v>
      </c>
      <c r="J392" s="753" t="s">
        <v>1046</v>
      </c>
      <c r="K392" s="753" t="s">
        <v>2402</v>
      </c>
      <c r="L392" s="754">
        <v>91.11</v>
      </c>
      <c r="M392" s="754">
        <v>182.22</v>
      </c>
      <c r="N392" s="753">
        <v>2</v>
      </c>
      <c r="O392" s="836">
        <v>1</v>
      </c>
      <c r="P392" s="754">
        <v>182.22</v>
      </c>
      <c r="Q392" s="769">
        <v>1</v>
      </c>
      <c r="R392" s="753">
        <v>2</v>
      </c>
      <c r="S392" s="769">
        <v>1</v>
      </c>
      <c r="T392" s="836">
        <v>1</v>
      </c>
      <c r="U392" s="792">
        <v>1</v>
      </c>
    </row>
    <row r="393" spans="1:21" ht="14.4" customHeight="1" x14ac:dyDescent="0.3">
      <c r="A393" s="752">
        <v>50</v>
      </c>
      <c r="B393" s="753" t="s">
        <v>1949</v>
      </c>
      <c r="C393" s="753" t="s">
        <v>2190</v>
      </c>
      <c r="D393" s="834" t="s">
        <v>3032</v>
      </c>
      <c r="E393" s="835" t="s">
        <v>2200</v>
      </c>
      <c r="F393" s="753" t="s">
        <v>2186</v>
      </c>
      <c r="G393" s="753" t="s">
        <v>2351</v>
      </c>
      <c r="H393" s="753" t="s">
        <v>564</v>
      </c>
      <c r="I393" s="753" t="s">
        <v>770</v>
      </c>
      <c r="J393" s="753" t="s">
        <v>823</v>
      </c>
      <c r="K393" s="753" t="s">
        <v>2352</v>
      </c>
      <c r="L393" s="754">
        <v>159.16999999999999</v>
      </c>
      <c r="M393" s="754">
        <v>318.33999999999997</v>
      </c>
      <c r="N393" s="753">
        <v>2</v>
      </c>
      <c r="O393" s="836">
        <v>0.5</v>
      </c>
      <c r="P393" s="754"/>
      <c r="Q393" s="769">
        <v>0</v>
      </c>
      <c r="R393" s="753"/>
      <c r="S393" s="769">
        <v>0</v>
      </c>
      <c r="T393" s="836"/>
      <c r="U393" s="792">
        <v>0</v>
      </c>
    </row>
    <row r="394" spans="1:21" ht="14.4" customHeight="1" x14ac:dyDescent="0.3">
      <c r="A394" s="752">
        <v>50</v>
      </c>
      <c r="B394" s="753" t="s">
        <v>1949</v>
      </c>
      <c r="C394" s="753" t="s">
        <v>2190</v>
      </c>
      <c r="D394" s="834" t="s">
        <v>3032</v>
      </c>
      <c r="E394" s="835" t="s">
        <v>2200</v>
      </c>
      <c r="F394" s="753" t="s">
        <v>2186</v>
      </c>
      <c r="G394" s="753" t="s">
        <v>2212</v>
      </c>
      <c r="H394" s="753" t="s">
        <v>564</v>
      </c>
      <c r="I394" s="753" t="s">
        <v>2460</v>
      </c>
      <c r="J394" s="753" t="s">
        <v>812</v>
      </c>
      <c r="K394" s="753" t="s">
        <v>2461</v>
      </c>
      <c r="L394" s="754">
        <v>0</v>
      </c>
      <c r="M394" s="754">
        <v>0</v>
      </c>
      <c r="N394" s="753">
        <v>1</v>
      </c>
      <c r="O394" s="836">
        <v>0.5</v>
      </c>
      <c r="P394" s="754"/>
      <c r="Q394" s="769"/>
      <c r="R394" s="753"/>
      <c r="S394" s="769">
        <v>0</v>
      </c>
      <c r="T394" s="836"/>
      <c r="U394" s="792">
        <v>0</v>
      </c>
    </row>
    <row r="395" spans="1:21" ht="14.4" customHeight="1" x14ac:dyDescent="0.3">
      <c r="A395" s="752">
        <v>50</v>
      </c>
      <c r="B395" s="753" t="s">
        <v>1949</v>
      </c>
      <c r="C395" s="753" t="s">
        <v>2190</v>
      </c>
      <c r="D395" s="834" t="s">
        <v>3032</v>
      </c>
      <c r="E395" s="835" t="s">
        <v>2200</v>
      </c>
      <c r="F395" s="753" t="s">
        <v>2186</v>
      </c>
      <c r="G395" s="753" t="s">
        <v>2212</v>
      </c>
      <c r="H395" s="753" t="s">
        <v>564</v>
      </c>
      <c r="I395" s="753" t="s">
        <v>811</v>
      </c>
      <c r="J395" s="753" t="s">
        <v>812</v>
      </c>
      <c r="K395" s="753" t="s">
        <v>2213</v>
      </c>
      <c r="L395" s="754">
        <v>42.51</v>
      </c>
      <c r="M395" s="754">
        <v>42.51</v>
      </c>
      <c r="N395" s="753">
        <v>1</v>
      </c>
      <c r="O395" s="836">
        <v>0.5</v>
      </c>
      <c r="P395" s="754"/>
      <c r="Q395" s="769">
        <v>0</v>
      </c>
      <c r="R395" s="753"/>
      <c r="S395" s="769">
        <v>0</v>
      </c>
      <c r="T395" s="836"/>
      <c r="U395" s="792">
        <v>0</v>
      </c>
    </row>
    <row r="396" spans="1:21" ht="14.4" customHeight="1" x14ac:dyDescent="0.3">
      <c r="A396" s="752">
        <v>50</v>
      </c>
      <c r="B396" s="753" t="s">
        <v>1949</v>
      </c>
      <c r="C396" s="753" t="s">
        <v>2190</v>
      </c>
      <c r="D396" s="834" t="s">
        <v>3032</v>
      </c>
      <c r="E396" s="835" t="s">
        <v>2200</v>
      </c>
      <c r="F396" s="753" t="s">
        <v>2186</v>
      </c>
      <c r="G396" s="753" t="s">
        <v>2702</v>
      </c>
      <c r="H396" s="753" t="s">
        <v>564</v>
      </c>
      <c r="I396" s="753" t="s">
        <v>1329</v>
      </c>
      <c r="J396" s="753" t="s">
        <v>1330</v>
      </c>
      <c r="K396" s="753" t="s">
        <v>2711</v>
      </c>
      <c r="L396" s="754">
        <v>48.09</v>
      </c>
      <c r="M396" s="754">
        <v>48.09</v>
      </c>
      <c r="N396" s="753">
        <v>1</v>
      </c>
      <c r="O396" s="836">
        <v>0.5</v>
      </c>
      <c r="P396" s="754"/>
      <c r="Q396" s="769">
        <v>0</v>
      </c>
      <c r="R396" s="753"/>
      <c r="S396" s="769">
        <v>0</v>
      </c>
      <c r="T396" s="836"/>
      <c r="U396" s="792">
        <v>0</v>
      </c>
    </row>
    <row r="397" spans="1:21" ht="14.4" customHeight="1" x14ac:dyDescent="0.3">
      <c r="A397" s="752">
        <v>50</v>
      </c>
      <c r="B397" s="753" t="s">
        <v>1949</v>
      </c>
      <c r="C397" s="753" t="s">
        <v>2190</v>
      </c>
      <c r="D397" s="834" t="s">
        <v>3032</v>
      </c>
      <c r="E397" s="835" t="s">
        <v>2200</v>
      </c>
      <c r="F397" s="753" t="s">
        <v>2186</v>
      </c>
      <c r="G397" s="753" t="s">
        <v>2702</v>
      </c>
      <c r="H397" s="753" t="s">
        <v>564</v>
      </c>
      <c r="I397" s="753" t="s">
        <v>1408</v>
      </c>
      <c r="J397" s="753" t="s">
        <v>1409</v>
      </c>
      <c r="K397" s="753" t="s">
        <v>2703</v>
      </c>
      <c r="L397" s="754">
        <v>89.91</v>
      </c>
      <c r="M397" s="754">
        <v>89.91</v>
      </c>
      <c r="N397" s="753">
        <v>1</v>
      </c>
      <c r="O397" s="836">
        <v>0.5</v>
      </c>
      <c r="P397" s="754"/>
      <c r="Q397" s="769">
        <v>0</v>
      </c>
      <c r="R397" s="753"/>
      <c r="S397" s="769">
        <v>0</v>
      </c>
      <c r="T397" s="836"/>
      <c r="U397" s="792">
        <v>0</v>
      </c>
    </row>
    <row r="398" spans="1:21" ht="14.4" customHeight="1" x14ac:dyDescent="0.3">
      <c r="A398" s="752">
        <v>50</v>
      </c>
      <c r="B398" s="753" t="s">
        <v>1949</v>
      </c>
      <c r="C398" s="753" t="s">
        <v>2190</v>
      </c>
      <c r="D398" s="834" t="s">
        <v>3032</v>
      </c>
      <c r="E398" s="835" t="s">
        <v>2200</v>
      </c>
      <c r="F398" s="753" t="s">
        <v>2186</v>
      </c>
      <c r="G398" s="753" t="s">
        <v>2712</v>
      </c>
      <c r="H398" s="753" t="s">
        <v>564</v>
      </c>
      <c r="I398" s="753" t="s">
        <v>2713</v>
      </c>
      <c r="J398" s="753" t="s">
        <v>2714</v>
      </c>
      <c r="K398" s="753" t="s">
        <v>2715</v>
      </c>
      <c r="L398" s="754">
        <v>76.180000000000007</v>
      </c>
      <c r="M398" s="754">
        <v>76.180000000000007</v>
      </c>
      <c r="N398" s="753">
        <v>1</v>
      </c>
      <c r="O398" s="836">
        <v>0.5</v>
      </c>
      <c r="P398" s="754"/>
      <c r="Q398" s="769">
        <v>0</v>
      </c>
      <c r="R398" s="753"/>
      <c r="S398" s="769">
        <v>0</v>
      </c>
      <c r="T398" s="836"/>
      <c r="U398" s="792">
        <v>0</v>
      </c>
    </row>
    <row r="399" spans="1:21" ht="14.4" customHeight="1" x14ac:dyDescent="0.3">
      <c r="A399" s="752">
        <v>50</v>
      </c>
      <c r="B399" s="753" t="s">
        <v>1949</v>
      </c>
      <c r="C399" s="753" t="s">
        <v>2190</v>
      </c>
      <c r="D399" s="834" t="s">
        <v>3032</v>
      </c>
      <c r="E399" s="835" t="s">
        <v>2200</v>
      </c>
      <c r="F399" s="753" t="s">
        <v>2186</v>
      </c>
      <c r="G399" s="753" t="s">
        <v>2712</v>
      </c>
      <c r="H399" s="753" t="s">
        <v>564</v>
      </c>
      <c r="I399" s="753" t="s">
        <v>2716</v>
      </c>
      <c r="J399" s="753" t="s">
        <v>2714</v>
      </c>
      <c r="K399" s="753" t="s">
        <v>2717</v>
      </c>
      <c r="L399" s="754">
        <v>38.08</v>
      </c>
      <c r="M399" s="754">
        <v>38.08</v>
      </c>
      <c r="N399" s="753">
        <v>1</v>
      </c>
      <c r="O399" s="836">
        <v>0.5</v>
      </c>
      <c r="P399" s="754"/>
      <c r="Q399" s="769">
        <v>0</v>
      </c>
      <c r="R399" s="753"/>
      <c r="S399" s="769">
        <v>0</v>
      </c>
      <c r="T399" s="836"/>
      <c r="U399" s="792">
        <v>0</v>
      </c>
    </row>
    <row r="400" spans="1:21" ht="14.4" customHeight="1" x14ac:dyDescent="0.3">
      <c r="A400" s="752">
        <v>50</v>
      </c>
      <c r="B400" s="753" t="s">
        <v>1949</v>
      </c>
      <c r="C400" s="753" t="s">
        <v>2190</v>
      </c>
      <c r="D400" s="834" t="s">
        <v>3032</v>
      </c>
      <c r="E400" s="835" t="s">
        <v>2200</v>
      </c>
      <c r="F400" s="753" t="s">
        <v>2186</v>
      </c>
      <c r="G400" s="753" t="s">
        <v>2476</v>
      </c>
      <c r="H400" s="753" t="s">
        <v>564</v>
      </c>
      <c r="I400" s="753" t="s">
        <v>2718</v>
      </c>
      <c r="J400" s="753" t="s">
        <v>2137</v>
      </c>
      <c r="K400" s="753" t="s">
        <v>2719</v>
      </c>
      <c r="L400" s="754">
        <v>0</v>
      </c>
      <c r="M400" s="754">
        <v>0</v>
      </c>
      <c r="N400" s="753">
        <v>1</v>
      </c>
      <c r="O400" s="836">
        <v>0.5</v>
      </c>
      <c r="P400" s="754"/>
      <c r="Q400" s="769"/>
      <c r="R400" s="753"/>
      <c r="S400" s="769">
        <v>0</v>
      </c>
      <c r="T400" s="836"/>
      <c r="U400" s="792">
        <v>0</v>
      </c>
    </row>
    <row r="401" spans="1:21" ht="14.4" customHeight="1" x14ac:dyDescent="0.3">
      <c r="A401" s="752">
        <v>50</v>
      </c>
      <c r="B401" s="753" t="s">
        <v>1949</v>
      </c>
      <c r="C401" s="753" t="s">
        <v>2190</v>
      </c>
      <c r="D401" s="834" t="s">
        <v>3032</v>
      </c>
      <c r="E401" s="835" t="s">
        <v>2200</v>
      </c>
      <c r="F401" s="753" t="s">
        <v>2186</v>
      </c>
      <c r="G401" s="753" t="s">
        <v>2720</v>
      </c>
      <c r="H401" s="753" t="s">
        <v>564</v>
      </c>
      <c r="I401" s="753" t="s">
        <v>2721</v>
      </c>
      <c r="J401" s="753" t="s">
        <v>858</v>
      </c>
      <c r="K401" s="753" t="s">
        <v>2722</v>
      </c>
      <c r="L401" s="754">
        <v>0</v>
      </c>
      <c r="M401" s="754">
        <v>0</v>
      </c>
      <c r="N401" s="753">
        <v>1</v>
      </c>
      <c r="O401" s="836">
        <v>0.5</v>
      </c>
      <c r="P401" s="754"/>
      <c r="Q401" s="769"/>
      <c r="R401" s="753"/>
      <c r="S401" s="769">
        <v>0</v>
      </c>
      <c r="T401" s="836"/>
      <c r="U401" s="792">
        <v>0</v>
      </c>
    </row>
    <row r="402" spans="1:21" ht="14.4" customHeight="1" x14ac:dyDescent="0.3">
      <c r="A402" s="752">
        <v>50</v>
      </c>
      <c r="B402" s="753" t="s">
        <v>1949</v>
      </c>
      <c r="C402" s="753" t="s">
        <v>2190</v>
      </c>
      <c r="D402" s="834" t="s">
        <v>3032</v>
      </c>
      <c r="E402" s="835" t="s">
        <v>2200</v>
      </c>
      <c r="F402" s="753" t="s">
        <v>2186</v>
      </c>
      <c r="G402" s="753" t="s">
        <v>2292</v>
      </c>
      <c r="H402" s="753" t="s">
        <v>1098</v>
      </c>
      <c r="I402" s="753" t="s">
        <v>1172</v>
      </c>
      <c r="J402" s="753" t="s">
        <v>1173</v>
      </c>
      <c r="K402" s="753" t="s">
        <v>2063</v>
      </c>
      <c r="L402" s="754">
        <v>144.81</v>
      </c>
      <c r="M402" s="754">
        <v>144.81</v>
      </c>
      <c r="N402" s="753">
        <v>1</v>
      </c>
      <c r="O402" s="836">
        <v>0.5</v>
      </c>
      <c r="P402" s="754"/>
      <c r="Q402" s="769">
        <v>0</v>
      </c>
      <c r="R402" s="753"/>
      <c r="S402" s="769">
        <v>0</v>
      </c>
      <c r="T402" s="836"/>
      <c r="U402" s="792">
        <v>0</v>
      </c>
    </row>
    <row r="403" spans="1:21" ht="14.4" customHeight="1" x14ac:dyDescent="0.3">
      <c r="A403" s="752">
        <v>50</v>
      </c>
      <c r="B403" s="753" t="s">
        <v>1949</v>
      </c>
      <c r="C403" s="753" t="s">
        <v>2190</v>
      </c>
      <c r="D403" s="834" t="s">
        <v>3032</v>
      </c>
      <c r="E403" s="835" t="s">
        <v>2200</v>
      </c>
      <c r="F403" s="753" t="s">
        <v>2186</v>
      </c>
      <c r="G403" s="753" t="s">
        <v>2723</v>
      </c>
      <c r="H403" s="753" t="s">
        <v>564</v>
      </c>
      <c r="I403" s="753" t="s">
        <v>2724</v>
      </c>
      <c r="J403" s="753" t="s">
        <v>2725</v>
      </c>
      <c r="K403" s="753" t="s">
        <v>2726</v>
      </c>
      <c r="L403" s="754">
        <v>0</v>
      </c>
      <c r="M403" s="754">
        <v>0</v>
      </c>
      <c r="N403" s="753">
        <v>1</v>
      </c>
      <c r="O403" s="836">
        <v>0.5</v>
      </c>
      <c r="P403" s="754"/>
      <c r="Q403" s="769"/>
      <c r="R403" s="753"/>
      <c r="S403" s="769">
        <v>0</v>
      </c>
      <c r="T403" s="836"/>
      <c r="U403" s="792">
        <v>0</v>
      </c>
    </row>
    <row r="404" spans="1:21" ht="14.4" customHeight="1" x14ac:dyDescent="0.3">
      <c r="A404" s="752">
        <v>50</v>
      </c>
      <c r="B404" s="753" t="s">
        <v>1949</v>
      </c>
      <c r="C404" s="753" t="s">
        <v>2190</v>
      </c>
      <c r="D404" s="834" t="s">
        <v>3032</v>
      </c>
      <c r="E404" s="835" t="s">
        <v>2200</v>
      </c>
      <c r="F404" s="753" t="s">
        <v>2186</v>
      </c>
      <c r="G404" s="753" t="s">
        <v>2727</v>
      </c>
      <c r="H404" s="753" t="s">
        <v>564</v>
      </c>
      <c r="I404" s="753" t="s">
        <v>2728</v>
      </c>
      <c r="J404" s="753" t="s">
        <v>2729</v>
      </c>
      <c r="K404" s="753" t="s">
        <v>2730</v>
      </c>
      <c r="L404" s="754">
        <v>0</v>
      </c>
      <c r="M404" s="754">
        <v>0</v>
      </c>
      <c r="N404" s="753">
        <v>2</v>
      </c>
      <c r="O404" s="836">
        <v>0.5</v>
      </c>
      <c r="P404" s="754"/>
      <c r="Q404" s="769"/>
      <c r="R404" s="753"/>
      <c r="S404" s="769">
        <v>0</v>
      </c>
      <c r="T404" s="836"/>
      <c r="U404" s="792">
        <v>0</v>
      </c>
    </row>
    <row r="405" spans="1:21" ht="14.4" customHeight="1" x14ac:dyDescent="0.3">
      <c r="A405" s="752">
        <v>50</v>
      </c>
      <c r="B405" s="753" t="s">
        <v>1949</v>
      </c>
      <c r="C405" s="753" t="s">
        <v>2190</v>
      </c>
      <c r="D405" s="834" t="s">
        <v>3032</v>
      </c>
      <c r="E405" s="835" t="s">
        <v>2200</v>
      </c>
      <c r="F405" s="753" t="s">
        <v>2186</v>
      </c>
      <c r="G405" s="753" t="s">
        <v>2546</v>
      </c>
      <c r="H405" s="753" t="s">
        <v>564</v>
      </c>
      <c r="I405" s="753" t="s">
        <v>2731</v>
      </c>
      <c r="J405" s="753" t="s">
        <v>1037</v>
      </c>
      <c r="K405" s="753" t="s">
        <v>2732</v>
      </c>
      <c r="L405" s="754">
        <v>50.32</v>
      </c>
      <c r="M405" s="754">
        <v>150.96</v>
      </c>
      <c r="N405" s="753">
        <v>3</v>
      </c>
      <c r="O405" s="836">
        <v>0.5</v>
      </c>
      <c r="P405" s="754"/>
      <c r="Q405" s="769">
        <v>0</v>
      </c>
      <c r="R405" s="753"/>
      <c r="S405" s="769">
        <v>0</v>
      </c>
      <c r="T405" s="836"/>
      <c r="U405" s="792">
        <v>0</v>
      </c>
    </row>
    <row r="406" spans="1:21" ht="14.4" customHeight="1" x14ac:dyDescent="0.3">
      <c r="A406" s="752">
        <v>50</v>
      </c>
      <c r="B406" s="753" t="s">
        <v>1949</v>
      </c>
      <c r="C406" s="753" t="s">
        <v>2190</v>
      </c>
      <c r="D406" s="834" t="s">
        <v>3032</v>
      </c>
      <c r="E406" s="835" t="s">
        <v>2201</v>
      </c>
      <c r="F406" s="753" t="s">
        <v>2186</v>
      </c>
      <c r="G406" s="753" t="s">
        <v>2211</v>
      </c>
      <c r="H406" s="753" t="s">
        <v>1098</v>
      </c>
      <c r="I406" s="753" t="s">
        <v>1131</v>
      </c>
      <c r="J406" s="753" t="s">
        <v>1132</v>
      </c>
      <c r="K406" s="753" t="s">
        <v>2056</v>
      </c>
      <c r="L406" s="754">
        <v>35.11</v>
      </c>
      <c r="M406" s="754">
        <v>105.33</v>
      </c>
      <c r="N406" s="753">
        <v>3</v>
      </c>
      <c r="O406" s="836">
        <v>0.5</v>
      </c>
      <c r="P406" s="754">
        <v>105.33</v>
      </c>
      <c r="Q406" s="769">
        <v>1</v>
      </c>
      <c r="R406" s="753">
        <v>3</v>
      </c>
      <c r="S406" s="769">
        <v>1</v>
      </c>
      <c r="T406" s="836">
        <v>0.5</v>
      </c>
      <c r="U406" s="792">
        <v>1</v>
      </c>
    </row>
    <row r="407" spans="1:21" ht="14.4" customHeight="1" x14ac:dyDescent="0.3">
      <c r="A407" s="752">
        <v>50</v>
      </c>
      <c r="B407" s="753" t="s">
        <v>1949</v>
      </c>
      <c r="C407" s="753" t="s">
        <v>2190</v>
      </c>
      <c r="D407" s="834" t="s">
        <v>3032</v>
      </c>
      <c r="E407" s="835" t="s">
        <v>2201</v>
      </c>
      <c r="F407" s="753" t="s">
        <v>2186</v>
      </c>
      <c r="G407" s="753" t="s">
        <v>2733</v>
      </c>
      <c r="H407" s="753" t="s">
        <v>1098</v>
      </c>
      <c r="I407" s="753" t="s">
        <v>2734</v>
      </c>
      <c r="J407" s="753" t="s">
        <v>2735</v>
      </c>
      <c r="K407" s="753" t="s">
        <v>2736</v>
      </c>
      <c r="L407" s="754">
        <v>0</v>
      </c>
      <c r="M407" s="754">
        <v>0</v>
      </c>
      <c r="N407" s="753">
        <v>9</v>
      </c>
      <c r="O407" s="836">
        <v>2.5</v>
      </c>
      <c r="P407" s="754">
        <v>0</v>
      </c>
      <c r="Q407" s="769"/>
      <c r="R407" s="753">
        <v>9</v>
      </c>
      <c r="S407" s="769">
        <v>1</v>
      </c>
      <c r="T407" s="836">
        <v>2.5</v>
      </c>
      <c r="U407" s="792">
        <v>1</v>
      </c>
    </row>
    <row r="408" spans="1:21" ht="14.4" customHeight="1" x14ac:dyDescent="0.3">
      <c r="A408" s="752">
        <v>50</v>
      </c>
      <c r="B408" s="753" t="s">
        <v>1949</v>
      </c>
      <c r="C408" s="753" t="s">
        <v>2190</v>
      </c>
      <c r="D408" s="834" t="s">
        <v>3032</v>
      </c>
      <c r="E408" s="835" t="s">
        <v>2203</v>
      </c>
      <c r="F408" s="753" t="s">
        <v>2186</v>
      </c>
      <c r="G408" s="753" t="s">
        <v>2737</v>
      </c>
      <c r="H408" s="753" t="s">
        <v>564</v>
      </c>
      <c r="I408" s="753" t="s">
        <v>2738</v>
      </c>
      <c r="J408" s="753" t="s">
        <v>2739</v>
      </c>
      <c r="K408" s="753" t="s">
        <v>2740</v>
      </c>
      <c r="L408" s="754">
        <v>35.11</v>
      </c>
      <c r="M408" s="754">
        <v>70.22</v>
      </c>
      <c r="N408" s="753">
        <v>2</v>
      </c>
      <c r="O408" s="836">
        <v>1</v>
      </c>
      <c r="P408" s="754"/>
      <c r="Q408" s="769">
        <v>0</v>
      </c>
      <c r="R408" s="753"/>
      <c r="S408" s="769">
        <v>0</v>
      </c>
      <c r="T408" s="836"/>
      <c r="U408" s="792">
        <v>0</v>
      </c>
    </row>
    <row r="409" spans="1:21" ht="14.4" customHeight="1" x14ac:dyDescent="0.3">
      <c r="A409" s="752">
        <v>50</v>
      </c>
      <c r="B409" s="753" t="s">
        <v>1949</v>
      </c>
      <c r="C409" s="753" t="s">
        <v>2190</v>
      </c>
      <c r="D409" s="834" t="s">
        <v>3032</v>
      </c>
      <c r="E409" s="835" t="s">
        <v>2203</v>
      </c>
      <c r="F409" s="753" t="s">
        <v>2186</v>
      </c>
      <c r="G409" s="753" t="s">
        <v>2260</v>
      </c>
      <c r="H409" s="753" t="s">
        <v>564</v>
      </c>
      <c r="I409" s="753" t="s">
        <v>2261</v>
      </c>
      <c r="J409" s="753" t="s">
        <v>2262</v>
      </c>
      <c r="K409" s="753" t="s">
        <v>2263</v>
      </c>
      <c r="L409" s="754">
        <v>72.55</v>
      </c>
      <c r="M409" s="754">
        <v>145.1</v>
      </c>
      <c r="N409" s="753">
        <v>2</v>
      </c>
      <c r="O409" s="836">
        <v>2</v>
      </c>
      <c r="P409" s="754"/>
      <c r="Q409" s="769">
        <v>0</v>
      </c>
      <c r="R409" s="753"/>
      <c r="S409" s="769">
        <v>0</v>
      </c>
      <c r="T409" s="836"/>
      <c r="U409" s="792">
        <v>0</v>
      </c>
    </row>
    <row r="410" spans="1:21" ht="14.4" customHeight="1" x14ac:dyDescent="0.3">
      <c r="A410" s="752">
        <v>50</v>
      </c>
      <c r="B410" s="753" t="s">
        <v>1949</v>
      </c>
      <c r="C410" s="753" t="s">
        <v>2190</v>
      </c>
      <c r="D410" s="834" t="s">
        <v>3032</v>
      </c>
      <c r="E410" s="835" t="s">
        <v>2203</v>
      </c>
      <c r="F410" s="753" t="s">
        <v>2186</v>
      </c>
      <c r="G410" s="753" t="s">
        <v>2260</v>
      </c>
      <c r="H410" s="753" t="s">
        <v>564</v>
      </c>
      <c r="I410" s="753" t="s">
        <v>2584</v>
      </c>
      <c r="J410" s="753" t="s">
        <v>651</v>
      </c>
      <c r="K410" s="753" t="s">
        <v>2263</v>
      </c>
      <c r="L410" s="754">
        <v>0</v>
      </c>
      <c r="M410" s="754">
        <v>0</v>
      </c>
      <c r="N410" s="753">
        <v>1</v>
      </c>
      <c r="O410" s="836">
        <v>0.5</v>
      </c>
      <c r="P410" s="754"/>
      <c r="Q410" s="769"/>
      <c r="R410" s="753"/>
      <c r="S410" s="769">
        <v>0</v>
      </c>
      <c r="T410" s="836"/>
      <c r="U410" s="792">
        <v>0</v>
      </c>
    </row>
    <row r="411" spans="1:21" ht="14.4" customHeight="1" x14ac:dyDescent="0.3">
      <c r="A411" s="752">
        <v>50</v>
      </c>
      <c r="B411" s="753" t="s">
        <v>1949</v>
      </c>
      <c r="C411" s="753" t="s">
        <v>2190</v>
      </c>
      <c r="D411" s="834" t="s">
        <v>3032</v>
      </c>
      <c r="E411" s="835" t="s">
        <v>2203</v>
      </c>
      <c r="F411" s="753" t="s">
        <v>2186</v>
      </c>
      <c r="G411" s="753" t="s">
        <v>2585</v>
      </c>
      <c r="H411" s="753" t="s">
        <v>1098</v>
      </c>
      <c r="I411" s="753" t="s">
        <v>2741</v>
      </c>
      <c r="J411" s="753" t="s">
        <v>2742</v>
      </c>
      <c r="K411" s="753" t="s">
        <v>2743</v>
      </c>
      <c r="L411" s="754">
        <v>9.4</v>
      </c>
      <c r="M411" s="754">
        <v>18.8</v>
      </c>
      <c r="N411" s="753">
        <v>2</v>
      </c>
      <c r="O411" s="836">
        <v>0.5</v>
      </c>
      <c r="P411" s="754">
        <v>18.8</v>
      </c>
      <c r="Q411" s="769">
        <v>1</v>
      </c>
      <c r="R411" s="753">
        <v>2</v>
      </c>
      <c r="S411" s="769">
        <v>1</v>
      </c>
      <c r="T411" s="836">
        <v>0.5</v>
      </c>
      <c r="U411" s="792">
        <v>1</v>
      </c>
    </row>
    <row r="412" spans="1:21" ht="14.4" customHeight="1" x14ac:dyDescent="0.3">
      <c r="A412" s="752">
        <v>50</v>
      </c>
      <c r="B412" s="753" t="s">
        <v>1949</v>
      </c>
      <c r="C412" s="753" t="s">
        <v>2190</v>
      </c>
      <c r="D412" s="834" t="s">
        <v>3032</v>
      </c>
      <c r="E412" s="835" t="s">
        <v>2203</v>
      </c>
      <c r="F412" s="753" t="s">
        <v>2186</v>
      </c>
      <c r="G412" s="753" t="s">
        <v>2585</v>
      </c>
      <c r="H412" s="753" t="s">
        <v>564</v>
      </c>
      <c r="I412" s="753" t="s">
        <v>2586</v>
      </c>
      <c r="J412" s="753" t="s">
        <v>2587</v>
      </c>
      <c r="K412" s="753" t="s">
        <v>2121</v>
      </c>
      <c r="L412" s="754">
        <v>4.7</v>
      </c>
      <c r="M412" s="754">
        <v>9.4</v>
      </c>
      <c r="N412" s="753">
        <v>2</v>
      </c>
      <c r="O412" s="836">
        <v>0.5</v>
      </c>
      <c r="P412" s="754"/>
      <c r="Q412" s="769">
        <v>0</v>
      </c>
      <c r="R412" s="753"/>
      <c r="S412" s="769">
        <v>0</v>
      </c>
      <c r="T412" s="836"/>
      <c r="U412" s="792">
        <v>0</v>
      </c>
    </row>
    <row r="413" spans="1:21" ht="14.4" customHeight="1" x14ac:dyDescent="0.3">
      <c r="A413" s="752">
        <v>50</v>
      </c>
      <c r="B413" s="753" t="s">
        <v>1949</v>
      </c>
      <c r="C413" s="753" t="s">
        <v>2190</v>
      </c>
      <c r="D413" s="834" t="s">
        <v>3032</v>
      </c>
      <c r="E413" s="835" t="s">
        <v>2203</v>
      </c>
      <c r="F413" s="753" t="s">
        <v>2186</v>
      </c>
      <c r="G413" s="753" t="s">
        <v>2585</v>
      </c>
      <c r="H413" s="753" t="s">
        <v>1098</v>
      </c>
      <c r="I413" s="753" t="s">
        <v>1262</v>
      </c>
      <c r="J413" s="753" t="s">
        <v>2120</v>
      </c>
      <c r="K413" s="753" t="s">
        <v>2121</v>
      </c>
      <c r="L413" s="754">
        <v>4.7</v>
      </c>
      <c r="M413" s="754">
        <v>14.100000000000001</v>
      </c>
      <c r="N413" s="753">
        <v>3</v>
      </c>
      <c r="O413" s="836">
        <v>1.5</v>
      </c>
      <c r="P413" s="754"/>
      <c r="Q413" s="769">
        <v>0</v>
      </c>
      <c r="R413" s="753"/>
      <c r="S413" s="769">
        <v>0</v>
      </c>
      <c r="T413" s="836"/>
      <c r="U413" s="792">
        <v>0</v>
      </c>
    </row>
    <row r="414" spans="1:21" ht="14.4" customHeight="1" x14ac:dyDescent="0.3">
      <c r="A414" s="752">
        <v>50</v>
      </c>
      <c r="B414" s="753" t="s">
        <v>1949</v>
      </c>
      <c r="C414" s="753" t="s">
        <v>2190</v>
      </c>
      <c r="D414" s="834" t="s">
        <v>3032</v>
      </c>
      <c r="E414" s="835" t="s">
        <v>2203</v>
      </c>
      <c r="F414" s="753" t="s">
        <v>2186</v>
      </c>
      <c r="G414" s="753" t="s">
        <v>2209</v>
      </c>
      <c r="H414" s="753" t="s">
        <v>1098</v>
      </c>
      <c r="I414" s="753" t="s">
        <v>2333</v>
      </c>
      <c r="J414" s="753" t="s">
        <v>1116</v>
      </c>
      <c r="K414" s="753" t="s">
        <v>2334</v>
      </c>
      <c r="L414" s="754">
        <v>144.01</v>
      </c>
      <c r="M414" s="754">
        <v>864.06</v>
      </c>
      <c r="N414" s="753">
        <v>6</v>
      </c>
      <c r="O414" s="836">
        <v>1.5</v>
      </c>
      <c r="P414" s="754">
        <v>864.06</v>
      </c>
      <c r="Q414" s="769">
        <v>1</v>
      </c>
      <c r="R414" s="753">
        <v>6</v>
      </c>
      <c r="S414" s="769">
        <v>1</v>
      </c>
      <c r="T414" s="836">
        <v>1.5</v>
      </c>
      <c r="U414" s="792">
        <v>1</v>
      </c>
    </row>
    <row r="415" spans="1:21" ht="14.4" customHeight="1" x14ac:dyDescent="0.3">
      <c r="A415" s="752">
        <v>50</v>
      </c>
      <c r="B415" s="753" t="s">
        <v>1949</v>
      </c>
      <c r="C415" s="753" t="s">
        <v>2190</v>
      </c>
      <c r="D415" s="834" t="s">
        <v>3032</v>
      </c>
      <c r="E415" s="835" t="s">
        <v>2203</v>
      </c>
      <c r="F415" s="753" t="s">
        <v>2186</v>
      </c>
      <c r="G415" s="753" t="s">
        <v>2210</v>
      </c>
      <c r="H415" s="753" t="s">
        <v>564</v>
      </c>
      <c r="I415" s="753" t="s">
        <v>2744</v>
      </c>
      <c r="J415" s="753" t="s">
        <v>2745</v>
      </c>
      <c r="K415" s="753" t="s">
        <v>2067</v>
      </c>
      <c r="L415" s="754">
        <v>31.09</v>
      </c>
      <c r="M415" s="754">
        <v>31.09</v>
      </c>
      <c r="N415" s="753">
        <v>1</v>
      </c>
      <c r="O415" s="836">
        <v>0.5</v>
      </c>
      <c r="P415" s="754">
        <v>31.09</v>
      </c>
      <c r="Q415" s="769">
        <v>1</v>
      </c>
      <c r="R415" s="753">
        <v>1</v>
      </c>
      <c r="S415" s="769">
        <v>1</v>
      </c>
      <c r="T415" s="836">
        <v>0.5</v>
      </c>
      <c r="U415" s="792">
        <v>1</v>
      </c>
    </row>
    <row r="416" spans="1:21" ht="14.4" customHeight="1" x14ac:dyDescent="0.3">
      <c r="A416" s="752">
        <v>50</v>
      </c>
      <c r="B416" s="753" t="s">
        <v>1949</v>
      </c>
      <c r="C416" s="753" t="s">
        <v>2190</v>
      </c>
      <c r="D416" s="834" t="s">
        <v>3032</v>
      </c>
      <c r="E416" s="835" t="s">
        <v>2203</v>
      </c>
      <c r="F416" s="753" t="s">
        <v>2186</v>
      </c>
      <c r="G416" s="753" t="s">
        <v>2266</v>
      </c>
      <c r="H416" s="753" t="s">
        <v>1098</v>
      </c>
      <c r="I416" s="753" t="s">
        <v>2267</v>
      </c>
      <c r="J416" s="753" t="s">
        <v>2076</v>
      </c>
      <c r="K416" s="753" t="s">
        <v>2268</v>
      </c>
      <c r="L416" s="754">
        <v>278.64</v>
      </c>
      <c r="M416" s="754">
        <v>3343.68</v>
      </c>
      <c r="N416" s="753">
        <v>12</v>
      </c>
      <c r="O416" s="836">
        <v>3</v>
      </c>
      <c r="P416" s="754"/>
      <c r="Q416" s="769">
        <v>0</v>
      </c>
      <c r="R416" s="753"/>
      <c r="S416" s="769">
        <v>0</v>
      </c>
      <c r="T416" s="836"/>
      <c r="U416" s="792">
        <v>0</v>
      </c>
    </row>
    <row r="417" spans="1:21" ht="14.4" customHeight="1" x14ac:dyDescent="0.3">
      <c r="A417" s="752">
        <v>50</v>
      </c>
      <c r="B417" s="753" t="s">
        <v>1949</v>
      </c>
      <c r="C417" s="753" t="s">
        <v>2190</v>
      </c>
      <c r="D417" s="834" t="s">
        <v>3032</v>
      </c>
      <c r="E417" s="835" t="s">
        <v>2203</v>
      </c>
      <c r="F417" s="753" t="s">
        <v>2186</v>
      </c>
      <c r="G417" s="753" t="s">
        <v>2266</v>
      </c>
      <c r="H417" s="753" t="s">
        <v>1098</v>
      </c>
      <c r="I417" s="753" t="s">
        <v>2746</v>
      </c>
      <c r="J417" s="753" t="s">
        <v>2076</v>
      </c>
      <c r="K417" s="753" t="s">
        <v>2747</v>
      </c>
      <c r="L417" s="754">
        <v>196.21</v>
      </c>
      <c r="M417" s="754">
        <v>588.63</v>
      </c>
      <c r="N417" s="753">
        <v>3</v>
      </c>
      <c r="O417" s="836">
        <v>2</v>
      </c>
      <c r="P417" s="754">
        <v>392.42</v>
      </c>
      <c r="Q417" s="769">
        <v>0.66666666666666674</v>
      </c>
      <c r="R417" s="753">
        <v>2</v>
      </c>
      <c r="S417" s="769">
        <v>0.66666666666666663</v>
      </c>
      <c r="T417" s="836">
        <v>1.5</v>
      </c>
      <c r="U417" s="792">
        <v>0.75</v>
      </c>
    </row>
    <row r="418" spans="1:21" ht="14.4" customHeight="1" x14ac:dyDescent="0.3">
      <c r="A418" s="752">
        <v>50</v>
      </c>
      <c r="B418" s="753" t="s">
        <v>1949</v>
      </c>
      <c r="C418" s="753" t="s">
        <v>2190</v>
      </c>
      <c r="D418" s="834" t="s">
        <v>3032</v>
      </c>
      <c r="E418" s="835" t="s">
        <v>2203</v>
      </c>
      <c r="F418" s="753" t="s">
        <v>2186</v>
      </c>
      <c r="G418" s="753" t="s">
        <v>2266</v>
      </c>
      <c r="H418" s="753" t="s">
        <v>1098</v>
      </c>
      <c r="I418" s="753" t="s">
        <v>1165</v>
      </c>
      <c r="J418" s="753" t="s">
        <v>2076</v>
      </c>
      <c r="K418" s="753" t="s">
        <v>2079</v>
      </c>
      <c r="L418" s="754">
        <v>392.42</v>
      </c>
      <c r="M418" s="754">
        <v>1569.68</v>
      </c>
      <c r="N418" s="753">
        <v>4</v>
      </c>
      <c r="O418" s="836">
        <v>2</v>
      </c>
      <c r="P418" s="754">
        <v>784.84</v>
      </c>
      <c r="Q418" s="769">
        <v>0.5</v>
      </c>
      <c r="R418" s="753">
        <v>2</v>
      </c>
      <c r="S418" s="769">
        <v>0.5</v>
      </c>
      <c r="T418" s="836">
        <v>1</v>
      </c>
      <c r="U418" s="792">
        <v>0.5</v>
      </c>
    </row>
    <row r="419" spans="1:21" ht="14.4" customHeight="1" x14ac:dyDescent="0.3">
      <c r="A419" s="752">
        <v>50</v>
      </c>
      <c r="B419" s="753" t="s">
        <v>1949</v>
      </c>
      <c r="C419" s="753" t="s">
        <v>2190</v>
      </c>
      <c r="D419" s="834" t="s">
        <v>3032</v>
      </c>
      <c r="E419" s="835" t="s">
        <v>2203</v>
      </c>
      <c r="F419" s="753" t="s">
        <v>2186</v>
      </c>
      <c r="G419" s="753" t="s">
        <v>2266</v>
      </c>
      <c r="H419" s="753" t="s">
        <v>1098</v>
      </c>
      <c r="I419" s="753" t="s">
        <v>1214</v>
      </c>
      <c r="J419" s="753" t="s">
        <v>2076</v>
      </c>
      <c r="K419" s="753" t="s">
        <v>2081</v>
      </c>
      <c r="L419" s="754">
        <v>603.73</v>
      </c>
      <c r="M419" s="754">
        <v>2414.92</v>
      </c>
      <c r="N419" s="753">
        <v>4</v>
      </c>
      <c r="O419" s="836">
        <v>2.5</v>
      </c>
      <c r="P419" s="754">
        <v>603.73</v>
      </c>
      <c r="Q419" s="769">
        <v>0.25</v>
      </c>
      <c r="R419" s="753">
        <v>1</v>
      </c>
      <c r="S419" s="769">
        <v>0.25</v>
      </c>
      <c r="T419" s="836">
        <v>0.5</v>
      </c>
      <c r="U419" s="792">
        <v>0.2</v>
      </c>
    </row>
    <row r="420" spans="1:21" ht="14.4" customHeight="1" x14ac:dyDescent="0.3">
      <c r="A420" s="752">
        <v>50</v>
      </c>
      <c r="B420" s="753" t="s">
        <v>1949</v>
      </c>
      <c r="C420" s="753" t="s">
        <v>2190</v>
      </c>
      <c r="D420" s="834" t="s">
        <v>3032</v>
      </c>
      <c r="E420" s="835" t="s">
        <v>2203</v>
      </c>
      <c r="F420" s="753" t="s">
        <v>2186</v>
      </c>
      <c r="G420" s="753" t="s">
        <v>2588</v>
      </c>
      <c r="H420" s="753" t="s">
        <v>1098</v>
      </c>
      <c r="I420" s="753" t="s">
        <v>2748</v>
      </c>
      <c r="J420" s="753" t="s">
        <v>2590</v>
      </c>
      <c r="K420" s="753" t="s">
        <v>2749</v>
      </c>
      <c r="L420" s="754">
        <v>739.33</v>
      </c>
      <c r="M420" s="754">
        <v>3696.6500000000005</v>
      </c>
      <c r="N420" s="753">
        <v>5</v>
      </c>
      <c r="O420" s="836">
        <v>3</v>
      </c>
      <c r="P420" s="754">
        <v>1478.66</v>
      </c>
      <c r="Q420" s="769">
        <v>0.39999999999999997</v>
      </c>
      <c r="R420" s="753">
        <v>2</v>
      </c>
      <c r="S420" s="769">
        <v>0.4</v>
      </c>
      <c r="T420" s="836">
        <v>1.5</v>
      </c>
      <c r="U420" s="792">
        <v>0.5</v>
      </c>
    </row>
    <row r="421" spans="1:21" ht="14.4" customHeight="1" x14ac:dyDescent="0.3">
      <c r="A421" s="752">
        <v>50</v>
      </c>
      <c r="B421" s="753" t="s">
        <v>1949</v>
      </c>
      <c r="C421" s="753" t="s">
        <v>2190</v>
      </c>
      <c r="D421" s="834" t="s">
        <v>3032</v>
      </c>
      <c r="E421" s="835" t="s">
        <v>2203</v>
      </c>
      <c r="F421" s="753" t="s">
        <v>2186</v>
      </c>
      <c r="G421" s="753" t="s">
        <v>2588</v>
      </c>
      <c r="H421" s="753" t="s">
        <v>1098</v>
      </c>
      <c r="I421" s="753" t="s">
        <v>2750</v>
      </c>
      <c r="J421" s="753" t="s">
        <v>2590</v>
      </c>
      <c r="K421" s="753" t="s">
        <v>2749</v>
      </c>
      <c r="L421" s="754">
        <v>0</v>
      </c>
      <c r="M421" s="754">
        <v>0</v>
      </c>
      <c r="N421" s="753">
        <v>1</v>
      </c>
      <c r="O421" s="836">
        <v>1</v>
      </c>
      <c r="P421" s="754"/>
      <c r="Q421" s="769"/>
      <c r="R421" s="753"/>
      <c r="S421" s="769">
        <v>0</v>
      </c>
      <c r="T421" s="836"/>
      <c r="U421" s="792">
        <v>0</v>
      </c>
    </row>
    <row r="422" spans="1:21" ht="14.4" customHeight="1" x14ac:dyDescent="0.3">
      <c r="A422" s="752">
        <v>50</v>
      </c>
      <c r="B422" s="753" t="s">
        <v>1949</v>
      </c>
      <c r="C422" s="753" t="s">
        <v>2190</v>
      </c>
      <c r="D422" s="834" t="s">
        <v>3032</v>
      </c>
      <c r="E422" s="835" t="s">
        <v>2203</v>
      </c>
      <c r="F422" s="753" t="s">
        <v>2186</v>
      </c>
      <c r="G422" s="753" t="s">
        <v>2588</v>
      </c>
      <c r="H422" s="753" t="s">
        <v>1098</v>
      </c>
      <c r="I422" s="753" t="s">
        <v>2751</v>
      </c>
      <c r="J422" s="753" t="s">
        <v>2590</v>
      </c>
      <c r="K422" s="753" t="s">
        <v>2591</v>
      </c>
      <c r="L422" s="754">
        <v>797.54</v>
      </c>
      <c r="M422" s="754">
        <v>1595.08</v>
      </c>
      <c r="N422" s="753">
        <v>2</v>
      </c>
      <c r="O422" s="836">
        <v>1</v>
      </c>
      <c r="P422" s="754"/>
      <c r="Q422" s="769">
        <v>0</v>
      </c>
      <c r="R422" s="753"/>
      <c r="S422" s="769">
        <v>0</v>
      </c>
      <c r="T422" s="836"/>
      <c r="U422" s="792">
        <v>0</v>
      </c>
    </row>
    <row r="423" spans="1:21" ht="14.4" customHeight="1" x14ac:dyDescent="0.3">
      <c r="A423" s="752">
        <v>50</v>
      </c>
      <c r="B423" s="753" t="s">
        <v>1949</v>
      </c>
      <c r="C423" s="753" t="s">
        <v>2190</v>
      </c>
      <c r="D423" s="834" t="s">
        <v>3032</v>
      </c>
      <c r="E423" s="835" t="s">
        <v>2203</v>
      </c>
      <c r="F423" s="753" t="s">
        <v>2186</v>
      </c>
      <c r="G423" s="753" t="s">
        <v>2446</v>
      </c>
      <c r="H423" s="753" t="s">
        <v>1098</v>
      </c>
      <c r="I423" s="753" t="s">
        <v>1135</v>
      </c>
      <c r="J423" s="753" t="s">
        <v>2053</v>
      </c>
      <c r="K423" s="753" t="s">
        <v>2054</v>
      </c>
      <c r="L423" s="754">
        <v>65.540000000000006</v>
      </c>
      <c r="M423" s="754">
        <v>131.08000000000001</v>
      </c>
      <c r="N423" s="753">
        <v>2</v>
      </c>
      <c r="O423" s="836">
        <v>0.5</v>
      </c>
      <c r="P423" s="754"/>
      <c r="Q423" s="769">
        <v>0</v>
      </c>
      <c r="R423" s="753"/>
      <c r="S423" s="769">
        <v>0</v>
      </c>
      <c r="T423" s="836"/>
      <c r="U423" s="792">
        <v>0</v>
      </c>
    </row>
    <row r="424" spans="1:21" ht="14.4" customHeight="1" x14ac:dyDescent="0.3">
      <c r="A424" s="752">
        <v>50</v>
      </c>
      <c r="B424" s="753" t="s">
        <v>1949</v>
      </c>
      <c r="C424" s="753" t="s">
        <v>2190</v>
      </c>
      <c r="D424" s="834" t="s">
        <v>3032</v>
      </c>
      <c r="E424" s="835" t="s">
        <v>2203</v>
      </c>
      <c r="F424" s="753" t="s">
        <v>2186</v>
      </c>
      <c r="G424" s="753" t="s">
        <v>2446</v>
      </c>
      <c r="H424" s="753" t="s">
        <v>1098</v>
      </c>
      <c r="I424" s="753" t="s">
        <v>2547</v>
      </c>
      <c r="J424" s="753" t="s">
        <v>2053</v>
      </c>
      <c r="K424" s="753" t="s">
        <v>2548</v>
      </c>
      <c r="L424" s="754">
        <v>229.38</v>
      </c>
      <c r="M424" s="754">
        <v>229.38</v>
      </c>
      <c r="N424" s="753">
        <v>1</v>
      </c>
      <c r="O424" s="836">
        <v>0.5</v>
      </c>
      <c r="P424" s="754"/>
      <c r="Q424" s="769">
        <v>0</v>
      </c>
      <c r="R424" s="753"/>
      <c r="S424" s="769">
        <v>0</v>
      </c>
      <c r="T424" s="836"/>
      <c r="U424" s="792">
        <v>0</v>
      </c>
    </row>
    <row r="425" spans="1:21" ht="14.4" customHeight="1" x14ac:dyDescent="0.3">
      <c r="A425" s="752">
        <v>50</v>
      </c>
      <c r="B425" s="753" t="s">
        <v>1949</v>
      </c>
      <c r="C425" s="753" t="s">
        <v>2190</v>
      </c>
      <c r="D425" s="834" t="s">
        <v>3032</v>
      </c>
      <c r="E425" s="835" t="s">
        <v>2203</v>
      </c>
      <c r="F425" s="753" t="s">
        <v>2186</v>
      </c>
      <c r="G425" s="753" t="s">
        <v>2211</v>
      </c>
      <c r="H425" s="753" t="s">
        <v>1098</v>
      </c>
      <c r="I425" s="753" t="s">
        <v>2337</v>
      </c>
      <c r="J425" s="753" t="s">
        <v>1132</v>
      </c>
      <c r="K425" s="753" t="s">
        <v>2063</v>
      </c>
      <c r="L425" s="754">
        <v>105.32</v>
      </c>
      <c r="M425" s="754">
        <v>526.59999999999991</v>
      </c>
      <c r="N425" s="753">
        <v>5</v>
      </c>
      <c r="O425" s="836">
        <v>2.5</v>
      </c>
      <c r="P425" s="754">
        <v>421.28</v>
      </c>
      <c r="Q425" s="769">
        <v>0.8</v>
      </c>
      <c r="R425" s="753">
        <v>4</v>
      </c>
      <c r="S425" s="769">
        <v>0.8</v>
      </c>
      <c r="T425" s="836">
        <v>2</v>
      </c>
      <c r="U425" s="792">
        <v>0.8</v>
      </c>
    </row>
    <row r="426" spans="1:21" ht="14.4" customHeight="1" x14ac:dyDescent="0.3">
      <c r="A426" s="752">
        <v>50</v>
      </c>
      <c r="B426" s="753" t="s">
        <v>1949</v>
      </c>
      <c r="C426" s="753" t="s">
        <v>2190</v>
      </c>
      <c r="D426" s="834" t="s">
        <v>3032</v>
      </c>
      <c r="E426" s="835" t="s">
        <v>2203</v>
      </c>
      <c r="F426" s="753" t="s">
        <v>2186</v>
      </c>
      <c r="G426" s="753" t="s">
        <v>2211</v>
      </c>
      <c r="H426" s="753" t="s">
        <v>1098</v>
      </c>
      <c r="I426" s="753" t="s">
        <v>2752</v>
      </c>
      <c r="J426" s="753" t="s">
        <v>2344</v>
      </c>
      <c r="K426" s="753" t="s">
        <v>2641</v>
      </c>
      <c r="L426" s="754">
        <v>210.66</v>
      </c>
      <c r="M426" s="754">
        <v>421.32</v>
      </c>
      <c r="N426" s="753">
        <v>2</v>
      </c>
      <c r="O426" s="836">
        <v>1.5</v>
      </c>
      <c r="P426" s="754">
        <v>210.66</v>
      </c>
      <c r="Q426" s="769">
        <v>0.5</v>
      </c>
      <c r="R426" s="753">
        <v>1</v>
      </c>
      <c r="S426" s="769">
        <v>0.5</v>
      </c>
      <c r="T426" s="836">
        <v>1</v>
      </c>
      <c r="U426" s="792">
        <v>0.66666666666666663</v>
      </c>
    </row>
    <row r="427" spans="1:21" ht="14.4" customHeight="1" x14ac:dyDescent="0.3">
      <c r="A427" s="752">
        <v>50</v>
      </c>
      <c r="B427" s="753" t="s">
        <v>1949</v>
      </c>
      <c r="C427" s="753" t="s">
        <v>2190</v>
      </c>
      <c r="D427" s="834" t="s">
        <v>3032</v>
      </c>
      <c r="E427" s="835" t="s">
        <v>2203</v>
      </c>
      <c r="F427" s="753" t="s">
        <v>2186</v>
      </c>
      <c r="G427" s="753" t="s">
        <v>2211</v>
      </c>
      <c r="H427" s="753" t="s">
        <v>564</v>
      </c>
      <c r="I427" s="753" t="s">
        <v>2753</v>
      </c>
      <c r="J427" s="753" t="s">
        <v>2339</v>
      </c>
      <c r="K427" s="753" t="s">
        <v>2754</v>
      </c>
      <c r="L427" s="754">
        <v>32.76</v>
      </c>
      <c r="M427" s="754">
        <v>65.52</v>
      </c>
      <c r="N427" s="753">
        <v>2</v>
      </c>
      <c r="O427" s="836">
        <v>1</v>
      </c>
      <c r="P427" s="754">
        <v>65.52</v>
      </c>
      <c r="Q427" s="769">
        <v>1</v>
      </c>
      <c r="R427" s="753">
        <v>2</v>
      </c>
      <c r="S427" s="769">
        <v>1</v>
      </c>
      <c r="T427" s="836">
        <v>1</v>
      </c>
      <c r="U427" s="792">
        <v>1</v>
      </c>
    </row>
    <row r="428" spans="1:21" ht="14.4" customHeight="1" x14ac:dyDescent="0.3">
      <c r="A428" s="752">
        <v>50</v>
      </c>
      <c r="B428" s="753" t="s">
        <v>1949</v>
      </c>
      <c r="C428" s="753" t="s">
        <v>2190</v>
      </c>
      <c r="D428" s="834" t="s">
        <v>3032</v>
      </c>
      <c r="E428" s="835" t="s">
        <v>2203</v>
      </c>
      <c r="F428" s="753" t="s">
        <v>2186</v>
      </c>
      <c r="G428" s="753" t="s">
        <v>2755</v>
      </c>
      <c r="H428" s="753" t="s">
        <v>564</v>
      </c>
      <c r="I428" s="753" t="s">
        <v>2756</v>
      </c>
      <c r="J428" s="753" t="s">
        <v>775</v>
      </c>
      <c r="K428" s="753" t="s">
        <v>2033</v>
      </c>
      <c r="L428" s="754">
        <v>0</v>
      </c>
      <c r="M428" s="754">
        <v>0</v>
      </c>
      <c r="N428" s="753">
        <v>1</v>
      </c>
      <c r="O428" s="836">
        <v>0.5</v>
      </c>
      <c r="P428" s="754"/>
      <c r="Q428" s="769"/>
      <c r="R428" s="753"/>
      <c r="S428" s="769">
        <v>0</v>
      </c>
      <c r="T428" s="836"/>
      <c r="U428" s="792">
        <v>0</v>
      </c>
    </row>
    <row r="429" spans="1:21" ht="14.4" customHeight="1" x14ac:dyDescent="0.3">
      <c r="A429" s="752">
        <v>50</v>
      </c>
      <c r="B429" s="753" t="s">
        <v>1949</v>
      </c>
      <c r="C429" s="753" t="s">
        <v>2190</v>
      </c>
      <c r="D429" s="834" t="s">
        <v>3032</v>
      </c>
      <c r="E429" s="835" t="s">
        <v>2203</v>
      </c>
      <c r="F429" s="753" t="s">
        <v>2186</v>
      </c>
      <c r="G429" s="753" t="s">
        <v>2757</v>
      </c>
      <c r="H429" s="753" t="s">
        <v>564</v>
      </c>
      <c r="I429" s="753" t="s">
        <v>2758</v>
      </c>
      <c r="J429" s="753" t="s">
        <v>2759</v>
      </c>
      <c r="K429" s="753" t="s">
        <v>2760</v>
      </c>
      <c r="L429" s="754">
        <v>35.11</v>
      </c>
      <c r="M429" s="754">
        <v>70.22</v>
      </c>
      <c r="N429" s="753">
        <v>2</v>
      </c>
      <c r="O429" s="836">
        <v>0.5</v>
      </c>
      <c r="P429" s="754"/>
      <c r="Q429" s="769">
        <v>0</v>
      </c>
      <c r="R429" s="753"/>
      <c r="S429" s="769">
        <v>0</v>
      </c>
      <c r="T429" s="836"/>
      <c r="U429" s="792">
        <v>0</v>
      </c>
    </row>
    <row r="430" spans="1:21" ht="14.4" customHeight="1" x14ac:dyDescent="0.3">
      <c r="A430" s="752">
        <v>50</v>
      </c>
      <c r="B430" s="753" t="s">
        <v>1949</v>
      </c>
      <c r="C430" s="753" t="s">
        <v>2190</v>
      </c>
      <c r="D430" s="834" t="s">
        <v>3032</v>
      </c>
      <c r="E430" s="835" t="s">
        <v>2203</v>
      </c>
      <c r="F430" s="753" t="s">
        <v>2186</v>
      </c>
      <c r="G430" s="753" t="s">
        <v>2761</v>
      </c>
      <c r="H430" s="753" t="s">
        <v>564</v>
      </c>
      <c r="I430" s="753" t="s">
        <v>2762</v>
      </c>
      <c r="J430" s="753" t="s">
        <v>2763</v>
      </c>
      <c r="K430" s="753" t="s">
        <v>2764</v>
      </c>
      <c r="L430" s="754">
        <v>321.79000000000002</v>
      </c>
      <c r="M430" s="754">
        <v>321.79000000000002</v>
      </c>
      <c r="N430" s="753">
        <v>1</v>
      </c>
      <c r="O430" s="836">
        <v>0.5</v>
      </c>
      <c r="P430" s="754"/>
      <c r="Q430" s="769">
        <v>0</v>
      </c>
      <c r="R430" s="753"/>
      <c r="S430" s="769">
        <v>0</v>
      </c>
      <c r="T430" s="836"/>
      <c r="U430" s="792">
        <v>0</v>
      </c>
    </row>
    <row r="431" spans="1:21" ht="14.4" customHeight="1" x14ac:dyDescent="0.3">
      <c r="A431" s="752">
        <v>50</v>
      </c>
      <c r="B431" s="753" t="s">
        <v>1949</v>
      </c>
      <c r="C431" s="753" t="s">
        <v>2190</v>
      </c>
      <c r="D431" s="834" t="s">
        <v>3032</v>
      </c>
      <c r="E431" s="835" t="s">
        <v>2203</v>
      </c>
      <c r="F431" s="753" t="s">
        <v>2186</v>
      </c>
      <c r="G431" s="753" t="s">
        <v>2447</v>
      </c>
      <c r="H431" s="753" t="s">
        <v>564</v>
      </c>
      <c r="I431" s="753" t="s">
        <v>1416</v>
      </c>
      <c r="J431" s="753" t="s">
        <v>1417</v>
      </c>
      <c r="K431" s="753" t="s">
        <v>2448</v>
      </c>
      <c r="L431" s="754">
        <v>78.33</v>
      </c>
      <c r="M431" s="754">
        <v>469.98</v>
      </c>
      <c r="N431" s="753">
        <v>6</v>
      </c>
      <c r="O431" s="836">
        <v>0.5</v>
      </c>
      <c r="P431" s="754">
        <v>469.98</v>
      </c>
      <c r="Q431" s="769">
        <v>1</v>
      </c>
      <c r="R431" s="753">
        <v>6</v>
      </c>
      <c r="S431" s="769">
        <v>1</v>
      </c>
      <c r="T431" s="836">
        <v>0.5</v>
      </c>
      <c r="U431" s="792">
        <v>1</v>
      </c>
    </row>
    <row r="432" spans="1:21" ht="14.4" customHeight="1" x14ac:dyDescent="0.3">
      <c r="A432" s="752">
        <v>50</v>
      </c>
      <c r="B432" s="753" t="s">
        <v>1949</v>
      </c>
      <c r="C432" s="753" t="s">
        <v>2190</v>
      </c>
      <c r="D432" s="834" t="s">
        <v>3032</v>
      </c>
      <c r="E432" s="835" t="s">
        <v>2203</v>
      </c>
      <c r="F432" s="753" t="s">
        <v>2186</v>
      </c>
      <c r="G432" s="753" t="s">
        <v>2449</v>
      </c>
      <c r="H432" s="753" t="s">
        <v>1098</v>
      </c>
      <c r="I432" s="753" t="s">
        <v>1188</v>
      </c>
      <c r="J432" s="753" t="s">
        <v>1189</v>
      </c>
      <c r="K432" s="753" t="s">
        <v>2077</v>
      </c>
      <c r="L432" s="754">
        <v>42.57</v>
      </c>
      <c r="M432" s="754">
        <v>170.28</v>
      </c>
      <c r="N432" s="753">
        <v>4</v>
      </c>
      <c r="O432" s="836">
        <v>2</v>
      </c>
      <c r="P432" s="754">
        <v>85.14</v>
      </c>
      <c r="Q432" s="769">
        <v>0.5</v>
      </c>
      <c r="R432" s="753">
        <v>2</v>
      </c>
      <c r="S432" s="769">
        <v>0.5</v>
      </c>
      <c r="T432" s="836">
        <v>1</v>
      </c>
      <c r="U432" s="792">
        <v>0.5</v>
      </c>
    </row>
    <row r="433" spans="1:21" ht="14.4" customHeight="1" x14ac:dyDescent="0.3">
      <c r="A433" s="752">
        <v>50</v>
      </c>
      <c r="B433" s="753" t="s">
        <v>1949</v>
      </c>
      <c r="C433" s="753" t="s">
        <v>2190</v>
      </c>
      <c r="D433" s="834" t="s">
        <v>3032</v>
      </c>
      <c r="E433" s="835" t="s">
        <v>2203</v>
      </c>
      <c r="F433" s="753" t="s">
        <v>2186</v>
      </c>
      <c r="G433" s="753" t="s">
        <v>2348</v>
      </c>
      <c r="H433" s="753" t="s">
        <v>564</v>
      </c>
      <c r="I433" s="753" t="s">
        <v>2592</v>
      </c>
      <c r="J433" s="753" t="s">
        <v>2349</v>
      </c>
      <c r="K433" s="753" t="s">
        <v>2593</v>
      </c>
      <c r="L433" s="754">
        <v>1887.9</v>
      </c>
      <c r="M433" s="754">
        <v>5663.7000000000007</v>
      </c>
      <c r="N433" s="753">
        <v>3</v>
      </c>
      <c r="O433" s="836">
        <v>1</v>
      </c>
      <c r="P433" s="754"/>
      <c r="Q433" s="769">
        <v>0</v>
      </c>
      <c r="R433" s="753"/>
      <c r="S433" s="769">
        <v>0</v>
      </c>
      <c r="T433" s="836"/>
      <c r="U433" s="792">
        <v>0</v>
      </c>
    </row>
    <row r="434" spans="1:21" ht="14.4" customHeight="1" x14ac:dyDescent="0.3">
      <c r="A434" s="752">
        <v>50</v>
      </c>
      <c r="B434" s="753" t="s">
        <v>1949</v>
      </c>
      <c r="C434" s="753" t="s">
        <v>2190</v>
      </c>
      <c r="D434" s="834" t="s">
        <v>3032</v>
      </c>
      <c r="E434" s="835" t="s">
        <v>2203</v>
      </c>
      <c r="F434" s="753" t="s">
        <v>2186</v>
      </c>
      <c r="G434" s="753" t="s">
        <v>2765</v>
      </c>
      <c r="H434" s="753" t="s">
        <v>1098</v>
      </c>
      <c r="I434" s="753" t="s">
        <v>2766</v>
      </c>
      <c r="J434" s="753" t="s">
        <v>2767</v>
      </c>
      <c r="K434" s="753" t="s">
        <v>2063</v>
      </c>
      <c r="L434" s="754">
        <v>207.45</v>
      </c>
      <c r="M434" s="754">
        <v>207.45</v>
      </c>
      <c r="N434" s="753">
        <v>1</v>
      </c>
      <c r="O434" s="836">
        <v>0.5</v>
      </c>
      <c r="P434" s="754">
        <v>207.45</v>
      </c>
      <c r="Q434" s="769">
        <v>1</v>
      </c>
      <c r="R434" s="753">
        <v>1</v>
      </c>
      <c r="S434" s="769">
        <v>1</v>
      </c>
      <c r="T434" s="836">
        <v>0.5</v>
      </c>
      <c r="U434" s="792">
        <v>1</v>
      </c>
    </row>
    <row r="435" spans="1:21" ht="14.4" customHeight="1" x14ac:dyDescent="0.3">
      <c r="A435" s="752">
        <v>50</v>
      </c>
      <c r="B435" s="753" t="s">
        <v>1949</v>
      </c>
      <c r="C435" s="753" t="s">
        <v>2190</v>
      </c>
      <c r="D435" s="834" t="s">
        <v>3032</v>
      </c>
      <c r="E435" s="835" t="s">
        <v>2203</v>
      </c>
      <c r="F435" s="753" t="s">
        <v>2186</v>
      </c>
      <c r="G435" s="753" t="s">
        <v>2562</v>
      </c>
      <c r="H435" s="753" t="s">
        <v>564</v>
      </c>
      <c r="I435" s="753" t="s">
        <v>2563</v>
      </c>
      <c r="J435" s="753" t="s">
        <v>2564</v>
      </c>
      <c r="K435" s="753" t="s">
        <v>2565</v>
      </c>
      <c r="L435" s="754">
        <v>23.72</v>
      </c>
      <c r="M435" s="754">
        <v>142.32</v>
      </c>
      <c r="N435" s="753">
        <v>6</v>
      </c>
      <c r="O435" s="836">
        <v>1</v>
      </c>
      <c r="P435" s="754"/>
      <c r="Q435" s="769">
        <v>0</v>
      </c>
      <c r="R435" s="753"/>
      <c r="S435" s="769">
        <v>0</v>
      </c>
      <c r="T435" s="836"/>
      <c r="U435" s="792">
        <v>0</v>
      </c>
    </row>
    <row r="436" spans="1:21" ht="14.4" customHeight="1" x14ac:dyDescent="0.3">
      <c r="A436" s="752">
        <v>50</v>
      </c>
      <c r="B436" s="753" t="s">
        <v>1949</v>
      </c>
      <c r="C436" s="753" t="s">
        <v>2190</v>
      </c>
      <c r="D436" s="834" t="s">
        <v>3032</v>
      </c>
      <c r="E436" s="835" t="s">
        <v>2203</v>
      </c>
      <c r="F436" s="753" t="s">
        <v>2186</v>
      </c>
      <c r="G436" s="753" t="s">
        <v>2768</v>
      </c>
      <c r="H436" s="753" t="s">
        <v>564</v>
      </c>
      <c r="I436" s="753" t="s">
        <v>2769</v>
      </c>
      <c r="J436" s="753" t="s">
        <v>2770</v>
      </c>
      <c r="K436" s="753" t="s">
        <v>2771</v>
      </c>
      <c r="L436" s="754">
        <v>72.64</v>
      </c>
      <c r="M436" s="754">
        <v>217.92000000000002</v>
      </c>
      <c r="N436" s="753">
        <v>3</v>
      </c>
      <c r="O436" s="836">
        <v>0.5</v>
      </c>
      <c r="P436" s="754">
        <v>217.92000000000002</v>
      </c>
      <c r="Q436" s="769">
        <v>1</v>
      </c>
      <c r="R436" s="753">
        <v>3</v>
      </c>
      <c r="S436" s="769">
        <v>1</v>
      </c>
      <c r="T436" s="836">
        <v>0.5</v>
      </c>
      <c r="U436" s="792">
        <v>1</v>
      </c>
    </row>
    <row r="437" spans="1:21" ht="14.4" customHeight="1" x14ac:dyDescent="0.3">
      <c r="A437" s="752">
        <v>50</v>
      </c>
      <c r="B437" s="753" t="s">
        <v>1949</v>
      </c>
      <c r="C437" s="753" t="s">
        <v>2190</v>
      </c>
      <c r="D437" s="834" t="s">
        <v>3032</v>
      </c>
      <c r="E437" s="835" t="s">
        <v>2203</v>
      </c>
      <c r="F437" s="753" t="s">
        <v>2186</v>
      </c>
      <c r="G437" s="753" t="s">
        <v>2453</v>
      </c>
      <c r="H437" s="753" t="s">
        <v>564</v>
      </c>
      <c r="I437" s="753" t="s">
        <v>1045</v>
      </c>
      <c r="J437" s="753" t="s">
        <v>1046</v>
      </c>
      <c r="K437" s="753" t="s">
        <v>2772</v>
      </c>
      <c r="L437" s="754">
        <v>182.22</v>
      </c>
      <c r="M437" s="754">
        <v>1093.32</v>
      </c>
      <c r="N437" s="753">
        <v>6</v>
      </c>
      <c r="O437" s="836">
        <v>2</v>
      </c>
      <c r="P437" s="754">
        <v>182.22</v>
      </c>
      <c r="Q437" s="769">
        <v>0.16666666666666669</v>
      </c>
      <c r="R437" s="753">
        <v>1</v>
      </c>
      <c r="S437" s="769">
        <v>0.16666666666666666</v>
      </c>
      <c r="T437" s="836">
        <v>0.5</v>
      </c>
      <c r="U437" s="792">
        <v>0.25</v>
      </c>
    </row>
    <row r="438" spans="1:21" ht="14.4" customHeight="1" x14ac:dyDescent="0.3">
      <c r="A438" s="752">
        <v>50</v>
      </c>
      <c r="B438" s="753" t="s">
        <v>1949</v>
      </c>
      <c r="C438" s="753" t="s">
        <v>2190</v>
      </c>
      <c r="D438" s="834" t="s">
        <v>3032</v>
      </c>
      <c r="E438" s="835" t="s">
        <v>2203</v>
      </c>
      <c r="F438" s="753" t="s">
        <v>2186</v>
      </c>
      <c r="G438" s="753" t="s">
        <v>2453</v>
      </c>
      <c r="H438" s="753" t="s">
        <v>564</v>
      </c>
      <c r="I438" s="753" t="s">
        <v>2773</v>
      </c>
      <c r="J438" s="753" t="s">
        <v>1046</v>
      </c>
      <c r="K438" s="753" t="s">
        <v>2772</v>
      </c>
      <c r="L438" s="754">
        <v>0</v>
      </c>
      <c r="M438" s="754">
        <v>0</v>
      </c>
      <c r="N438" s="753">
        <v>2</v>
      </c>
      <c r="O438" s="836">
        <v>0.5</v>
      </c>
      <c r="P438" s="754">
        <v>0</v>
      </c>
      <c r="Q438" s="769"/>
      <c r="R438" s="753">
        <v>2</v>
      </c>
      <c r="S438" s="769">
        <v>1</v>
      </c>
      <c r="T438" s="836">
        <v>0.5</v>
      </c>
      <c r="U438" s="792">
        <v>1</v>
      </c>
    </row>
    <row r="439" spans="1:21" ht="14.4" customHeight="1" x14ac:dyDescent="0.3">
      <c r="A439" s="752">
        <v>50</v>
      </c>
      <c r="B439" s="753" t="s">
        <v>1949</v>
      </c>
      <c r="C439" s="753" t="s">
        <v>2190</v>
      </c>
      <c r="D439" s="834" t="s">
        <v>3032</v>
      </c>
      <c r="E439" s="835" t="s">
        <v>2203</v>
      </c>
      <c r="F439" s="753" t="s">
        <v>2186</v>
      </c>
      <c r="G439" s="753" t="s">
        <v>2598</v>
      </c>
      <c r="H439" s="753" t="s">
        <v>564</v>
      </c>
      <c r="I439" s="753" t="s">
        <v>778</v>
      </c>
      <c r="J439" s="753" t="s">
        <v>779</v>
      </c>
      <c r="K439" s="753" t="s">
        <v>2599</v>
      </c>
      <c r="L439" s="754">
        <v>0</v>
      </c>
      <c r="M439" s="754">
        <v>0</v>
      </c>
      <c r="N439" s="753">
        <v>4</v>
      </c>
      <c r="O439" s="836">
        <v>2</v>
      </c>
      <c r="P439" s="754">
        <v>0</v>
      </c>
      <c r="Q439" s="769"/>
      <c r="R439" s="753">
        <v>2</v>
      </c>
      <c r="S439" s="769">
        <v>0.5</v>
      </c>
      <c r="T439" s="836">
        <v>1</v>
      </c>
      <c r="U439" s="792">
        <v>0.5</v>
      </c>
    </row>
    <row r="440" spans="1:21" ht="14.4" customHeight="1" x14ac:dyDescent="0.3">
      <c r="A440" s="752">
        <v>50</v>
      </c>
      <c r="B440" s="753" t="s">
        <v>1949</v>
      </c>
      <c r="C440" s="753" t="s">
        <v>2190</v>
      </c>
      <c r="D440" s="834" t="s">
        <v>3032</v>
      </c>
      <c r="E440" s="835" t="s">
        <v>2203</v>
      </c>
      <c r="F440" s="753" t="s">
        <v>2186</v>
      </c>
      <c r="G440" s="753" t="s">
        <v>2774</v>
      </c>
      <c r="H440" s="753" t="s">
        <v>564</v>
      </c>
      <c r="I440" s="753" t="s">
        <v>2775</v>
      </c>
      <c r="J440" s="753" t="s">
        <v>2776</v>
      </c>
      <c r="K440" s="753" t="s">
        <v>2777</v>
      </c>
      <c r="L440" s="754">
        <v>3480.65</v>
      </c>
      <c r="M440" s="754">
        <v>6961.3</v>
      </c>
      <c r="N440" s="753">
        <v>2</v>
      </c>
      <c r="O440" s="836">
        <v>1</v>
      </c>
      <c r="P440" s="754">
        <v>6961.3</v>
      </c>
      <c r="Q440" s="769">
        <v>1</v>
      </c>
      <c r="R440" s="753">
        <v>2</v>
      </c>
      <c r="S440" s="769">
        <v>1</v>
      </c>
      <c r="T440" s="836">
        <v>1</v>
      </c>
      <c r="U440" s="792">
        <v>1</v>
      </c>
    </row>
    <row r="441" spans="1:21" ht="14.4" customHeight="1" x14ac:dyDescent="0.3">
      <c r="A441" s="752">
        <v>50</v>
      </c>
      <c r="B441" s="753" t="s">
        <v>1949</v>
      </c>
      <c r="C441" s="753" t="s">
        <v>2190</v>
      </c>
      <c r="D441" s="834" t="s">
        <v>3032</v>
      </c>
      <c r="E441" s="835" t="s">
        <v>2203</v>
      </c>
      <c r="F441" s="753" t="s">
        <v>2186</v>
      </c>
      <c r="G441" s="753" t="s">
        <v>2778</v>
      </c>
      <c r="H441" s="753" t="s">
        <v>1098</v>
      </c>
      <c r="I441" s="753" t="s">
        <v>2779</v>
      </c>
      <c r="J441" s="753" t="s">
        <v>2780</v>
      </c>
      <c r="K441" s="753" t="s">
        <v>2781</v>
      </c>
      <c r="L441" s="754">
        <v>621.88</v>
      </c>
      <c r="M441" s="754">
        <v>621.88</v>
      </c>
      <c r="N441" s="753">
        <v>1</v>
      </c>
      <c r="O441" s="836">
        <v>0.5</v>
      </c>
      <c r="P441" s="754"/>
      <c r="Q441" s="769">
        <v>0</v>
      </c>
      <c r="R441" s="753"/>
      <c r="S441" s="769">
        <v>0</v>
      </c>
      <c r="T441" s="836"/>
      <c r="U441" s="792">
        <v>0</v>
      </c>
    </row>
    <row r="442" spans="1:21" ht="14.4" customHeight="1" x14ac:dyDescent="0.3">
      <c r="A442" s="752">
        <v>50</v>
      </c>
      <c r="B442" s="753" t="s">
        <v>1949</v>
      </c>
      <c r="C442" s="753" t="s">
        <v>2190</v>
      </c>
      <c r="D442" s="834" t="s">
        <v>3032</v>
      </c>
      <c r="E442" s="835" t="s">
        <v>2203</v>
      </c>
      <c r="F442" s="753" t="s">
        <v>2186</v>
      </c>
      <c r="G442" s="753" t="s">
        <v>2212</v>
      </c>
      <c r="H442" s="753" t="s">
        <v>564</v>
      </c>
      <c r="I442" s="753" t="s">
        <v>811</v>
      </c>
      <c r="J442" s="753" t="s">
        <v>812</v>
      </c>
      <c r="K442" s="753" t="s">
        <v>2213</v>
      </c>
      <c r="L442" s="754">
        <v>42.51</v>
      </c>
      <c r="M442" s="754">
        <v>340.08</v>
      </c>
      <c r="N442" s="753">
        <v>8</v>
      </c>
      <c r="O442" s="836">
        <v>1.5</v>
      </c>
      <c r="P442" s="754">
        <v>255.06</v>
      </c>
      <c r="Q442" s="769">
        <v>0.75</v>
      </c>
      <c r="R442" s="753">
        <v>6</v>
      </c>
      <c r="S442" s="769">
        <v>0.75</v>
      </c>
      <c r="T442" s="836">
        <v>1</v>
      </c>
      <c r="U442" s="792">
        <v>0.66666666666666663</v>
      </c>
    </row>
    <row r="443" spans="1:21" ht="14.4" customHeight="1" x14ac:dyDescent="0.3">
      <c r="A443" s="752">
        <v>50</v>
      </c>
      <c r="B443" s="753" t="s">
        <v>1949</v>
      </c>
      <c r="C443" s="753" t="s">
        <v>2190</v>
      </c>
      <c r="D443" s="834" t="s">
        <v>3032</v>
      </c>
      <c r="E443" s="835" t="s">
        <v>2203</v>
      </c>
      <c r="F443" s="753" t="s">
        <v>2186</v>
      </c>
      <c r="G443" s="753" t="s">
        <v>2782</v>
      </c>
      <c r="H443" s="753" t="s">
        <v>564</v>
      </c>
      <c r="I443" s="753" t="s">
        <v>2783</v>
      </c>
      <c r="J443" s="753" t="s">
        <v>2784</v>
      </c>
      <c r="K443" s="753" t="s">
        <v>2785</v>
      </c>
      <c r="L443" s="754">
        <v>92.5</v>
      </c>
      <c r="M443" s="754">
        <v>92.5</v>
      </c>
      <c r="N443" s="753">
        <v>1</v>
      </c>
      <c r="O443" s="836">
        <v>0.5</v>
      </c>
      <c r="P443" s="754"/>
      <c r="Q443" s="769">
        <v>0</v>
      </c>
      <c r="R443" s="753"/>
      <c r="S443" s="769">
        <v>0</v>
      </c>
      <c r="T443" s="836"/>
      <c r="U443" s="792">
        <v>0</v>
      </c>
    </row>
    <row r="444" spans="1:21" ht="14.4" customHeight="1" x14ac:dyDescent="0.3">
      <c r="A444" s="752">
        <v>50</v>
      </c>
      <c r="B444" s="753" t="s">
        <v>1949</v>
      </c>
      <c r="C444" s="753" t="s">
        <v>2190</v>
      </c>
      <c r="D444" s="834" t="s">
        <v>3032</v>
      </c>
      <c r="E444" s="835" t="s">
        <v>2203</v>
      </c>
      <c r="F444" s="753" t="s">
        <v>2186</v>
      </c>
      <c r="G444" s="753" t="s">
        <v>2600</v>
      </c>
      <c r="H444" s="753" t="s">
        <v>564</v>
      </c>
      <c r="I444" s="753" t="s">
        <v>743</v>
      </c>
      <c r="J444" s="753" t="s">
        <v>744</v>
      </c>
      <c r="K444" s="753" t="s">
        <v>2602</v>
      </c>
      <c r="L444" s="754">
        <v>107.27</v>
      </c>
      <c r="M444" s="754">
        <v>5470.77</v>
      </c>
      <c r="N444" s="753">
        <v>51</v>
      </c>
      <c r="O444" s="836">
        <v>7.5</v>
      </c>
      <c r="P444" s="754">
        <v>2252.67</v>
      </c>
      <c r="Q444" s="769">
        <v>0.41176470588235292</v>
      </c>
      <c r="R444" s="753">
        <v>21</v>
      </c>
      <c r="S444" s="769">
        <v>0.41176470588235292</v>
      </c>
      <c r="T444" s="836">
        <v>3</v>
      </c>
      <c r="U444" s="792">
        <v>0.4</v>
      </c>
    </row>
    <row r="445" spans="1:21" ht="14.4" customHeight="1" x14ac:dyDescent="0.3">
      <c r="A445" s="752">
        <v>50</v>
      </c>
      <c r="B445" s="753" t="s">
        <v>1949</v>
      </c>
      <c r="C445" s="753" t="s">
        <v>2190</v>
      </c>
      <c r="D445" s="834" t="s">
        <v>3032</v>
      </c>
      <c r="E445" s="835" t="s">
        <v>2203</v>
      </c>
      <c r="F445" s="753" t="s">
        <v>2186</v>
      </c>
      <c r="G445" s="753" t="s">
        <v>2600</v>
      </c>
      <c r="H445" s="753" t="s">
        <v>564</v>
      </c>
      <c r="I445" s="753" t="s">
        <v>2601</v>
      </c>
      <c r="J445" s="753" t="s">
        <v>744</v>
      </c>
      <c r="K445" s="753" t="s">
        <v>2602</v>
      </c>
      <c r="L445" s="754">
        <v>107.27</v>
      </c>
      <c r="M445" s="754">
        <v>6221.66</v>
      </c>
      <c r="N445" s="753">
        <v>58</v>
      </c>
      <c r="O445" s="836">
        <v>12.5</v>
      </c>
      <c r="P445" s="754">
        <v>2038.13</v>
      </c>
      <c r="Q445" s="769">
        <v>0.32758620689655177</v>
      </c>
      <c r="R445" s="753">
        <v>19</v>
      </c>
      <c r="S445" s="769">
        <v>0.32758620689655171</v>
      </c>
      <c r="T445" s="836">
        <v>5.5</v>
      </c>
      <c r="U445" s="792">
        <v>0.44</v>
      </c>
    </row>
    <row r="446" spans="1:21" ht="14.4" customHeight="1" x14ac:dyDescent="0.3">
      <c r="A446" s="752">
        <v>50</v>
      </c>
      <c r="B446" s="753" t="s">
        <v>1949</v>
      </c>
      <c r="C446" s="753" t="s">
        <v>2190</v>
      </c>
      <c r="D446" s="834" t="s">
        <v>3032</v>
      </c>
      <c r="E446" s="835" t="s">
        <v>2203</v>
      </c>
      <c r="F446" s="753" t="s">
        <v>2186</v>
      </c>
      <c r="G446" s="753" t="s">
        <v>2786</v>
      </c>
      <c r="H446" s="753" t="s">
        <v>564</v>
      </c>
      <c r="I446" s="753" t="s">
        <v>2787</v>
      </c>
      <c r="J446" s="753" t="s">
        <v>2788</v>
      </c>
      <c r="K446" s="753" t="s">
        <v>2789</v>
      </c>
      <c r="L446" s="754">
        <v>0</v>
      </c>
      <c r="M446" s="754">
        <v>0</v>
      </c>
      <c r="N446" s="753">
        <v>2</v>
      </c>
      <c r="O446" s="836">
        <v>1</v>
      </c>
      <c r="P446" s="754">
        <v>0</v>
      </c>
      <c r="Q446" s="769"/>
      <c r="R446" s="753">
        <v>2</v>
      </c>
      <c r="S446" s="769">
        <v>1</v>
      </c>
      <c r="T446" s="836">
        <v>1</v>
      </c>
      <c r="U446" s="792">
        <v>1</v>
      </c>
    </row>
    <row r="447" spans="1:21" ht="14.4" customHeight="1" x14ac:dyDescent="0.3">
      <c r="A447" s="752">
        <v>50</v>
      </c>
      <c r="B447" s="753" t="s">
        <v>1949</v>
      </c>
      <c r="C447" s="753" t="s">
        <v>2190</v>
      </c>
      <c r="D447" s="834" t="s">
        <v>3032</v>
      </c>
      <c r="E447" s="835" t="s">
        <v>2203</v>
      </c>
      <c r="F447" s="753" t="s">
        <v>2186</v>
      </c>
      <c r="G447" s="753" t="s">
        <v>2790</v>
      </c>
      <c r="H447" s="753" t="s">
        <v>564</v>
      </c>
      <c r="I447" s="753" t="s">
        <v>2791</v>
      </c>
      <c r="J447" s="753" t="s">
        <v>2792</v>
      </c>
      <c r="K447" s="753" t="s">
        <v>2793</v>
      </c>
      <c r="L447" s="754">
        <v>0</v>
      </c>
      <c r="M447" s="754">
        <v>0</v>
      </c>
      <c r="N447" s="753">
        <v>1</v>
      </c>
      <c r="O447" s="836">
        <v>0.5</v>
      </c>
      <c r="P447" s="754"/>
      <c r="Q447" s="769"/>
      <c r="R447" s="753"/>
      <c r="S447" s="769">
        <v>0</v>
      </c>
      <c r="T447" s="836"/>
      <c r="U447" s="792">
        <v>0</v>
      </c>
    </row>
    <row r="448" spans="1:21" ht="14.4" customHeight="1" x14ac:dyDescent="0.3">
      <c r="A448" s="752">
        <v>50</v>
      </c>
      <c r="B448" s="753" t="s">
        <v>1949</v>
      </c>
      <c r="C448" s="753" t="s">
        <v>2190</v>
      </c>
      <c r="D448" s="834" t="s">
        <v>3032</v>
      </c>
      <c r="E448" s="835" t="s">
        <v>2203</v>
      </c>
      <c r="F448" s="753" t="s">
        <v>2186</v>
      </c>
      <c r="G448" s="753" t="s">
        <v>2471</v>
      </c>
      <c r="H448" s="753" t="s">
        <v>564</v>
      </c>
      <c r="I448" s="753" t="s">
        <v>807</v>
      </c>
      <c r="J448" s="753" t="s">
        <v>808</v>
      </c>
      <c r="K448" s="753" t="s">
        <v>2472</v>
      </c>
      <c r="L448" s="754">
        <v>49.2</v>
      </c>
      <c r="M448" s="754">
        <v>49.2</v>
      </c>
      <c r="N448" s="753">
        <v>1</v>
      </c>
      <c r="O448" s="836">
        <v>0.5</v>
      </c>
      <c r="P448" s="754">
        <v>49.2</v>
      </c>
      <c r="Q448" s="769">
        <v>1</v>
      </c>
      <c r="R448" s="753">
        <v>1</v>
      </c>
      <c r="S448" s="769">
        <v>1</v>
      </c>
      <c r="T448" s="836">
        <v>0.5</v>
      </c>
      <c r="U448" s="792">
        <v>1</v>
      </c>
    </row>
    <row r="449" spans="1:21" ht="14.4" customHeight="1" x14ac:dyDescent="0.3">
      <c r="A449" s="752">
        <v>50</v>
      </c>
      <c r="B449" s="753" t="s">
        <v>1949</v>
      </c>
      <c r="C449" s="753" t="s">
        <v>2190</v>
      </c>
      <c r="D449" s="834" t="s">
        <v>3032</v>
      </c>
      <c r="E449" s="835" t="s">
        <v>2203</v>
      </c>
      <c r="F449" s="753" t="s">
        <v>2186</v>
      </c>
      <c r="G449" s="753" t="s">
        <v>2605</v>
      </c>
      <c r="H449" s="753" t="s">
        <v>564</v>
      </c>
      <c r="I449" s="753" t="s">
        <v>2794</v>
      </c>
      <c r="J449" s="753" t="s">
        <v>2795</v>
      </c>
      <c r="K449" s="753" t="s">
        <v>2492</v>
      </c>
      <c r="L449" s="754">
        <v>166.1</v>
      </c>
      <c r="M449" s="754">
        <v>498.29999999999995</v>
      </c>
      <c r="N449" s="753">
        <v>3</v>
      </c>
      <c r="O449" s="836">
        <v>0.5</v>
      </c>
      <c r="P449" s="754"/>
      <c r="Q449" s="769">
        <v>0</v>
      </c>
      <c r="R449" s="753"/>
      <c r="S449" s="769">
        <v>0</v>
      </c>
      <c r="T449" s="836"/>
      <c r="U449" s="792">
        <v>0</v>
      </c>
    </row>
    <row r="450" spans="1:21" ht="14.4" customHeight="1" x14ac:dyDescent="0.3">
      <c r="A450" s="752">
        <v>50</v>
      </c>
      <c r="B450" s="753" t="s">
        <v>1949</v>
      </c>
      <c r="C450" s="753" t="s">
        <v>2190</v>
      </c>
      <c r="D450" s="834" t="s">
        <v>3032</v>
      </c>
      <c r="E450" s="835" t="s">
        <v>2203</v>
      </c>
      <c r="F450" s="753" t="s">
        <v>2186</v>
      </c>
      <c r="G450" s="753" t="s">
        <v>2702</v>
      </c>
      <c r="H450" s="753" t="s">
        <v>564</v>
      </c>
      <c r="I450" s="753" t="s">
        <v>1408</v>
      </c>
      <c r="J450" s="753" t="s">
        <v>1409</v>
      </c>
      <c r="K450" s="753" t="s">
        <v>2703</v>
      </c>
      <c r="L450" s="754">
        <v>89.91</v>
      </c>
      <c r="M450" s="754">
        <v>89.91</v>
      </c>
      <c r="N450" s="753">
        <v>1</v>
      </c>
      <c r="O450" s="836">
        <v>1</v>
      </c>
      <c r="P450" s="754">
        <v>89.91</v>
      </c>
      <c r="Q450" s="769">
        <v>1</v>
      </c>
      <c r="R450" s="753">
        <v>1</v>
      </c>
      <c r="S450" s="769">
        <v>1</v>
      </c>
      <c r="T450" s="836">
        <v>1</v>
      </c>
      <c r="U450" s="792">
        <v>1</v>
      </c>
    </row>
    <row r="451" spans="1:21" ht="14.4" customHeight="1" x14ac:dyDescent="0.3">
      <c r="A451" s="752">
        <v>50</v>
      </c>
      <c r="B451" s="753" t="s">
        <v>1949</v>
      </c>
      <c r="C451" s="753" t="s">
        <v>2190</v>
      </c>
      <c r="D451" s="834" t="s">
        <v>3032</v>
      </c>
      <c r="E451" s="835" t="s">
        <v>2203</v>
      </c>
      <c r="F451" s="753" t="s">
        <v>2186</v>
      </c>
      <c r="G451" s="753" t="s">
        <v>2214</v>
      </c>
      <c r="H451" s="753" t="s">
        <v>1098</v>
      </c>
      <c r="I451" s="753" t="s">
        <v>1274</v>
      </c>
      <c r="J451" s="753" t="s">
        <v>2046</v>
      </c>
      <c r="K451" s="753" t="s">
        <v>2048</v>
      </c>
      <c r="L451" s="754">
        <v>186.87</v>
      </c>
      <c r="M451" s="754">
        <v>747.48</v>
      </c>
      <c r="N451" s="753">
        <v>4</v>
      </c>
      <c r="O451" s="836">
        <v>1.5</v>
      </c>
      <c r="P451" s="754">
        <v>373.74</v>
      </c>
      <c r="Q451" s="769">
        <v>0.5</v>
      </c>
      <c r="R451" s="753">
        <v>2</v>
      </c>
      <c r="S451" s="769">
        <v>0.5</v>
      </c>
      <c r="T451" s="836">
        <v>0.5</v>
      </c>
      <c r="U451" s="792">
        <v>0.33333333333333331</v>
      </c>
    </row>
    <row r="452" spans="1:21" ht="14.4" customHeight="1" x14ac:dyDescent="0.3">
      <c r="A452" s="752">
        <v>50</v>
      </c>
      <c r="B452" s="753" t="s">
        <v>1949</v>
      </c>
      <c r="C452" s="753" t="s">
        <v>2190</v>
      </c>
      <c r="D452" s="834" t="s">
        <v>3032</v>
      </c>
      <c r="E452" s="835" t="s">
        <v>2203</v>
      </c>
      <c r="F452" s="753" t="s">
        <v>2186</v>
      </c>
      <c r="G452" s="753" t="s">
        <v>2215</v>
      </c>
      <c r="H452" s="753" t="s">
        <v>564</v>
      </c>
      <c r="I452" s="753" t="s">
        <v>838</v>
      </c>
      <c r="J452" s="753" t="s">
        <v>2216</v>
      </c>
      <c r="K452" s="753" t="s">
        <v>2217</v>
      </c>
      <c r="L452" s="754">
        <v>35.18</v>
      </c>
      <c r="M452" s="754">
        <v>70.36</v>
      </c>
      <c r="N452" s="753">
        <v>2</v>
      </c>
      <c r="O452" s="836">
        <v>0.5</v>
      </c>
      <c r="P452" s="754"/>
      <c r="Q452" s="769">
        <v>0</v>
      </c>
      <c r="R452" s="753"/>
      <c r="S452" s="769">
        <v>0</v>
      </c>
      <c r="T452" s="836"/>
      <c r="U452" s="792">
        <v>0</v>
      </c>
    </row>
    <row r="453" spans="1:21" ht="14.4" customHeight="1" x14ac:dyDescent="0.3">
      <c r="A453" s="752">
        <v>50</v>
      </c>
      <c r="B453" s="753" t="s">
        <v>1949</v>
      </c>
      <c r="C453" s="753" t="s">
        <v>2190</v>
      </c>
      <c r="D453" s="834" t="s">
        <v>3032</v>
      </c>
      <c r="E453" s="835" t="s">
        <v>2203</v>
      </c>
      <c r="F453" s="753" t="s">
        <v>2186</v>
      </c>
      <c r="G453" s="753" t="s">
        <v>2215</v>
      </c>
      <c r="H453" s="753" t="s">
        <v>564</v>
      </c>
      <c r="I453" s="753" t="s">
        <v>2620</v>
      </c>
      <c r="J453" s="753" t="s">
        <v>2280</v>
      </c>
      <c r="K453" s="753" t="s">
        <v>2621</v>
      </c>
      <c r="L453" s="754">
        <v>58.63</v>
      </c>
      <c r="M453" s="754">
        <v>996.71</v>
      </c>
      <c r="N453" s="753">
        <v>17</v>
      </c>
      <c r="O453" s="836">
        <v>9.5</v>
      </c>
      <c r="P453" s="754">
        <v>234.52</v>
      </c>
      <c r="Q453" s="769">
        <v>0.23529411764705882</v>
      </c>
      <c r="R453" s="753">
        <v>4</v>
      </c>
      <c r="S453" s="769">
        <v>0.23529411764705882</v>
      </c>
      <c r="T453" s="836">
        <v>2.5</v>
      </c>
      <c r="U453" s="792">
        <v>0.26315789473684209</v>
      </c>
    </row>
    <row r="454" spans="1:21" ht="14.4" customHeight="1" x14ac:dyDescent="0.3">
      <c r="A454" s="752">
        <v>50</v>
      </c>
      <c r="B454" s="753" t="s">
        <v>1949</v>
      </c>
      <c r="C454" s="753" t="s">
        <v>2190</v>
      </c>
      <c r="D454" s="834" t="s">
        <v>3032</v>
      </c>
      <c r="E454" s="835" t="s">
        <v>2203</v>
      </c>
      <c r="F454" s="753" t="s">
        <v>2186</v>
      </c>
      <c r="G454" s="753" t="s">
        <v>2215</v>
      </c>
      <c r="H454" s="753" t="s">
        <v>564</v>
      </c>
      <c r="I454" s="753" t="s">
        <v>2796</v>
      </c>
      <c r="J454" s="753" t="s">
        <v>2389</v>
      </c>
      <c r="K454" s="753" t="s">
        <v>2797</v>
      </c>
      <c r="L454" s="754">
        <v>58.62</v>
      </c>
      <c r="M454" s="754">
        <v>175.85999999999999</v>
      </c>
      <c r="N454" s="753">
        <v>3</v>
      </c>
      <c r="O454" s="836">
        <v>3</v>
      </c>
      <c r="P454" s="754">
        <v>58.62</v>
      </c>
      <c r="Q454" s="769">
        <v>0.33333333333333337</v>
      </c>
      <c r="R454" s="753">
        <v>1</v>
      </c>
      <c r="S454" s="769">
        <v>0.33333333333333331</v>
      </c>
      <c r="T454" s="836">
        <v>1</v>
      </c>
      <c r="U454" s="792">
        <v>0.33333333333333331</v>
      </c>
    </row>
    <row r="455" spans="1:21" ht="14.4" customHeight="1" x14ac:dyDescent="0.3">
      <c r="A455" s="752">
        <v>50</v>
      </c>
      <c r="B455" s="753" t="s">
        <v>1949</v>
      </c>
      <c r="C455" s="753" t="s">
        <v>2190</v>
      </c>
      <c r="D455" s="834" t="s">
        <v>3032</v>
      </c>
      <c r="E455" s="835" t="s">
        <v>2203</v>
      </c>
      <c r="F455" s="753" t="s">
        <v>2186</v>
      </c>
      <c r="G455" s="753" t="s">
        <v>2218</v>
      </c>
      <c r="H455" s="753" t="s">
        <v>564</v>
      </c>
      <c r="I455" s="753" t="s">
        <v>830</v>
      </c>
      <c r="J455" s="753" t="s">
        <v>2798</v>
      </c>
      <c r="K455" s="753" t="s">
        <v>2799</v>
      </c>
      <c r="L455" s="754">
        <v>0</v>
      </c>
      <c r="M455" s="754">
        <v>0</v>
      </c>
      <c r="N455" s="753">
        <v>2</v>
      </c>
      <c r="O455" s="836">
        <v>0.5</v>
      </c>
      <c r="P455" s="754"/>
      <c r="Q455" s="769"/>
      <c r="R455" s="753"/>
      <c r="S455" s="769">
        <v>0</v>
      </c>
      <c r="T455" s="836"/>
      <c r="U455" s="792">
        <v>0</v>
      </c>
    </row>
    <row r="456" spans="1:21" ht="14.4" customHeight="1" x14ac:dyDescent="0.3">
      <c r="A456" s="752">
        <v>50</v>
      </c>
      <c r="B456" s="753" t="s">
        <v>1949</v>
      </c>
      <c r="C456" s="753" t="s">
        <v>2190</v>
      </c>
      <c r="D456" s="834" t="s">
        <v>3032</v>
      </c>
      <c r="E456" s="835" t="s">
        <v>2203</v>
      </c>
      <c r="F456" s="753" t="s">
        <v>2186</v>
      </c>
      <c r="G456" s="753" t="s">
        <v>2395</v>
      </c>
      <c r="H456" s="753" t="s">
        <v>1098</v>
      </c>
      <c r="I456" s="753" t="s">
        <v>1773</v>
      </c>
      <c r="J456" s="753" t="s">
        <v>1774</v>
      </c>
      <c r="K456" s="753" t="s">
        <v>2150</v>
      </c>
      <c r="L456" s="754">
        <v>79.03</v>
      </c>
      <c r="M456" s="754">
        <v>79.03</v>
      </c>
      <c r="N456" s="753">
        <v>1</v>
      </c>
      <c r="O456" s="836">
        <v>0.5</v>
      </c>
      <c r="P456" s="754">
        <v>79.03</v>
      </c>
      <c r="Q456" s="769">
        <v>1</v>
      </c>
      <c r="R456" s="753">
        <v>1</v>
      </c>
      <c r="S456" s="769">
        <v>1</v>
      </c>
      <c r="T456" s="836">
        <v>0.5</v>
      </c>
      <c r="U456" s="792">
        <v>1</v>
      </c>
    </row>
    <row r="457" spans="1:21" ht="14.4" customHeight="1" x14ac:dyDescent="0.3">
      <c r="A457" s="752">
        <v>50</v>
      </c>
      <c r="B457" s="753" t="s">
        <v>1949</v>
      </c>
      <c r="C457" s="753" t="s">
        <v>2190</v>
      </c>
      <c r="D457" s="834" t="s">
        <v>3032</v>
      </c>
      <c r="E457" s="835" t="s">
        <v>2203</v>
      </c>
      <c r="F457" s="753" t="s">
        <v>2186</v>
      </c>
      <c r="G457" s="753" t="s">
        <v>2800</v>
      </c>
      <c r="H457" s="753" t="s">
        <v>564</v>
      </c>
      <c r="I457" s="753" t="s">
        <v>1053</v>
      </c>
      <c r="J457" s="753" t="s">
        <v>2801</v>
      </c>
      <c r="K457" s="753" t="s">
        <v>2802</v>
      </c>
      <c r="L457" s="754">
        <v>3414.26</v>
      </c>
      <c r="M457" s="754">
        <v>6828.52</v>
      </c>
      <c r="N457" s="753">
        <v>2</v>
      </c>
      <c r="O457" s="836">
        <v>1.5</v>
      </c>
      <c r="P457" s="754">
        <v>3414.26</v>
      </c>
      <c r="Q457" s="769">
        <v>0.5</v>
      </c>
      <c r="R457" s="753">
        <v>1</v>
      </c>
      <c r="S457" s="769">
        <v>0.5</v>
      </c>
      <c r="T457" s="836">
        <v>1</v>
      </c>
      <c r="U457" s="792">
        <v>0.66666666666666663</v>
      </c>
    </row>
    <row r="458" spans="1:21" ht="14.4" customHeight="1" x14ac:dyDescent="0.3">
      <c r="A458" s="752">
        <v>50</v>
      </c>
      <c r="B458" s="753" t="s">
        <v>1949</v>
      </c>
      <c r="C458" s="753" t="s">
        <v>2190</v>
      </c>
      <c r="D458" s="834" t="s">
        <v>3032</v>
      </c>
      <c r="E458" s="835" t="s">
        <v>2203</v>
      </c>
      <c r="F458" s="753" t="s">
        <v>2186</v>
      </c>
      <c r="G458" s="753" t="s">
        <v>2624</v>
      </c>
      <c r="H458" s="753" t="s">
        <v>1098</v>
      </c>
      <c r="I458" s="753" t="s">
        <v>2625</v>
      </c>
      <c r="J458" s="753" t="s">
        <v>2626</v>
      </c>
      <c r="K458" s="753" t="s">
        <v>2627</v>
      </c>
      <c r="L458" s="754">
        <v>164.94</v>
      </c>
      <c r="M458" s="754">
        <v>494.82</v>
      </c>
      <c r="N458" s="753">
        <v>3</v>
      </c>
      <c r="O458" s="836">
        <v>2.5</v>
      </c>
      <c r="P458" s="754">
        <v>494.82</v>
      </c>
      <c r="Q458" s="769">
        <v>1</v>
      </c>
      <c r="R458" s="753">
        <v>3</v>
      </c>
      <c r="S458" s="769">
        <v>1</v>
      </c>
      <c r="T458" s="836">
        <v>2.5</v>
      </c>
      <c r="U458" s="792">
        <v>1</v>
      </c>
    </row>
    <row r="459" spans="1:21" ht="14.4" customHeight="1" x14ac:dyDescent="0.3">
      <c r="A459" s="752">
        <v>50</v>
      </c>
      <c r="B459" s="753" t="s">
        <v>1949</v>
      </c>
      <c r="C459" s="753" t="s">
        <v>2190</v>
      </c>
      <c r="D459" s="834" t="s">
        <v>3032</v>
      </c>
      <c r="E459" s="835" t="s">
        <v>2203</v>
      </c>
      <c r="F459" s="753" t="s">
        <v>2186</v>
      </c>
      <c r="G459" s="753" t="s">
        <v>2624</v>
      </c>
      <c r="H459" s="753" t="s">
        <v>1098</v>
      </c>
      <c r="I459" s="753" t="s">
        <v>2803</v>
      </c>
      <c r="J459" s="753" t="s">
        <v>2626</v>
      </c>
      <c r="K459" s="753" t="s">
        <v>2804</v>
      </c>
      <c r="L459" s="754">
        <v>0</v>
      </c>
      <c r="M459" s="754">
        <v>0</v>
      </c>
      <c r="N459" s="753">
        <v>1</v>
      </c>
      <c r="O459" s="836">
        <v>0.5</v>
      </c>
      <c r="P459" s="754"/>
      <c r="Q459" s="769"/>
      <c r="R459" s="753"/>
      <c r="S459" s="769">
        <v>0</v>
      </c>
      <c r="T459" s="836"/>
      <c r="U459" s="792">
        <v>0</v>
      </c>
    </row>
    <row r="460" spans="1:21" ht="14.4" customHeight="1" x14ac:dyDescent="0.3">
      <c r="A460" s="752">
        <v>50</v>
      </c>
      <c r="B460" s="753" t="s">
        <v>1949</v>
      </c>
      <c r="C460" s="753" t="s">
        <v>2190</v>
      </c>
      <c r="D460" s="834" t="s">
        <v>3032</v>
      </c>
      <c r="E460" s="835" t="s">
        <v>2203</v>
      </c>
      <c r="F460" s="753" t="s">
        <v>2186</v>
      </c>
      <c r="G460" s="753" t="s">
        <v>2222</v>
      </c>
      <c r="H460" s="753" t="s">
        <v>564</v>
      </c>
      <c r="I460" s="753" t="s">
        <v>708</v>
      </c>
      <c r="J460" s="753" t="s">
        <v>2223</v>
      </c>
      <c r="K460" s="753" t="s">
        <v>2628</v>
      </c>
      <c r="L460" s="754">
        <v>38.04</v>
      </c>
      <c r="M460" s="754">
        <v>38.04</v>
      </c>
      <c r="N460" s="753">
        <v>1</v>
      </c>
      <c r="O460" s="836">
        <v>0.5</v>
      </c>
      <c r="P460" s="754">
        <v>38.04</v>
      </c>
      <c r="Q460" s="769">
        <v>1</v>
      </c>
      <c r="R460" s="753">
        <v>1</v>
      </c>
      <c r="S460" s="769">
        <v>1</v>
      </c>
      <c r="T460" s="836">
        <v>0.5</v>
      </c>
      <c r="U460" s="792">
        <v>1</v>
      </c>
    </row>
    <row r="461" spans="1:21" ht="14.4" customHeight="1" x14ac:dyDescent="0.3">
      <c r="A461" s="752">
        <v>50</v>
      </c>
      <c r="B461" s="753" t="s">
        <v>1949</v>
      </c>
      <c r="C461" s="753" t="s">
        <v>2190</v>
      </c>
      <c r="D461" s="834" t="s">
        <v>3032</v>
      </c>
      <c r="E461" s="835" t="s">
        <v>2203</v>
      </c>
      <c r="F461" s="753" t="s">
        <v>2186</v>
      </c>
      <c r="G461" s="753" t="s">
        <v>2222</v>
      </c>
      <c r="H461" s="753" t="s">
        <v>564</v>
      </c>
      <c r="I461" s="753" t="s">
        <v>2805</v>
      </c>
      <c r="J461" s="753" t="s">
        <v>2494</v>
      </c>
      <c r="K461" s="753" t="s">
        <v>2630</v>
      </c>
      <c r="L461" s="754">
        <v>234.07</v>
      </c>
      <c r="M461" s="754">
        <v>702.21</v>
      </c>
      <c r="N461" s="753">
        <v>3</v>
      </c>
      <c r="O461" s="836">
        <v>3</v>
      </c>
      <c r="P461" s="754">
        <v>468.14</v>
      </c>
      <c r="Q461" s="769">
        <v>0.66666666666666663</v>
      </c>
      <c r="R461" s="753">
        <v>2</v>
      </c>
      <c r="S461" s="769">
        <v>0.66666666666666663</v>
      </c>
      <c r="T461" s="836">
        <v>2</v>
      </c>
      <c r="U461" s="792">
        <v>0.66666666666666663</v>
      </c>
    </row>
    <row r="462" spans="1:21" ht="14.4" customHeight="1" x14ac:dyDescent="0.3">
      <c r="A462" s="752">
        <v>50</v>
      </c>
      <c r="B462" s="753" t="s">
        <v>1949</v>
      </c>
      <c r="C462" s="753" t="s">
        <v>2190</v>
      </c>
      <c r="D462" s="834" t="s">
        <v>3032</v>
      </c>
      <c r="E462" s="835" t="s">
        <v>2203</v>
      </c>
      <c r="F462" s="753" t="s">
        <v>2186</v>
      </c>
      <c r="G462" s="753" t="s">
        <v>2222</v>
      </c>
      <c r="H462" s="753" t="s">
        <v>564</v>
      </c>
      <c r="I462" s="753" t="s">
        <v>2806</v>
      </c>
      <c r="J462" s="753" t="s">
        <v>2223</v>
      </c>
      <c r="K462" s="753" t="s">
        <v>2807</v>
      </c>
      <c r="L462" s="754">
        <v>117.03</v>
      </c>
      <c r="M462" s="754">
        <v>117.03</v>
      </c>
      <c r="N462" s="753">
        <v>1</v>
      </c>
      <c r="O462" s="836">
        <v>1</v>
      </c>
      <c r="P462" s="754">
        <v>117.03</v>
      </c>
      <c r="Q462" s="769">
        <v>1</v>
      </c>
      <c r="R462" s="753">
        <v>1</v>
      </c>
      <c r="S462" s="769">
        <v>1</v>
      </c>
      <c r="T462" s="836">
        <v>1</v>
      </c>
      <c r="U462" s="792">
        <v>1</v>
      </c>
    </row>
    <row r="463" spans="1:21" ht="14.4" customHeight="1" x14ac:dyDescent="0.3">
      <c r="A463" s="752">
        <v>50</v>
      </c>
      <c r="B463" s="753" t="s">
        <v>1949</v>
      </c>
      <c r="C463" s="753" t="s">
        <v>2190</v>
      </c>
      <c r="D463" s="834" t="s">
        <v>3032</v>
      </c>
      <c r="E463" s="835" t="s">
        <v>2203</v>
      </c>
      <c r="F463" s="753" t="s">
        <v>2186</v>
      </c>
      <c r="G463" s="753" t="s">
        <v>2222</v>
      </c>
      <c r="H463" s="753" t="s">
        <v>564</v>
      </c>
      <c r="I463" s="753" t="s">
        <v>2315</v>
      </c>
      <c r="J463" s="753" t="s">
        <v>2223</v>
      </c>
      <c r="K463" s="753" t="s">
        <v>2316</v>
      </c>
      <c r="L463" s="754">
        <v>58.52</v>
      </c>
      <c r="M463" s="754">
        <v>117.04</v>
      </c>
      <c r="N463" s="753">
        <v>2</v>
      </c>
      <c r="O463" s="836">
        <v>1.5</v>
      </c>
      <c r="P463" s="754">
        <v>58.52</v>
      </c>
      <c r="Q463" s="769">
        <v>0.5</v>
      </c>
      <c r="R463" s="753">
        <v>1</v>
      </c>
      <c r="S463" s="769">
        <v>0.5</v>
      </c>
      <c r="T463" s="836">
        <v>1</v>
      </c>
      <c r="U463" s="792">
        <v>0.66666666666666663</v>
      </c>
    </row>
    <row r="464" spans="1:21" ht="14.4" customHeight="1" x14ac:dyDescent="0.3">
      <c r="A464" s="752">
        <v>50</v>
      </c>
      <c r="B464" s="753" t="s">
        <v>1949</v>
      </c>
      <c r="C464" s="753" t="s">
        <v>2190</v>
      </c>
      <c r="D464" s="834" t="s">
        <v>3032</v>
      </c>
      <c r="E464" s="835" t="s">
        <v>2203</v>
      </c>
      <c r="F464" s="753" t="s">
        <v>2186</v>
      </c>
      <c r="G464" s="753" t="s">
        <v>2808</v>
      </c>
      <c r="H464" s="753" t="s">
        <v>1098</v>
      </c>
      <c r="I464" s="753" t="s">
        <v>2809</v>
      </c>
      <c r="J464" s="753" t="s">
        <v>2810</v>
      </c>
      <c r="K464" s="753" t="s">
        <v>2811</v>
      </c>
      <c r="L464" s="754">
        <v>141.25</v>
      </c>
      <c r="M464" s="754">
        <v>282.5</v>
      </c>
      <c r="N464" s="753">
        <v>2</v>
      </c>
      <c r="O464" s="836">
        <v>0.5</v>
      </c>
      <c r="P464" s="754"/>
      <c r="Q464" s="769">
        <v>0</v>
      </c>
      <c r="R464" s="753"/>
      <c r="S464" s="769">
        <v>0</v>
      </c>
      <c r="T464" s="836"/>
      <c r="U464" s="792">
        <v>0</v>
      </c>
    </row>
    <row r="465" spans="1:21" ht="14.4" customHeight="1" x14ac:dyDescent="0.3">
      <c r="A465" s="752">
        <v>50</v>
      </c>
      <c r="B465" s="753" t="s">
        <v>1949</v>
      </c>
      <c r="C465" s="753" t="s">
        <v>2190</v>
      </c>
      <c r="D465" s="834" t="s">
        <v>3032</v>
      </c>
      <c r="E465" s="835" t="s">
        <v>2203</v>
      </c>
      <c r="F465" s="753" t="s">
        <v>2186</v>
      </c>
      <c r="G465" s="753" t="s">
        <v>2812</v>
      </c>
      <c r="H465" s="753" t="s">
        <v>1098</v>
      </c>
      <c r="I465" s="753" t="s">
        <v>2813</v>
      </c>
      <c r="J465" s="753" t="s">
        <v>2814</v>
      </c>
      <c r="K465" s="753" t="s">
        <v>2815</v>
      </c>
      <c r="L465" s="754">
        <v>70.3</v>
      </c>
      <c r="M465" s="754">
        <v>70.3</v>
      </c>
      <c r="N465" s="753">
        <v>1</v>
      </c>
      <c r="O465" s="836">
        <v>0.5</v>
      </c>
      <c r="P465" s="754">
        <v>70.3</v>
      </c>
      <c r="Q465" s="769">
        <v>1</v>
      </c>
      <c r="R465" s="753">
        <v>1</v>
      </c>
      <c r="S465" s="769">
        <v>1</v>
      </c>
      <c r="T465" s="836">
        <v>0.5</v>
      </c>
      <c r="U465" s="792">
        <v>1</v>
      </c>
    </row>
    <row r="466" spans="1:21" ht="14.4" customHeight="1" x14ac:dyDescent="0.3">
      <c r="A466" s="752">
        <v>50</v>
      </c>
      <c r="B466" s="753" t="s">
        <v>1949</v>
      </c>
      <c r="C466" s="753" t="s">
        <v>2190</v>
      </c>
      <c r="D466" s="834" t="s">
        <v>3032</v>
      </c>
      <c r="E466" s="835" t="s">
        <v>2203</v>
      </c>
      <c r="F466" s="753" t="s">
        <v>2186</v>
      </c>
      <c r="G466" s="753" t="s">
        <v>2812</v>
      </c>
      <c r="H466" s="753" t="s">
        <v>564</v>
      </c>
      <c r="I466" s="753" t="s">
        <v>2816</v>
      </c>
      <c r="J466" s="753" t="s">
        <v>2817</v>
      </c>
      <c r="K466" s="753" t="s">
        <v>2818</v>
      </c>
      <c r="L466" s="754">
        <v>459.3</v>
      </c>
      <c r="M466" s="754">
        <v>459.3</v>
      </c>
      <c r="N466" s="753">
        <v>1</v>
      </c>
      <c r="O466" s="836">
        <v>0.5</v>
      </c>
      <c r="P466" s="754"/>
      <c r="Q466" s="769">
        <v>0</v>
      </c>
      <c r="R466" s="753"/>
      <c r="S466" s="769">
        <v>0</v>
      </c>
      <c r="T466" s="836"/>
      <c r="U466" s="792">
        <v>0</v>
      </c>
    </row>
    <row r="467" spans="1:21" ht="14.4" customHeight="1" x14ac:dyDescent="0.3">
      <c r="A467" s="752">
        <v>50</v>
      </c>
      <c r="B467" s="753" t="s">
        <v>1949</v>
      </c>
      <c r="C467" s="753" t="s">
        <v>2190</v>
      </c>
      <c r="D467" s="834" t="s">
        <v>3032</v>
      </c>
      <c r="E467" s="835" t="s">
        <v>2203</v>
      </c>
      <c r="F467" s="753" t="s">
        <v>2186</v>
      </c>
      <c r="G467" s="753" t="s">
        <v>2225</v>
      </c>
      <c r="H467" s="753" t="s">
        <v>1098</v>
      </c>
      <c r="I467" s="753" t="s">
        <v>1123</v>
      </c>
      <c r="J467" s="753" t="s">
        <v>1124</v>
      </c>
      <c r="K467" s="753" t="s">
        <v>2043</v>
      </c>
      <c r="L467" s="754">
        <v>923.74</v>
      </c>
      <c r="M467" s="754">
        <v>923.74</v>
      </c>
      <c r="N467" s="753">
        <v>1</v>
      </c>
      <c r="O467" s="836">
        <v>1</v>
      </c>
      <c r="P467" s="754">
        <v>923.74</v>
      </c>
      <c r="Q467" s="769">
        <v>1</v>
      </c>
      <c r="R467" s="753">
        <v>1</v>
      </c>
      <c r="S467" s="769">
        <v>1</v>
      </c>
      <c r="T467" s="836">
        <v>1</v>
      </c>
      <c r="U467" s="792">
        <v>1</v>
      </c>
    </row>
    <row r="468" spans="1:21" ht="14.4" customHeight="1" x14ac:dyDescent="0.3">
      <c r="A468" s="752">
        <v>50</v>
      </c>
      <c r="B468" s="753" t="s">
        <v>1949</v>
      </c>
      <c r="C468" s="753" t="s">
        <v>2190</v>
      </c>
      <c r="D468" s="834" t="s">
        <v>3032</v>
      </c>
      <c r="E468" s="835" t="s">
        <v>2203</v>
      </c>
      <c r="F468" s="753" t="s">
        <v>2186</v>
      </c>
      <c r="G468" s="753" t="s">
        <v>2819</v>
      </c>
      <c r="H468" s="753" t="s">
        <v>564</v>
      </c>
      <c r="I468" s="753" t="s">
        <v>2820</v>
      </c>
      <c r="J468" s="753" t="s">
        <v>2821</v>
      </c>
      <c r="K468" s="753" t="s">
        <v>2807</v>
      </c>
      <c r="L468" s="754">
        <v>155.24</v>
      </c>
      <c r="M468" s="754">
        <v>155.24</v>
      </c>
      <c r="N468" s="753">
        <v>1</v>
      </c>
      <c r="O468" s="836">
        <v>1</v>
      </c>
      <c r="P468" s="754"/>
      <c r="Q468" s="769">
        <v>0</v>
      </c>
      <c r="R468" s="753"/>
      <c r="S468" s="769">
        <v>0</v>
      </c>
      <c r="T468" s="836"/>
      <c r="U468" s="792">
        <v>0</v>
      </c>
    </row>
    <row r="469" spans="1:21" ht="14.4" customHeight="1" x14ac:dyDescent="0.3">
      <c r="A469" s="752">
        <v>50</v>
      </c>
      <c r="B469" s="753" t="s">
        <v>1949</v>
      </c>
      <c r="C469" s="753" t="s">
        <v>2190</v>
      </c>
      <c r="D469" s="834" t="s">
        <v>3032</v>
      </c>
      <c r="E469" s="835" t="s">
        <v>2203</v>
      </c>
      <c r="F469" s="753" t="s">
        <v>2186</v>
      </c>
      <c r="G469" s="753" t="s">
        <v>2822</v>
      </c>
      <c r="H469" s="753" t="s">
        <v>564</v>
      </c>
      <c r="I469" s="753" t="s">
        <v>2823</v>
      </c>
      <c r="J469" s="753" t="s">
        <v>2824</v>
      </c>
      <c r="K469" s="753" t="s">
        <v>2825</v>
      </c>
      <c r="L469" s="754">
        <v>0</v>
      </c>
      <c r="M469" s="754">
        <v>0</v>
      </c>
      <c r="N469" s="753">
        <v>1</v>
      </c>
      <c r="O469" s="836">
        <v>0.5</v>
      </c>
      <c r="P469" s="754"/>
      <c r="Q469" s="769"/>
      <c r="R469" s="753"/>
      <c r="S469" s="769">
        <v>0</v>
      </c>
      <c r="T469" s="836"/>
      <c r="U469" s="792">
        <v>0</v>
      </c>
    </row>
    <row r="470" spans="1:21" ht="14.4" customHeight="1" x14ac:dyDescent="0.3">
      <c r="A470" s="752">
        <v>50</v>
      </c>
      <c r="B470" s="753" t="s">
        <v>1949</v>
      </c>
      <c r="C470" s="753" t="s">
        <v>2190</v>
      </c>
      <c r="D470" s="834" t="s">
        <v>3032</v>
      </c>
      <c r="E470" s="835" t="s">
        <v>2203</v>
      </c>
      <c r="F470" s="753" t="s">
        <v>2186</v>
      </c>
      <c r="G470" s="753" t="s">
        <v>2635</v>
      </c>
      <c r="H470" s="753" t="s">
        <v>564</v>
      </c>
      <c r="I470" s="753" t="s">
        <v>2826</v>
      </c>
      <c r="J470" s="753" t="s">
        <v>2637</v>
      </c>
      <c r="K470" s="753" t="s">
        <v>2827</v>
      </c>
      <c r="L470" s="754">
        <v>48.42</v>
      </c>
      <c r="M470" s="754">
        <v>387.36</v>
      </c>
      <c r="N470" s="753">
        <v>8</v>
      </c>
      <c r="O470" s="836">
        <v>2.5</v>
      </c>
      <c r="P470" s="754">
        <v>290.52</v>
      </c>
      <c r="Q470" s="769">
        <v>0.74999999999999989</v>
      </c>
      <c r="R470" s="753">
        <v>6</v>
      </c>
      <c r="S470" s="769">
        <v>0.75</v>
      </c>
      <c r="T470" s="836">
        <v>1.5</v>
      </c>
      <c r="U470" s="792">
        <v>0.6</v>
      </c>
    </row>
    <row r="471" spans="1:21" ht="14.4" customHeight="1" x14ac:dyDescent="0.3">
      <c r="A471" s="752">
        <v>50</v>
      </c>
      <c r="B471" s="753" t="s">
        <v>1949</v>
      </c>
      <c r="C471" s="753" t="s">
        <v>2190</v>
      </c>
      <c r="D471" s="834" t="s">
        <v>3032</v>
      </c>
      <c r="E471" s="835" t="s">
        <v>2203</v>
      </c>
      <c r="F471" s="753" t="s">
        <v>2186</v>
      </c>
      <c r="G471" s="753" t="s">
        <v>2635</v>
      </c>
      <c r="H471" s="753" t="s">
        <v>564</v>
      </c>
      <c r="I471" s="753" t="s">
        <v>2828</v>
      </c>
      <c r="J471" s="753" t="s">
        <v>2829</v>
      </c>
      <c r="K471" s="753" t="s">
        <v>2830</v>
      </c>
      <c r="L471" s="754">
        <v>48.42</v>
      </c>
      <c r="M471" s="754">
        <v>145.26</v>
      </c>
      <c r="N471" s="753">
        <v>3</v>
      </c>
      <c r="O471" s="836">
        <v>1</v>
      </c>
      <c r="P471" s="754"/>
      <c r="Q471" s="769">
        <v>0</v>
      </c>
      <c r="R471" s="753"/>
      <c r="S471" s="769">
        <v>0</v>
      </c>
      <c r="T471" s="836"/>
      <c r="U471" s="792">
        <v>0</v>
      </c>
    </row>
    <row r="472" spans="1:21" ht="14.4" customHeight="1" x14ac:dyDescent="0.3">
      <c r="A472" s="752">
        <v>50</v>
      </c>
      <c r="B472" s="753" t="s">
        <v>1949</v>
      </c>
      <c r="C472" s="753" t="s">
        <v>2190</v>
      </c>
      <c r="D472" s="834" t="s">
        <v>3032</v>
      </c>
      <c r="E472" s="835" t="s">
        <v>2203</v>
      </c>
      <c r="F472" s="753" t="s">
        <v>2186</v>
      </c>
      <c r="G472" s="753" t="s">
        <v>2227</v>
      </c>
      <c r="H472" s="753" t="s">
        <v>1098</v>
      </c>
      <c r="I472" s="753" t="s">
        <v>2639</v>
      </c>
      <c r="J472" s="753" t="s">
        <v>2060</v>
      </c>
      <c r="K472" s="753" t="s">
        <v>2608</v>
      </c>
      <c r="L472" s="754">
        <v>103.64</v>
      </c>
      <c r="M472" s="754">
        <v>103.64</v>
      </c>
      <c r="N472" s="753">
        <v>1</v>
      </c>
      <c r="O472" s="836">
        <v>1</v>
      </c>
      <c r="P472" s="754">
        <v>103.64</v>
      </c>
      <c r="Q472" s="769">
        <v>1</v>
      </c>
      <c r="R472" s="753">
        <v>1</v>
      </c>
      <c r="S472" s="769">
        <v>1</v>
      </c>
      <c r="T472" s="836">
        <v>1</v>
      </c>
      <c r="U472" s="792">
        <v>1</v>
      </c>
    </row>
    <row r="473" spans="1:21" ht="14.4" customHeight="1" x14ac:dyDescent="0.3">
      <c r="A473" s="752">
        <v>50</v>
      </c>
      <c r="B473" s="753" t="s">
        <v>1949</v>
      </c>
      <c r="C473" s="753" t="s">
        <v>2190</v>
      </c>
      <c r="D473" s="834" t="s">
        <v>3032</v>
      </c>
      <c r="E473" s="835" t="s">
        <v>2203</v>
      </c>
      <c r="F473" s="753" t="s">
        <v>2186</v>
      </c>
      <c r="G473" s="753" t="s">
        <v>2412</v>
      </c>
      <c r="H473" s="753" t="s">
        <v>564</v>
      </c>
      <c r="I473" s="753" t="s">
        <v>2831</v>
      </c>
      <c r="J473" s="753" t="s">
        <v>1078</v>
      </c>
      <c r="K473" s="753" t="s">
        <v>2832</v>
      </c>
      <c r="L473" s="754">
        <v>301.2</v>
      </c>
      <c r="M473" s="754">
        <v>301.2</v>
      </c>
      <c r="N473" s="753">
        <v>1</v>
      </c>
      <c r="O473" s="836">
        <v>0.5</v>
      </c>
      <c r="P473" s="754">
        <v>301.2</v>
      </c>
      <c r="Q473" s="769">
        <v>1</v>
      </c>
      <c r="R473" s="753">
        <v>1</v>
      </c>
      <c r="S473" s="769">
        <v>1</v>
      </c>
      <c r="T473" s="836">
        <v>0.5</v>
      </c>
      <c r="U473" s="792">
        <v>1</v>
      </c>
    </row>
    <row r="474" spans="1:21" ht="14.4" customHeight="1" x14ac:dyDescent="0.3">
      <c r="A474" s="752">
        <v>50</v>
      </c>
      <c r="B474" s="753" t="s">
        <v>1949</v>
      </c>
      <c r="C474" s="753" t="s">
        <v>2190</v>
      </c>
      <c r="D474" s="834" t="s">
        <v>3032</v>
      </c>
      <c r="E474" s="835" t="s">
        <v>2203</v>
      </c>
      <c r="F474" s="753" t="s">
        <v>2186</v>
      </c>
      <c r="G474" s="753" t="s">
        <v>2412</v>
      </c>
      <c r="H474" s="753" t="s">
        <v>564</v>
      </c>
      <c r="I474" s="753" t="s">
        <v>1077</v>
      </c>
      <c r="J474" s="753" t="s">
        <v>1078</v>
      </c>
      <c r="K474" s="753" t="s">
        <v>2832</v>
      </c>
      <c r="L474" s="754">
        <v>301.2</v>
      </c>
      <c r="M474" s="754">
        <v>301.2</v>
      </c>
      <c r="N474" s="753">
        <v>1</v>
      </c>
      <c r="O474" s="836">
        <v>1</v>
      </c>
      <c r="P474" s="754"/>
      <c r="Q474" s="769">
        <v>0</v>
      </c>
      <c r="R474" s="753"/>
      <c r="S474" s="769">
        <v>0</v>
      </c>
      <c r="T474" s="836"/>
      <c r="U474" s="792">
        <v>0</v>
      </c>
    </row>
    <row r="475" spans="1:21" ht="14.4" customHeight="1" x14ac:dyDescent="0.3">
      <c r="A475" s="752">
        <v>50</v>
      </c>
      <c r="B475" s="753" t="s">
        <v>1949</v>
      </c>
      <c r="C475" s="753" t="s">
        <v>2190</v>
      </c>
      <c r="D475" s="834" t="s">
        <v>3032</v>
      </c>
      <c r="E475" s="835" t="s">
        <v>2203</v>
      </c>
      <c r="F475" s="753" t="s">
        <v>2186</v>
      </c>
      <c r="G475" s="753" t="s">
        <v>2291</v>
      </c>
      <c r="H475" s="753" t="s">
        <v>1098</v>
      </c>
      <c r="I475" s="753" t="s">
        <v>2833</v>
      </c>
      <c r="J475" s="753" t="s">
        <v>2010</v>
      </c>
      <c r="K475" s="753" t="s">
        <v>2013</v>
      </c>
      <c r="L475" s="754">
        <v>205.84</v>
      </c>
      <c r="M475" s="754">
        <v>205.84</v>
      </c>
      <c r="N475" s="753">
        <v>1</v>
      </c>
      <c r="O475" s="836">
        <v>0.5</v>
      </c>
      <c r="P475" s="754"/>
      <c r="Q475" s="769">
        <v>0</v>
      </c>
      <c r="R475" s="753"/>
      <c r="S475" s="769">
        <v>0</v>
      </c>
      <c r="T475" s="836"/>
      <c r="U475" s="792">
        <v>0</v>
      </c>
    </row>
    <row r="476" spans="1:21" ht="14.4" customHeight="1" x14ac:dyDescent="0.3">
      <c r="A476" s="752">
        <v>50</v>
      </c>
      <c r="B476" s="753" t="s">
        <v>1949</v>
      </c>
      <c r="C476" s="753" t="s">
        <v>2190</v>
      </c>
      <c r="D476" s="834" t="s">
        <v>3032</v>
      </c>
      <c r="E476" s="835" t="s">
        <v>2203</v>
      </c>
      <c r="F476" s="753" t="s">
        <v>2186</v>
      </c>
      <c r="G476" s="753" t="s">
        <v>2291</v>
      </c>
      <c r="H476" s="753" t="s">
        <v>1098</v>
      </c>
      <c r="I476" s="753" t="s">
        <v>2834</v>
      </c>
      <c r="J476" s="753" t="s">
        <v>2010</v>
      </c>
      <c r="K476" s="753" t="s">
        <v>2649</v>
      </c>
      <c r="L476" s="754">
        <v>102.93</v>
      </c>
      <c r="M476" s="754">
        <v>102.93</v>
      </c>
      <c r="N476" s="753">
        <v>1</v>
      </c>
      <c r="O476" s="836">
        <v>0.5</v>
      </c>
      <c r="P476" s="754">
        <v>102.93</v>
      </c>
      <c r="Q476" s="769">
        <v>1</v>
      </c>
      <c r="R476" s="753">
        <v>1</v>
      </c>
      <c r="S476" s="769">
        <v>1</v>
      </c>
      <c r="T476" s="836">
        <v>0.5</v>
      </c>
      <c r="U476" s="792">
        <v>1</v>
      </c>
    </row>
    <row r="477" spans="1:21" ht="14.4" customHeight="1" x14ac:dyDescent="0.3">
      <c r="A477" s="752">
        <v>50</v>
      </c>
      <c r="B477" s="753" t="s">
        <v>1949</v>
      </c>
      <c r="C477" s="753" t="s">
        <v>2190</v>
      </c>
      <c r="D477" s="834" t="s">
        <v>3032</v>
      </c>
      <c r="E477" s="835" t="s">
        <v>2203</v>
      </c>
      <c r="F477" s="753" t="s">
        <v>2186</v>
      </c>
      <c r="G477" s="753" t="s">
        <v>2291</v>
      </c>
      <c r="H477" s="753" t="s">
        <v>1098</v>
      </c>
      <c r="I477" s="753" t="s">
        <v>2835</v>
      </c>
      <c r="J477" s="753" t="s">
        <v>2010</v>
      </c>
      <c r="K477" s="753" t="s">
        <v>2836</v>
      </c>
      <c r="L477" s="754">
        <v>0</v>
      </c>
      <c r="M477" s="754">
        <v>0</v>
      </c>
      <c r="N477" s="753">
        <v>1</v>
      </c>
      <c r="O477" s="836">
        <v>0.5</v>
      </c>
      <c r="P477" s="754">
        <v>0</v>
      </c>
      <c r="Q477" s="769"/>
      <c r="R477" s="753">
        <v>1</v>
      </c>
      <c r="S477" s="769">
        <v>1</v>
      </c>
      <c r="T477" s="836">
        <v>0.5</v>
      </c>
      <c r="U477" s="792">
        <v>1</v>
      </c>
    </row>
    <row r="478" spans="1:21" ht="14.4" customHeight="1" x14ac:dyDescent="0.3">
      <c r="A478" s="752">
        <v>50</v>
      </c>
      <c r="B478" s="753" t="s">
        <v>1949</v>
      </c>
      <c r="C478" s="753" t="s">
        <v>2190</v>
      </c>
      <c r="D478" s="834" t="s">
        <v>3032</v>
      </c>
      <c r="E478" s="835" t="s">
        <v>2203</v>
      </c>
      <c r="F478" s="753" t="s">
        <v>2186</v>
      </c>
      <c r="G478" s="753" t="s">
        <v>2837</v>
      </c>
      <c r="H478" s="753" t="s">
        <v>564</v>
      </c>
      <c r="I478" s="753" t="s">
        <v>2838</v>
      </c>
      <c r="J478" s="753" t="s">
        <v>2839</v>
      </c>
      <c r="K478" s="753" t="s">
        <v>2840</v>
      </c>
      <c r="L478" s="754">
        <v>173.31</v>
      </c>
      <c r="M478" s="754">
        <v>346.62</v>
      </c>
      <c r="N478" s="753">
        <v>2</v>
      </c>
      <c r="O478" s="836">
        <v>0.5</v>
      </c>
      <c r="P478" s="754"/>
      <c r="Q478" s="769">
        <v>0</v>
      </c>
      <c r="R478" s="753"/>
      <c r="S478" s="769">
        <v>0</v>
      </c>
      <c r="T478" s="836"/>
      <c r="U478" s="792">
        <v>0</v>
      </c>
    </row>
    <row r="479" spans="1:21" ht="14.4" customHeight="1" x14ac:dyDescent="0.3">
      <c r="A479" s="752">
        <v>50</v>
      </c>
      <c r="B479" s="753" t="s">
        <v>1949</v>
      </c>
      <c r="C479" s="753" t="s">
        <v>2190</v>
      </c>
      <c r="D479" s="834" t="s">
        <v>3032</v>
      </c>
      <c r="E479" s="835" t="s">
        <v>2203</v>
      </c>
      <c r="F479" s="753" t="s">
        <v>2186</v>
      </c>
      <c r="G479" s="753" t="s">
        <v>2837</v>
      </c>
      <c r="H479" s="753" t="s">
        <v>564</v>
      </c>
      <c r="I479" s="753" t="s">
        <v>2841</v>
      </c>
      <c r="J479" s="753" t="s">
        <v>2842</v>
      </c>
      <c r="K479" s="753" t="s">
        <v>2843</v>
      </c>
      <c r="L479" s="754">
        <v>34.659999999999997</v>
      </c>
      <c r="M479" s="754">
        <v>346.59999999999997</v>
      </c>
      <c r="N479" s="753">
        <v>10</v>
      </c>
      <c r="O479" s="836">
        <v>0.5</v>
      </c>
      <c r="P479" s="754">
        <v>346.59999999999997</v>
      </c>
      <c r="Q479" s="769">
        <v>1</v>
      </c>
      <c r="R479" s="753">
        <v>10</v>
      </c>
      <c r="S479" s="769">
        <v>1</v>
      </c>
      <c r="T479" s="836">
        <v>0.5</v>
      </c>
      <c r="U479" s="792">
        <v>1</v>
      </c>
    </row>
    <row r="480" spans="1:21" ht="14.4" customHeight="1" x14ac:dyDescent="0.3">
      <c r="A480" s="752">
        <v>50</v>
      </c>
      <c r="B480" s="753" t="s">
        <v>1949</v>
      </c>
      <c r="C480" s="753" t="s">
        <v>2190</v>
      </c>
      <c r="D480" s="834" t="s">
        <v>3032</v>
      </c>
      <c r="E480" s="835" t="s">
        <v>2203</v>
      </c>
      <c r="F480" s="753" t="s">
        <v>2186</v>
      </c>
      <c r="G480" s="753" t="s">
        <v>2292</v>
      </c>
      <c r="H480" s="753" t="s">
        <v>1098</v>
      </c>
      <c r="I480" s="753" t="s">
        <v>2293</v>
      </c>
      <c r="J480" s="753" t="s">
        <v>1173</v>
      </c>
      <c r="K480" s="753" t="s">
        <v>2056</v>
      </c>
      <c r="L480" s="754">
        <v>48.27</v>
      </c>
      <c r="M480" s="754">
        <v>48.27</v>
      </c>
      <c r="N480" s="753">
        <v>1</v>
      </c>
      <c r="O480" s="836">
        <v>1</v>
      </c>
      <c r="P480" s="754"/>
      <c r="Q480" s="769">
        <v>0</v>
      </c>
      <c r="R480" s="753"/>
      <c r="S480" s="769">
        <v>0</v>
      </c>
      <c r="T480" s="836"/>
      <c r="U480" s="792">
        <v>0</v>
      </c>
    </row>
    <row r="481" spans="1:21" ht="14.4" customHeight="1" x14ac:dyDescent="0.3">
      <c r="A481" s="752">
        <v>50</v>
      </c>
      <c r="B481" s="753" t="s">
        <v>1949</v>
      </c>
      <c r="C481" s="753" t="s">
        <v>2190</v>
      </c>
      <c r="D481" s="834" t="s">
        <v>3032</v>
      </c>
      <c r="E481" s="835" t="s">
        <v>2203</v>
      </c>
      <c r="F481" s="753" t="s">
        <v>2186</v>
      </c>
      <c r="G481" s="753" t="s">
        <v>2292</v>
      </c>
      <c r="H481" s="753" t="s">
        <v>1098</v>
      </c>
      <c r="I481" s="753" t="s">
        <v>1172</v>
      </c>
      <c r="J481" s="753" t="s">
        <v>1173</v>
      </c>
      <c r="K481" s="753" t="s">
        <v>2063</v>
      </c>
      <c r="L481" s="754">
        <v>144.81</v>
      </c>
      <c r="M481" s="754">
        <v>144.81</v>
      </c>
      <c r="N481" s="753">
        <v>1</v>
      </c>
      <c r="O481" s="836">
        <v>0.5</v>
      </c>
      <c r="P481" s="754">
        <v>144.81</v>
      </c>
      <c r="Q481" s="769">
        <v>1</v>
      </c>
      <c r="R481" s="753">
        <v>1</v>
      </c>
      <c r="S481" s="769">
        <v>1</v>
      </c>
      <c r="T481" s="836">
        <v>0.5</v>
      </c>
      <c r="U481" s="792">
        <v>1</v>
      </c>
    </row>
    <row r="482" spans="1:21" ht="14.4" customHeight="1" x14ac:dyDescent="0.3">
      <c r="A482" s="752">
        <v>50</v>
      </c>
      <c r="B482" s="753" t="s">
        <v>1949</v>
      </c>
      <c r="C482" s="753" t="s">
        <v>2190</v>
      </c>
      <c r="D482" s="834" t="s">
        <v>3032</v>
      </c>
      <c r="E482" s="835" t="s">
        <v>2203</v>
      </c>
      <c r="F482" s="753" t="s">
        <v>2186</v>
      </c>
      <c r="G482" s="753" t="s">
        <v>2419</v>
      </c>
      <c r="H482" s="753" t="s">
        <v>1098</v>
      </c>
      <c r="I482" s="753" t="s">
        <v>2844</v>
      </c>
      <c r="J482" s="753" t="s">
        <v>2069</v>
      </c>
      <c r="K482" s="753" t="s">
        <v>2845</v>
      </c>
      <c r="L482" s="754">
        <v>614.48</v>
      </c>
      <c r="M482" s="754">
        <v>1228.96</v>
      </c>
      <c r="N482" s="753">
        <v>2</v>
      </c>
      <c r="O482" s="836">
        <v>1.5</v>
      </c>
      <c r="P482" s="754"/>
      <c r="Q482" s="769">
        <v>0</v>
      </c>
      <c r="R482" s="753"/>
      <c r="S482" s="769">
        <v>0</v>
      </c>
      <c r="T482" s="836"/>
      <c r="U482" s="792">
        <v>0</v>
      </c>
    </row>
    <row r="483" spans="1:21" ht="14.4" customHeight="1" x14ac:dyDescent="0.3">
      <c r="A483" s="752">
        <v>50</v>
      </c>
      <c r="B483" s="753" t="s">
        <v>1949</v>
      </c>
      <c r="C483" s="753" t="s">
        <v>2190</v>
      </c>
      <c r="D483" s="834" t="s">
        <v>3032</v>
      </c>
      <c r="E483" s="835" t="s">
        <v>2203</v>
      </c>
      <c r="F483" s="753" t="s">
        <v>2186</v>
      </c>
      <c r="G483" s="753" t="s">
        <v>2419</v>
      </c>
      <c r="H483" s="753" t="s">
        <v>1098</v>
      </c>
      <c r="I483" s="753" t="s">
        <v>2846</v>
      </c>
      <c r="J483" s="753" t="s">
        <v>2069</v>
      </c>
      <c r="K483" s="753" t="s">
        <v>2847</v>
      </c>
      <c r="L483" s="754">
        <v>819.07</v>
      </c>
      <c r="M483" s="754">
        <v>2457.21</v>
      </c>
      <c r="N483" s="753">
        <v>3</v>
      </c>
      <c r="O483" s="836">
        <v>1.5</v>
      </c>
      <c r="P483" s="754">
        <v>1638.14</v>
      </c>
      <c r="Q483" s="769">
        <v>0.66666666666666674</v>
      </c>
      <c r="R483" s="753">
        <v>2</v>
      </c>
      <c r="S483" s="769">
        <v>0.66666666666666663</v>
      </c>
      <c r="T483" s="836">
        <v>1</v>
      </c>
      <c r="U483" s="792">
        <v>0.66666666666666663</v>
      </c>
    </row>
    <row r="484" spans="1:21" ht="14.4" customHeight="1" x14ac:dyDescent="0.3">
      <c r="A484" s="752">
        <v>50</v>
      </c>
      <c r="B484" s="753" t="s">
        <v>1949</v>
      </c>
      <c r="C484" s="753" t="s">
        <v>2190</v>
      </c>
      <c r="D484" s="834" t="s">
        <v>3032</v>
      </c>
      <c r="E484" s="835" t="s">
        <v>2203</v>
      </c>
      <c r="F484" s="753" t="s">
        <v>2186</v>
      </c>
      <c r="G484" s="753" t="s">
        <v>2419</v>
      </c>
      <c r="H484" s="753" t="s">
        <v>1098</v>
      </c>
      <c r="I484" s="753" t="s">
        <v>2848</v>
      </c>
      <c r="J484" s="753" t="s">
        <v>2069</v>
      </c>
      <c r="K484" s="753" t="s">
        <v>2849</v>
      </c>
      <c r="L484" s="754">
        <v>742.17</v>
      </c>
      <c r="M484" s="754">
        <v>742.17</v>
      </c>
      <c r="N484" s="753">
        <v>1</v>
      </c>
      <c r="O484" s="836">
        <v>0.5</v>
      </c>
      <c r="P484" s="754"/>
      <c r="Q484" s="769">
        <v>0</v>
      </c>
      <c r="R484" s="753"/>
      <c r="S484" s="769">
        <v>0</v>
      </c>
      <c r="T484" s="836"/>
      <c r="U484" s="792">
        <v>0</v>
      </c>
    </row>
    <row r="485" spans="1:21" ht="14.4" customHeight="1" x14ac:dyDescent="0.3">
      <c r="A485" s="752">
        <v>50</v>
      </c>
      <c r="B485" s="753" t="s">
        <v>1949</v>
      </c>
      <c r="C485" s="753" t="s">
        <v>2190</v>
      </c>
      <c r="D485" s="834" t="s">
        <v>3032</v>
      </c>
      <c r="E485" s="835" t="s">
        <v>2203</v>
      </c>
      <c r="F485" s="753" t="s">
        <v>2186</v>
      </c>
      <c r="G485" s="753" t="s">
        <v>2228</v>
      </c>
      <c r="H485" s="753" t="s">
        <v>1098</v>
      </c>
      <c r="I485" s="753" t="s">
        <v>2642</v>
      </c>
      <c r="J485" s="753" t="s">
        <v>2230</v>
      </c>
      <c r="K485" s="753" t="s">
        <v>2643</v>
      </c>
      <c r="L485" s="754">
        <v>262.23</v>
      </c>
      <c r="M485" s="754">
        <v>262.23</v>
      </c>
      <c r="N485" s="753">
        <v>1</v>
      </c>
      <c r="O485" s="836">
        <v>0.5</v>
      </c>
      <c r="P485" s="754"/>
      <c r="Q485" s="769">
        <v>0</v>
      </c>
      <c r="R485" s="753"/>
      <c r="S485" s="769">
        <v>0</v>
      </c>
      <c r="T485" s="836"/>
      <c r="U485" s="792">
        <v>0</v>
      </c>
    </row>
    <row r="486" spans="1:21" ht="14.4" customHeight="1" x14ac:dyDescent="0.3">
      <c r="A486" s="752">
        <v>50</v>
      </c>
      <c r="B486" s="753" t="s">
        <v>1949</v>
      </c>
      <c r="C486" s="753" t="s">
        <v>2190</v>
      </c>
      <c r="D486" s="834" t="s">
        <v>3032</v>
      </c>
      <c r="E486" s="835" t="s">
        <v>2203</v>
      </c>
      <c r="F486" s="753" t="s">
        <v>2186</v>
      </c>
      <c r="G486" s="753" t="s">
        <v>2228</v>
      </c>
      <c r="H486" s="753" t="s">
        <v>1098</v>
      </c>
      <c r="I486" s="753" t="s">
        <v>2704</v>
      </c>
      <c r="J486" s="753" t="s">
        <v>2230</v>
      </c>
      <c r="K486" s="753" t="s">
        <v>2705</v>
      </c>
      <c r="L486" s="754">
        <v>437.23</v>
      </c>
      <c r="M486" s="754">
        <v>437.23</v>
      </c>
      <c r="N486" s="753">
        <v>1</v>
      </c>
      <c r="O486" s="836">
        <v>0.5</v>
      </c>
      <c r="P486" s="754"/>
      <c r="Q486" s="769">
        <v>0</v>
      </c>
      <c r="R486" s="753"/>
      <c r="S486" s="769">
        <v>0</v>
      </c>
      <c r="T486" s="836"/>
      <c r="U486" s="792">
        <v>0</v>
      </c>
    </row>
    <row r="487" spans="1:21" ht="14.4" customHeight="1" x14ac:dyDescent="0.3">
      <c r="A487" s="752">
        <v>50</v>
      </c>
      <c r="B487" s="753" t="s">
        <v>1949</v>
      </c>
      <c r="C487" s="753" t="s">
        <v>2190</v>
      </c>
      <c r="D487" s="834" t="s">
        <v>3032</v>
      </c>
      <c r="E487" s="835" t="s">
        <v>2203</v>
      </c>
      <c r="F487" s="753" t="s">
        <v>2186</v>
      </c>
      <c r="G487" s="753" t="s">
        <v>2850</v>
      </c>
      <c r="H487" s="753" t="s">
        <v>564</v>
      </c>
      <c r="I487" s="753" t="s">
        <v>2851</v>
      </c>
      <c r="J487" s="753" t="s">
        <v>2852</v>
      </c>
      <c r="K487" s="753" t="s">
        <v>2853</v>
      </c>
      <c r="L487" s="754">
        <v>79.099999999999994</v>
      </c>
      <c r="M487" s="754">
        <v>158.19999999999999</v>
      </c>
      <c r="N487" s="753">
        <v>2</v>
      </c>
      <c r="O487" s="836">
        <v>1</v>
      </c>
      <c r="P487" s="754"/>
      <c r="Q487" s="769">
        <v>0</v>
      </c>
      <c r="R487" s="753"/>
      <c r="S487" s="769">
        <v>0</v>
      </c>
      <c r="T487" s="836"/>
      <c r="U487" s="792">
        <v>0</v>
      </c>
    </row>
    <row r="488" spans="1:21" ht="14.4" customHeight="1" x14ac:dyDescent="0.3">
      <c r="A488" s="752">
        <v>50</v>
      </c>
      <c r="B488" s="753" t="s">
        <v>1949</v>
      </c>
      <c r="C488" s="753" t="s">
        <v>2190</v>
      </c>
      <c r="D488" s="834" t="s">
        <v>3032</v>
      </c>
      <c r="E488" s="835" t="s">
        <v>2203</v>
      </c>
      <c r="F488" s="753" t="s">
        <v>2186</v>
      </c>
      <c r="G488" s="753" t="s">
        <v>2320</v>
      </c>
      <c r="H488" s="753" t="s">
        <v>564</v>
      </c>
      <c r="I488" s="753" t="s">
        <v>2854</v>
      </c>
      <c r="J488" s="753" t="s">
        <v>2321</v>
      </c>
      <c r="K488" s="753" t="s">
        <v>2855</v>
      </c>
      <c r="L488" s="754">
        <v>115.27</v>
      </c>
      <c r="M488" s="754">
        <v>2535.94</v>
      </c>
      <c r="N488" s="753">
        <v>22</v>
      </c>
      <c r="O488" s="836">
        <v>8.5</v>
      </c>
      <c r="P488" s="754">
        <v>691.62</v>
      </c>
      <c r="Q488" s="769">
        <v>0.27272727272727271</v>
      </c>
      <c r="R488" s="753">
        <v>6</v>
      </c>
      <c r="S488" s="769">
        <v>0.27272727272727271</v>
      </c>
      <c r="T488" s="836">
        <v>3</v>
      </c>
      <c r="U488" s="792">
        <v>0.35294117647058826</v>
      </c>
    </row>
    <row r="489" spans="1:21" ht="14.4" customHeight="1" x14ac:dyDescent="0.3">
      <c r="A489" s="752">
        <v>50</v>
      </c>
      <c r="B489" s="753" t="s">
        <v>1949</v>
      </c>
      <c r="C489" s="753" t="s">
        <v>2190</v>
      </c>
      <c r="D489" s="834" t="s">
        <v>3032</v>
      </c>
      <c r="E489" s="835" t="s">
        <v>2203</v>
      </c>
      <c r="F489" s="753" t="s">
        <v>2186</v>
      </c>
      <c r="G489" s="753" t="s">
        <v>2232</v>
      </c>
      <c r="H489" s="753" t="s">
        <v>1098</v>
      </c>
      <c r="I489" s="753" t="s">
        <v>2298</v>
      </c>
      <c r="J489" s="753" t="s">
        <v>2065</v>
      </c>
      <c r="K489" s="753" t="s">
        <v>2265</v>
      </c>
      <c r="L489" s="754">
        <v>96.53</v>
      </c>
      <c r="M489" s="754">
        <v>579.18000000000006</v>
      </c>
      <c r="N489" s="753">
        <v>6</v>
      </c>
      <c r="O489" s="836">
        <v>1</v>
      </c>
      <c r="P489" s="754"/>
      <c r="Q489" s="769">
        <v>0</v>
      </c>
      <c r="R489" s="753"/>
      <c r="S489" s="769">
        <v>0</v>
      </c>
      <c r="T489" s="836"/>
      <c r="U489" s="792">
        <v>0</v>
      </c>
    </row>
    <row r="490" spans="1:21" ht="14.4" customHeight="1" x14ac:dyDescent="0.3">
      <c r="A490" s="752">
        <v>50</v>
      </c>
      <c r="B490" s="753" t="s">
        <v>1949</v>
      </c>
      <c r="C490" s="753" t="s">
        <v>2190</v>
      </c>
      <c r="D490" s="834" t="s">
        <v>3032</v>
      </c>
      <c r="E490" s="835" t="s">
        <v>2203</v>
      </c>
      <c r="F490" s="753" t="s">
        <v>2186</v>
      </c>
      <c r="G490" s="753" t="s">
        <v>2232</v>
      </c>
      <c r="H490" s="753" t="s">
        <v>1098</v>
      </c>
      <c r="I490" s="753" t="s">
        <v>2299</v>
      </c>
      <c r="J490" s="753" t="s">
        <v>2065</v>
      </c>
      <c r="K490" s="753" t="s">
        <v>2300</v>
      </c>
      <c r="L490" s="754">
        <v>10.41</v>
      </c>
      <c r="M490" s="754">
        <v>52.05</v>
      </c>
      <c r="N490" s="753">
        <v>5</v>
      </c>
      <c r="O490" s="836">
        <v>0.5</v>
      </c>
      <c r="P490" s="754">
        <v>52.05</v>
      </c>
      <c r="Q490" s="769">
        <v>1</v>
      </c>
      <c r="R490" s="753">
        <v>5</v>
      </c>
      <c r="S490" s="769">
        <v>1</v>
      </c>
      <c r="T490" s="836">
        <v>0.5</v>
      </c>
      <c r="U490" s="792">
        <v>1</v>
      </c>
    </row>
    <row r="491" spans="1:21" ht="14.4" customHeight="1" x14ac:dyDescent="0.3">
      <c r="A491" s="752">
        <v>50</v>
      </c>
      <c r="B491" s="753" t="s">
        <v>1949</v>
      </c>
      <c r="C491" s="753" t="s">
        <v>2190</v>
      </c>
      <c r="D491" s="834" t="s">
        <v>3032</v>
      </c>
      <c r="E491" s="835" t="s">
        <v>2203</v>
      </c>
      <c r="F491" s="753" t="s">
        <v>2186</v>
      </c>
      <c r="G491" s="753" t="s">
        <v>2232</v>
      </c>
      <c r="H491" s="753" t="s">
        <v>564</v>
      </c>
      <c r="I491" s="753" t="s">
        <v>2856</v>
      </c>
      <c r="J491" s="753" t="s">
        <v>2065</v>
      </c>
      <c r="K491" s="753" t="s">
        <v>2036</v>
      </c>
      <c r="L491" s="754">
        <v>160.88999999999999</v>
      </c>
      <c r="M491" s="754">
        <v>643.55999999999995</v>
      </c>
      <c r="N491" s="753">
        <v>4</v>
      </c>
      <c r="O491" s="836">
        <v>1.5</v>
      </c>
      <c r="P491" s="754">
        <v>321.77999999999997</v>
      </c>
      <c r="Q491" s="769">
        <v>0.5</v>
      </c>
      <c r="R491" s="753">
        <v>2</v>
      </c>
      <c r="S491" s="769">
        <v>0.5</v>
      </c>
      <c r="T491" s="836">
        <v>0.5</v>
      </c>
      <c r="U491" s="792">
        <v>0.33333333333333331</v>
      </c>
    </row>
    <row r="492" spans="1:21" ht="14.4" customHeight="1" x14ac:dyDescent="0.3">
      <c r="A492" s="752">
        <v>50</v>
      </c>
      <c r="B492" s="753" t="s">
        <v>1949</v>
      </c>
      <c r="C492" s="753" t="s">
        <v>2190</v>
      </c>
      <c r="D492" s="834" t="s">
        <v>3032</v>
      </c>
      <c r="E492" s="835" t="s">
        <v>2203</v>
      </c>
      <c r="F492" s="753" t="s">
        <v>2186</v>
      </c>
      <c r="G492" s="753" t="s">
        <v>2232</v>
      </c>
      <c r="H492" s="753" t="s">
        <v>564</v>
      </c>
      <c r="I492" s="753" t="s">
        <v>2857</v>
      </c>
      <c r="J492" s="753" t="s">
        <v>2858</v>
      </c>
      <c r="K492" s="753" t="s">
        <v>2859</v>
      </c>
      <c r="L492" s="754">
        <v>289.62</v>
      </c>
      <c r="M492" s="754">
        <v>289.62</v>
      </c>
      <c r="N492" s="753">
        <v>1</v>
      </c>
      <c r="O492" s="836">
        <v>0.5</v>
      </c>
      <c r="P492" s="754"/>
      <c r="Q492" s="769">
        <v>0</v>
      </c>
      <c r="R492" s="753"/>
      <c r="S492" s="769">
        <v>0</v>
      </c>
      <c r="T492" s="836"/>
      <c r="U492" s="792">
        <v>0</v>
      </c>
    </row>
    <row r="493" spans="1:21" ht="14.4" customHeight="1" x14ac:dyDescent="0.3">
      <c r="A493" s="752">
        <v>50</v>
      </c>
      <c r="B493" s="753" t="s">
        <v>1949</v>
      </c>
      <c r="C493" s="753" t="s">
        <v>2190</v>
      </c>
      <c r="D493" s="834" t="s">
        <v>3032</v>
      </c>
      <c r="E493" s="835" t="s">
        <v>2203</v>
      </c>
      <c r="F493" s="753" t="s">
        <v>2186</v>
      </c>
      <c r="G493" s="753" t="s">
        <v>2301</v>
      </c>
      <c r="H493" s="753" t="s">
        <v>564</v>
      </c>
      <c r="I493" s="753" t="s">
        <v>2653</v>
      </c>
      <c r="J493" s="753" t="s">
        <v>2303</v>
      </c>
      <c r="K493" s="753" t="s">
        <v>2654</v>
      </c>
      <c r="L493" s="754">
        <v>6167.15</v>
      </c>
      <c r="M493" s="754">
        <v>6167.15</v>
      </c>
      <c r="N493" s="753">
        <v>1</v>
      </c>
      <c r="O493" s="836">
        <v>1</v>
      </c>
      <c r="P493" s="754">
        <v>6167.15</v>
      </c>
      <c r="Q493" s="769">
        <v>1</v>
      </c>
      <c r="R493" s="753">
        <v>1</v>
      </c>
      <c r="S493" s="769">
        <v>1</v>
      </c>
      <c r="T493" s="836">
        <v>1</v>
      </c>
      <c r="U493" s="792">
        <v>1</v>
      </c>
    </row>
    <row r="494" spans="1:21" ht="14.4" customHeight="1" x14ac:dyDescent="0.3">
      <c r="A494" s="752">
        <v>50</v>
      </c>
      <c r="B494" s="753" t="s">
        <v>1949</v>
      </c>
      <c r="C494" s="753" t="s">
        <v>2190</v>
      </c>
      <c r="D494" s="834" t="s">
        <v>3032</v>
      </c>
      <c r="E494" s="835" t="s">
        <v>2203</v>
      </c>
      <c r="F494" s="753" t="s">
        <v>2186</v>
      </c>
      <c r="G494" s="753" t="s">
        <v>2425</v>
      </c>
      <c r="H494" s="753" t="s">
        <v>1098</v>
      </c>
      <c r="I494" s="753" t="s">
        <v>2860</v>
      </c>
      <c r="J494" s="753" t="s">
        <v>2427</v>
      </c>
      <c r="K494" s="753" t="s">
        <v>2641</v>
      </c>
      <c r="L494" s="754">
        <v>353.18</v>
      </c>
      <c r="M494" s="754">
        <v>706.36</v>
      </c>
      <c r="N494" s="753">
        <v>2</v>
      </c>
      <c r="O494" s="836">
        <v>1</v>
      </c>
      <c r="P494" s="754"/>
      <c r="Q494" s="769">
        <v>0</v>
      </c>
      <c r="R494" s="753"/>
      <c r="S494" s="769">
        <v>0</v>
      </c>
      <c r="T494" s="836"/>
      <c r="U494" s="792">
        <v>0</v>
      </c>
    </row>
    <row r="495" spans="1:21" ht="14.4" customHeight="1" x14ac:dyDescent="0.3">
      <c r="A495" s="752">
        <v>50</v>
      </c>
      <c r="B495" s="753" t="s">
        <v>1949</v>
      </c>
      <c r="C495" s="753" t="s">
        <v>2190</v>
      </c>
      <c r="D495" s="834" t="s">
        <v>3032</v>
      </c>
      <c r="E495" s="835" t="s">
        <v>2203</v>
      </c>
      <c r="F495" s="753" t="s">
        <v>2186</v>
      </c>
      <c r="G495" s="753" t="s">
        <v>2425</v>
      </c>
      <c r="H495" s="753" t="s">
        <v>1098</v>
      </c>
      <c r="I495" s="753" t="s">
        <v>2426</v>
      </c>
      <c r="J495" s="753" t="s">
        <v>2427</v>
      </c>
      <c r="K495" s="753" t="s">
        <v>2428</v>
      </c>
      <c r="L495" s="754">
        <v>543.36</v>
      </c>
      <c r="M495" s="754">
        <v>1630.08</v>
      </c>
      <c r="N495" s="753">
        <v>3</v>
      </c>
      <c r="O495" s="836">
        <v>1.5</v>
      </c>
      <c r="P495" s="754">
        <v>543.36</v>
      </c>
      <c r="Q495" s="769">
        <v>0.33333333333333337</v>
      </c>
      <c r="R495" s="753">
        <v>1</v>
      </c>
      <c r="S495" s="769">
        <v>0.33333333333333331</v>
      </c>
      <c r="T495" s="836">
        <v>0.5</v>
      </c>
      <c r="U495" s="792">
        <v>0.33333333333333331</v>
      </c>
    </row>
    <row r="496" spans="1:21" ht="14.4" customHeight="1" x14ac:dyDescent="0.3">
      <c r="A496" s="752">
        <v>50</v>
      </c>
      <c r="B496" s="753" t="s">
        <v>1949</v>
      </c>
      <c r="C496" s="753" t="s">
        <v>2190</v>
      </c>
      <c r="D496" s="834" t="s">
        <v>3032</v>
      </c>
      <c r="E496" s="835" t="s">
        <v>2203</v>
      </c>
      <c r="F496" s="753" t="s">
        <v>2186</v>
      </c>
      <c r="G496" s="753" t="s">
        <v>2655</v>
      </c>
      <c r="H496" s="753" t="s">
        <v>1098</v>
      </c>
      <c r="I496" s="753" t="s">
        <v>1196</v>
      </c>
      <c r="J496" s="753" t="s">
        <v>1197</v>
      </c>
      <c r="K496" s="753" t="s">
        <v>2127</v>
      </c>
      <c r="L496" s="754">
        <v>63.75</v>
      </c>
      <c r="M496" s="754">
        <v>127.5</v>
      </c>
      <c r="N496" s="753">
        <v>2</v>
      </c>
      <c r="O496" s="836">
        <v>0.5</v>
      </c>
      <c r="P496" s="754">
        <v>127.5</v>
      </c>
      <c r="Q496" s="769">
        <v>1</v>
      </c>
      <c r="R496" s="753">
        <v>2</v>
      </c>
      <c r="S496" s="769">
        <v>1</v>
      </c>
      <c r="T496" s="836">
        <v>0.5</v>
      </c>
      <c r="U496" s="792">
        <v>1</v>
      </c>
    </row>
    <row r="497" spans="1:21" ht="14.4" customHeight="1" x14ac:dyDescent="0.3">
      <c r="A497" s="752">
        <v>50</v>
      </c>
      <c r="B497" s="753" t="s">
        <v>1949</v>
      </c>
      <c r="C497" s="753" t="s">
        <v>2190</v>
      </c>
      <c r="D497" s="834" t="s">
        <v>3032</v>
      </c>
      <c r="E497" s="835" t="s">
        <v>2203</v>
      </c>
      <c r="F497" s="753" t="s">
        <v>2186</v>
      </c>
      <c r="G497" s="753" t="s">
        <v>2861</v>
      </c>
      <c r="H497" s="753" t="s">
        <v>1098</v>
      </c>
      <c r="I497" s="753" t="s">
        <v>2862</v>
      </c>
      <c r="J497" s="753" t="s">
        <v>2863</v>
      </c>
      <c r="K497" s="753" t="s">
        <v>2864</v>
      </c>
      <c r="L497" s="754">
        <v>122.96</v>
      </c>
      <c r="M497" s="754">
        <v>860.71999999999991</v>
      </c>
      <c r="N497" s="753">
        <v>7</v>
      </c>
      <c r="O497" s="836">
        <v>0.5</v>
      </c>
      <c r="P497" s="754"/>
      <c r="Q497" s="769">
        <v>0</v>
      </c>
      <c r="R497" s="753"/>
      <c r="S497" s="769">
        <v>0</v>
      </c>
      <c r="T497" s="836"/>
      <c r="U497" s="792">
        <v>0</v>
      </c>
    </row>
    <row r="498" spans="1:21" ht="14.4" customHeight="1" x14ac:dyDescent="0.3">
      <c r="A498" s="752">
        <v>50</v>
      </c>
      <c r="B498" s="753" t="s">
        <v>1949</v>
      </c>
      <c r="C498" s="753" t="s">
        <v>2190</v>
      </c>
      <c r="D498" s="834" t="s">
        <v>3032</v>
      </c>
      <c r="E498" s="835" t="s">
        <v>2203</v>
      </c>
      <c r="F498" s="753" t="s">
        <v>2186</v>
      </c>
      <c r="G498" s="753" t="s">
        <v>2865</v>
      </c>
      <c r="H498" s="753" t="s">
        <v>564</v>
      </c>
      <c r="I498" s="753" t="s">
        <v>2866</v>
      </c>
      <c r="J498" s="753" t="s">
        <v>2867</v>
      </c>
      <c r="K498" s="753" t="s">
        <v>2868</v>
      </c>
      <c r="L498" s="754">
        <v>0</v>
      </c>
      <c r="M498" s="754">
        <v>0</v>
      </c>
      <c r="N498" s="753">
        <v>2</v>
      </c>
      <c r="O498" s="836">
        <v>1</v>
      </c>
      <c r="P498" s="754"/>
      <c r="Q498" s="769"/>
      <c r="R498" s="753"/>
      <c r="S498" s="769">
        <v>0</v>
      </c>
      <c r="T498" s="836"/>
      <c r="U498" s="792">
        <v>0</v>
      </c>
    </row>
    <row r="499" spans="1:21" ht="14.4" customHeight="1" x14ac:dyDescent="0.3">
      <c r="A499" s="752">
        <v>50</v>
      </c>
      <c r="B499" s="753" t="s">
        <v>1949</v>
      </c>
      <c r="C499" s="753" t="s">
        <v>2190</v>
      </c>
      <c r="D499" s="834" t="s">
        <v>3032</v>
      </c>
      <c r="E499" s="835" t="s">
        <v>2203</v>
      </c>
      <c r="F499" s="753" t="s">
        <v>2186</v>
      </c>
      <c r="G499" s="753" t="s">
        <v>2865</v>
      </c>
      <c r="H499" s="753" t="s">
        <v>564</v>
      </c>
      <c r="I499" s="753" t="s">
        <v>2869</v>
      </c>
      <c r="J499" s="753" t="s">
        <v>2870</v>
      </c>
      <c r="K499" s="753" t="s">
        <v>2871</v>
      </c>
      <c r="L499" s="754">
        <v>0</v>
      </c>
      <c r="M499" s="754">
        <v>0</v>
      </c>
      <c r="N499" s="753">
        <v>1</v>
      </c>
      <c r="O499" s="836">
        <v>1</v>
      </c>
      <c r="P499" s="754">
        <v>0</v>
      </c>
      <c r="Q499" s="769"/>
      <c r="R499" s="753">
        <v>1</v>
      </c>
      <c r="S499" s="769">
        <v>1</v>
      </c>
      <c r="T499" s="836">
        <v>1</v>
      </c>
      <c r="U499" s="792">
        <v>1</v>
      </c>
    </row>
    <row r="500" spans="1:21" ht="14.4" customHeight="1" x14ac:dyDescent="0.3">
      <c r="A500" s="752">
        <v>50</v>
      </c>
      <c r="B500" s="753" t="s">
        <v>1949</v>
      </c>
      <c r="C500" s="753" t="s">
        <v>2190</v>
      </c>
      <c r="D500" s="834" t="s">
        <v>3032</v>
      </c>
      <c r="E500" s="835" t="s">
        <v>2203</v>
      </c>
      <c r="F500" s="753" t="s">
        <v>2186</v>
      </c>
      <c r="G500" s="753" t="s">
        <v>2865</v>
      </c>
      <c r="H500" s="753" t="s">
        <v>564</v>
      </c>
      <c r="I500" s="753" t="s">
        <v>2872</v>
      </c>
      <c r="J500" s="753" t="s">
        <v>2873</v>
      </c>
      <c r="K500" s="753" t="s">
        <v>2874</v>
      </c>
      <c r="L500" s="754">
        <v>0</v>
      </c>
      <c r="M500" s="754">
        <v>0</v>
      </c>
      <c r="N500" s="753">
        <v>5</v>
      </c>
      <c r="O500" s="836">
        <v>2</v>
      </c>
      <c r="P500" s="754">
        <v>0</v>
      </c>
      <c r="Q500" s="769"/>
      <c r="R500" s="753">
        <v>2</v>
      </c>
      <c r="S500" s="769">
        <v>0.4</v>
      </c>
      <c r="T500" s="836">
        <v>1</v>
      </c>
      <c r="U500" s="792">
        <v>0.5</v>
      </c>
    </row>
    <row r="501" spans="1:21" ht="14.4" customHeight="1" x14ac:dyDescent="0.3">
      <c r="A501" s="752">
        <v>50</v>
      </c>
      <c r="B501" s="753" t="s">
        <v>1949</v>
      </c>
      <c r="C501" s="753" t="s">
        <v>2190</v>
      </c>
      <c r="D501" s="834" t="s">
        <v>3032</v>
      </c>
      <c r="E501" s="835" t="s">
        <v>2203</v>
      </c>
      <c r="F501" s="753" t="s">
        <v>2186</v>
      </c>
      <c r="G501" s="753" t="s">
        <v>2727</v>
      </c>
      <c r="H501" s="753" t="s">
        <v>564</v>
      </c>
      <c r="I501" s="753" t="s">
        <v>2875</v>
      </c>
      <c r="J501" s="753" t="s">
        <v>2729</v>
      </c>
      <c r="K501" s="753" t="s">
        <v>2876</v>
      </c>
      <c r="L501" s="754">
        <v>0</v>
      </c>
      <c r="M501" s="754">
        <v>0</v>
      </c>
      <c r="N501" s="753">
        <v>3</v>
      </c>
      <c r="O501" s="836">
        <v>0.5</v>
      </c>
      <c r="P501" s="754"/>
      <c r="Q501" s="769"/>
      <c r="R501" s="753"/>
      <c r="S501" s="769">
        <v>0</v>
      </c>
      <c r="T501" s="836"/>
      <c r="U501" s="792">
        <v>0</v>
      </c>
    </row>
    <row r="502" spans="1:21" ht="14.4" customHeight="1" x14ac:dyDescent="0.3">
      <c r="A502" s="752">
        <v>50</v>
      </c>
      <c r="B502" s="753" t="s">
        <v>1949</v>
      </c>
      <c r="C502" s="753" t="s">
        <v>2190</v>
      </c>
      <c r="D502" s="834" t="s">
        <v>3032</v>
      </c>
      <c r="E502" s="835" t="s">
        <v>2203</v>
      </c>
      <c r="F502" s="753" t="s">
        <v>2186</v>
      </c>
      <c r="G502" s="753" t="s">
        <v>2510</v>
      </c>
      <c r="H502" s="753" t="s">
        <v>1098</v>
      </c>
      <c r="I502" s="753" t="s">
        <v>2877</v>
      </c>
      <c r="J502" s="753" t="s">
        <v>2878</v>
      </c>
      <c r="K502" s="753" t="s">
        <v>2747</v>
      </c>
      <c r="L502" s="754">
        <v>98.11</v>
      </c>
      <c r="M502" s="754">
        <v>98.11</v>
      </c>
      <c r="N502" s="753">
        <v>1</v>
      </c>
      <c r="O502" s="836">
        <v>1</v>
      </c>
      <c r="P502" s="754"/>
      <c r="Q502" s="769">
        <v>0</v>
      </c>
      <c r="R502" s="753"/>
      <c r="S502" s="769">
        <v>0</v>
      </c>
      <c r="T502" s="836"/>
      <c r="U502" s="792">
        <v>0</v>
      </c>
    </row>
    <row r="503" spans="1:21" ht="14.4" customHeight="1" x14ac:dyDescent="0.3">
      <c r="A503" s="752">
        <v>50</v>
      </c>
      <c r="B503" s="753" t="s">
        <v>1949</v>
      </c>
      <c r="C503" s="753" t="s">
        <v>2190</v>
      </c>
      <c r="D503" s="834" t="s">
        <v>3032</v>
      </c>
      <c r="E503" s="835" t="s">
        <v>2203</v>
      </c>
      <c r="F503" s="753" t="s">
        <v>2186</v>
      </c>
      <c r="G503" s="753" t="s">
        <v>2879</v>
      </c>
      <c r="H503" s="753" t="s">
        <v>1098</v>
      </c>
      <c r="I503" s="753" t="s">
        <v>1139</v>
      </c>
      <c r="J503" s="753" t="s">
        <v>2111</v>
      </c>
      <c r="K503" s="753" t="s">
        <v>2112</v>
      </c>
      <c r="L503" s="754">
        <v>0</v>
      </c>
      <c r="M503" s="754">
        <v>0</v>
      </c>
      <c r="N503" s="753">
        <v>7</v>
      </c>
      <c r="O503" s="836">
        <v>2.5</v>
      </c>
      <c r="P503" s="754">
        <v>0</v>
      </c>
      <c r="Q503" s="769"/>
      <c r="R503" s="753">
        <v>2</v>
      </c>
      <c r="S503" s="769">
        <v>0.2857142857142857</v>
      </c>
      <c r="T503" s="836">
        <v>0.5</v>
      </c>
      <c r="U503" s="792">
        <v>0.2</v>
      </c>
    </row>
    <row r="504" spans="1:21" ht="14.4" customHeight="1" x14ac:dyDescent="0.3">
      <c r="A504" s="752">
        <v>50</v>
      </c>
      <c r="B504" s="753" t="s">
        <v>1949</v>
      </c>
      <c r="C504" s="753" t="s">
        <v>2190</v>
      </c>
      <c r="D504" s="834" t="s">
        <v>3032</v>
      </c>
      <c r="E504" s="835" t="s">
        <v>2203</v>
      </c>
      <c r="F504" s="753" t="s">
        <v>2186</v>
      </c>
      <c r="G504" s="753" t="s">
        <v>2879</v>
      </c>
      <c r="H504" s="753" t="s">
        <v>564</v>
      </c>
      <c r="I504" s="753" t="s">
        <v>2880</v>
      </c>
      <c r="J504" s="753" t="s">
        <v>2881</v>
      </c>
      <c r="K504" s="753" t="s">
        <v>2882</v>
      </c>
      <c r="L504" s="754">
        <v>0</v>
      </c>
      <c r="M504" s="754">
        <v>0</v>
      </c>
      <c r="N504" s="753">
        <v>1</v>
      </c>
      <c r="O504" s="836">
        <v>0.5</v>
      </c>
      <c r="P504" s="754">
        <v>0</v>
      </c>
      <c r="Q504" s="769"/>
      <c r="R504" s="753">
        <v>1</v>
      </c>
      <c r="S504" s="769">
        <v>1</v>
      </c>
      <c r="T504" s="836">
        <v>0.5</v>
      </c>
      <c r="U504" s="792">
        <v>1</v>
      </c>
    </row>
    <row r="505" spans="1:21" ht="14.4" customHeight="1" x14ac:dyDescent="0.3">
      <c r="A505" s="752">
        <v>50</v>
      </c>
      <c r="B505" s="753" t="s">
        <v>1949</v>
      </c>
      <c r="C505" s="753" t="s">
        <v>2190</v>
      </c>
      <c r="D505" s="834" t="s">
        <v>3032</v>
      </c>
      <c r="E505" s="835" t="s">
        <v>2203</v>
      </c>
      <c r="F505" s="753" t="s">
        <v>2186</v>
      </c>
      <c r="G505" s="753" t="s">
        <v>2883</v>
      </c>
      <c r="H505" s="753" t="s">
        <v>564</v>
      </c>
      <c r="I505" s="753" t="s">
        <v>2884</v>
      </c>
      <c r="J505" s="753" t="s">
        <v>2885</v>
      </c>
      <c r="K505" s="753" t="s">
        <v>2074</v>
      </c>
      <c r="L505" s="754">
        <v>120.14</v>
      </c>
      <c r="M505" s="754">
        <v>1201.4000000000001</v>
      </c>
      <c r="N505" s="753">
        <v>10</v>
      </c>
      <c r="O505" s="836">
        <v>5.5</v>
      </c>
      <c r="P505" s="754">
        <v>961.12</v>
      </c>
      <c r="Q505" s="769">
        <v>0.79999999999999993</v>
      </c>
      <c r="R505" s="753">
        <v>8</v>
      </c>
      <c r="S505" s="769">
        <v>0.8</v>
      </c>
      <c r="T505" s="836">
        <v>4</v>
      </c>
      <c r="U505" s="792">
        <v>0.72727272727272729</v>
      </c>
    </row>
    <row r="506" spans="1:21" ht="14.4" customHeight="1" x14ac:dyDescent="0.3">
      <c r="A506" s="752">
        <v>50</v>
      </c>
      <c r="B506" s="753" t="s">
        <v>1949</v>
      </c>
      <c r="C506" s="753" t="s">
        <v>2190</v>
      </c>
      <c r="D506" s="834" t="s">
        <v>3032</v>
      </c>
      <c r="E506" s="835" t="s">
        <v>2203</v>
      </c>
      <c r="F506" s="753" t="s">
        <v>2186</v>
      </c>
      <c r="G506" s="753" t="s">
        <v>2239</v>
      </c>
      <c r="H506" s="753" t="s">
        <v>564</v>
      </c>
      <c r="I506" s="753" t="s">
        <v>2560</v>
      </c>
      <c r="J506" s="753" t="s">
        <v>701</v>
      </c>
      <c r="K506" s="753" t="s">
        <v>2561</v>
      </c>
      <c r="L506" s="754">
        <v>210.38</v>
      </c>
      <c r="M506" s="754">
        <v>210.38</v>
      </c>
      <c r="N506" s="753">
        <v>1</v>
      </c>
      <c r="O506" s="836">
        <v>0.5</v>
      </c>
      <c r="P506" s="754"/>
      <c r="Q506" s="769">
        <v>0</v>
      </c>
      <c r="R506" s="753"/>
      <c r="S506" s="769">
        <v>0</v>
      </c>
      <c r="T506" s="836"/>
      <c r="U506" s="792">
        <v>0</v>
      </c>
    </row>
    <row r="507" spans="1:21" ht="14.4" customHeight="1" x14ac:dyDescent="0.3">
      <c r="A507" s="752">
        <v>50</v>
      </c>
      <c r="B507" s="753" t="s">
        <v>1949</v>
      </c>
      <c r="C507" s="753" t="s">
        <v>2190</v>
      </c>
      <c r="D507" s="834" t="s">
        <v>3032</v>
      </c>
      <c r="E507" s="835" t="s">
        <v>2203</v>
      </c>
      <c r="F507" s="753" t="s">
        <v>2186</v>
      </c>
      <c r="G507" s="753" t="s">
        <v>2886</v>
      </c>
      <c r="H507" s="753" t="s">
        <v>564</v>
      </c>
      <c r="I507" s="753" t="s">
        <v>2887</v>
      </c>
      <c r="J507" s="753" t="s">
        <v>2888</v>
      </c>
      <c r="K507" s="753" t="s">
        <v>2889</v>
      </c>
      <c r="L507" s="754">
        <v>282.05</v>
      </c>
      <c r="M507" s="754">
        <v>564.1</v>
      </c>
      <c r="N507" s="753">
        <v>2</v>
      </c>
      <c r="O507" s="836">
        <v>0.5</v>
      </c>
      <c r="P507" s="754">
        <v>564.1</v>
      </c>
      <c r="Q507" s="769">
        <v>1</v>
      </c>
      <c r="R507" s="753">
        <v>2</v>
      </c>
      <c r="S507" s="769">
        <v>1</v>
      </c>
      <c r="T507" s="836">
        <v>0.5</v>
      </c>
      <c r="U507" s="792">
        <v>1</v>
      </c>
    </row>
    <row r="508" spans="1:21" ht="14.4" customHeight="1" x14ac:dyDescent="0.3">
      <c r="A508" s="752">
        <v>50</v>
      </c>
      <c r="B508" s="753" t="s">
        <v>1949</v>
      </c>
      <c r="C508" s="753" t="s">
        <v>2190</v>
      </c>
      <c r="D508" s="834" t="s">
        <v>3032</v>
      </c>
      <c r="E508" s="835" t="s">
        <v>2203</v>
      </c>
      <c r="F508" s="753" t="s">
        <v>2186</v>
      </c>
      <c r="G508" s="753" t="s">
        <v>2890</v>
      </c>
      <c r="H508" s="753" t="s">
        <v>564</v>
      </c>
      <c r="I508" s="753" t="s">
        <v>2891</v>
      </c>
      <c r="J508" s="753" t="s">
        <v>2892</v>
      </c>
      <c r="K508" s="753" t="s">
        <v>2893</v>
      </c>
      <c r="L508" s="754">
        <v>0</v>
      </c>
      <c r="M508" s="754">
        <v>0</v>
      </c>
      <c r="N508" s="753">
        <v>1</v>
      </c>
      <c r="O508" s="836">
        <v>0.5</v>
      </c>
      <c r="P508" s="754"/>
      <c r="Q508" s="769"/>
      <c r="R508" s="753"/>
      <c r="S508" s="769">
        <v>0</v>
      </c>
      <c r="T508" s="836"/>
      <c r="U508" s="792">
        <v>0</v>
      </c>
    </row>
    <row r="509" spans="1:21" ht="14.4" customHeight="1" x14ac:dyDescent="0.3">
      <c r="A509" s="752">
        <v>50</v>
      </c>
      <c r="B509" s="753" t="s">
        <v>1949</v>
      </c>
      <c r="C509" s="753" t="s">
        <v>2190</v>
      </c>
      <c r="D509" s="834" t="s">
        <v>3032</v>
      </c>
      <c r="E509" s="835" t="s">
        <v>2203</v>
      </c>
      <c r="F509" s="753" t="s">
        <v>2186</v>
      </c>
      <c r="G509" s="753" t="s">
        <v>2245</v>
      </c>
      <c r="H509" s="753" t="s">
        <v>1098</v>
      </c>
      <c r="I509" s="753" t="s">
        <v>1251</v>
      </c>
      <c r="J509" s="753" t="s">
        <v>2072</v>
      </c>
      <c r="K509" s="753" t="s">
        <v>2074</v>
      </c>
      <c r="L509" s="754">
        <v>366.53</v>
      </c>
      <c r="M509" s="754">
        <v>733.06</v>
      </c>
      <c r="N509" s="753">
        <v>2</v>
      </c>
      <c r="O509" s="836">
        <v>1.5</v>
      </c>
      <c r="P509" s="754">
        <v>733.06</v>
      </c>
      <c r="Q509" s="769">
        <v>1</v>
      </c>
      <c r="R509" s="753">
        <v>2</v>
      </c>
      <c r="S509" s="769">
        <v>1</v>
      </c>
      <c r="T509" s="836">
        <v>1.5</v>
      </c>
      <c r="U509" s="792">
        <v>1</v>
      </c>
    </row>
    <row r="510" spans="1:21" ht="14.4" customHeight="1" x14ac:dyDescent="0.3">
      <c r="A510" s="752">
        <v>50</v>
      </c>
      <c r="B510" s="753" t="s">
        <v>1949</v>
      </c>
      <c r="C510" s="753" t="s">
        <v>2190</v>
      </c>
      <c r="D510" s="834" t="s">
        <v>3032</v>
      </c>
      <c r="E510" s="835" t="s">
        <v>2203</v>
      </c>
      <c r="F510" s="753" t="s">
        <v>2186</v>
      </c>
      <c r="G510" s="753" t="s">
        <v>2245</v>
      </c>
      <c r="H510" s="753" t="s">
        <v>1098</v>
      </c>
      <c r="I510" s="753" t="s">
        <v>1251</v>
      </c>
      <c r="J510" s="753" t="s">
        <v>2072</v>
      </c>
      <c r="K510" s="753" t="s">
        <v>2074</v>
      </c>
      <c r="L510" s="754">
        <v>311.52999999999997</v>
      </c>
      <c r="M510" s="754">
        <v>623.05999999999995</v>
      </c>
      <c r="N510" s="753">
        <v>2</v>
      </c>
      <c r="O510" s="836">
        <v>2</v>
      </c>
      <c r="P510" s="754"/>
      <c r="Q510" s="769">
        <v>0</v>
      </c>
      <c r="R510" s="753"/>
      <c r="S510" s="769">
        <v>0</v>
      </c>
      <c r="T510" s="836"/>
      <c r="U510" s="792">
        <v>0</v>
      </c>
    </row>
    <row r="511" spans="1:21" ht="14.4" customHeight="1" x14ac:dyDescent="0.3">
      <c r="A511" s="752">
        <v>50</v>
      </c>
      <c r="B511" s="753" t="s">
        <v>1949</v>
      </c>
      <c r="C511" s="753" t="s">
        <v>2190</v>
      </c>
      <c r="D511" s="834" t="s">
        <v>3032</v>
      </c>
      <c r="E511" s="835" t="s">
        <v>2203</v>
      </c>
      <c r="F511" s="753" t="s">
        <v>2186</v>
      </c>
      <c r="G511" s="753" t="s">
        <v>2525</v>
      </c>
      <c r="H511" s="753" t="s">
        <v>564</v>
      </c>
      <c r="I511" s="753" t="s">
        <v>2894</v>
      </c>
      <c r="J511" s="753" t="s">
        <v>2527</v>
      </c>
      <c r="K511" s="753" t="s">
        <v>2895</v>
      </c>
      <c r="L511" s="754">
        <v>301.26</v>
      </c>
      <c r="M511" s="754">
        <v>2108.8199999999997</v>
      </c>
      <c r="N511" s="753">
        <v>7</v>
      </c>
      <c r="O511" s="836">
        <v>1.5</v>
      </c>
      <c r="P511" s="754">
        <v>1205.04</v>
      </c>
      <c r="Q511" s="769">
        <v>0.57142857142857151</v>
      </c>
      <c r="R511" s="753">
        <v>4</v>
      </c>
      <c r="S511" s="769">
        <v>0.5714285714285714</v>
      </c>
      <c r="T511" s="836">
        <v>0.5</v>
      </c>
      <c r="U511" s="792">
        <v>0.33333333333333331</v>
      </c>
    </row>
    <row r="512" spans="1:21" ht="14.4" customHeight="1" x14ac:dyDescent="0.3">
      <c r="A512" s="752">
        <v>50</v>
      </c>
      <c r="B512" s="753" t="s">
        <v>1949</v>
      </c>
      <c r="C512" s="753" t="s">
        <v>2190</v>
      </c>
      <c r="D512" s="834" t="s">
        <v>3032</v>
      </c>
      <c r="E512" s="835" t="s">
        <v>2203</v>
      </c>
      <c r="F512" s="753" t="s">
        <v>2186</v>
      </c>
      <c r="G512" s="753" t="s">
        <v>2529</v>
      </c>
      <c r="H512" s="753" t="s">
        <v>564</v>
      </c>
      <c r="I512" s="753" t="s">
        <v>2896</v>
      </c>
      <c r="J512" s="753" t="s">
        <v>2661</v>
      </c>
      <c r="K512" s="753" t="s">
        <v>2897</v>
      </c>
      <c r="L512" s="754">
        <v>149.69</v>
      </c>
      <c r="M512" s="754">
        <v>1646.59</v>
      </c>
      <c r="N512" s="753">
        <v>11</v>
      </c>
      <c r="O512" s="836">
        <v>2</v>
      </c>
      <c r="P512" s="754">
        <v>598.76</v>
      </c>
      <c r="Q512" s="769">
        <v>0.36363636363636365</v>
      </c>
      <c r="R512" s="753">
        <v>4</v>
      </c>
      <c r="S512" s="769">
        <v>0.36363636363636365</v>
      </c>
      <c r="T512" s="836">
        <v>0.5</v>
      </c>
      <c r="U512" s="792">
        <v>0.25</v>
      </c>
    </row>
    <row r="513" spans="1:21" ht="14.4" customHeight="1" x14ac:dyDescent="0.3">
      <c r="A513" s="752">
        <v>50</v>
      </c>
      <c r="B513" s="753" t="s">
        <v>1949</v>
      </c>
      <c r="C513" s="753" t="s">
        <v>2190</v>
      </c>
      <c r="D513" s="834" t="s">
        <v>3032</v>
      </c>
      <c r="E513" s="835" t="s">
        <v>2203</v>
      </c>
      <c r="F513" s="753" t="s">
        <v>2186</v>
      </c>
      <c r="G513" s="753" t="s">
        <v>2529</v>
      </c>
      <c r="H513" s="753" t="s">
        <v>564</v>
      </c>
      <c r="I513" s="753" t="s">
        <v>2660</v>
      </c>
      <c r="J513" s="753" t="s">
        <v>2661</v>
      </c>
      <c r="K513" s="753" t="s">
        <v>2662</v>
      </c>
      <c r="L513" s="754">
        <v>171.09</v>
      </c>
      <c r="M513" s="754">
        <v>684.36</v>
      </c>
      <c r="N513" s="753">
        <v>4</v>
      </c>
      <c r="O513" s="836">
        <v>0.5</v>
      </c>
      <c r="P513" s="754">
        <v>684.36</v>
      </c>
      <c r="Q513" s="769">
        <v>1</v>
      </c>
      <c r="R513" s="753">
        <v>4</v>
      </c>
      <c r="S513" s="769">
        <v>1</v>
      </c>
      <c r="T513" s="836">
        <v>0.5</v>
      </c>
      <c r="U513" s="792">
        <v>1</v>
      </c>
    </row>
    <row r="514" spans="1:21" ht="14.4" customHeight="1" x14ac:dyDescent="0.3">
      <c r="A514" s="752">
        <v>50</v>
      </c>
      <c r="B514" s="753" t="s">
        <v>1949</v>
      </c>
      <c r="C514" s="753" t="s">
        <v>2190</v>
      </c>
      <c r="D514" s="834" t="s">
        <v>3032</v>
      </c>
      <c r="E514" s="835" t="s">
        <v>2203</v>
      </c>
      <c r="F514" s="753" t="s">
        <v>2186</v>
      </c>
      <c r="G514" s="753" t="s">
        <v>2529</v>
      </c>
      <c r="H514" s="753" t="s">
        <v>564</v>
      </c>
      <c r="I514" s="753" t="s">
        <v>2898</v>
      </c>
      <c r="J514" s="753" t="s">
        <v>2661</v>
      </c>
      <c r="K514" s="753" t="s">
        <v>2899</v>
      </c>
      <c r="L514" s="754">
        <v>85.54</v>
      </c>
      <c r="M514" s="754">
        <v>513.24</v>
      </c>
      <c r="N514" s="753">
        <v>6</v>
      </c>
      <c r="O514" s="836">
        <v>2</v>
      </c>
      <c r="P514" s="754">
        <v>513.24</v>
      </c>
      <c r="Q514" s="769">
        <v>1</v>
      </c>
      <c r="R514" s="753">
        <v>6</v>
      </c>
      <c r="S514" s="769">
        <v>1</v>
      </c>
      <c r="T514" s="836">
        <v>2</v>
      </c>
      <c r="U514" s="792">
        <v>1</v>
      </c>
    </row>
    <row r="515" spans="1:21" ht="14.4" customHeight="1" x14ac:dyDescent="0.3">
      <c r="A515" s="752">
        <v>50</v>
      </c>
      <c r="B515" s="753" t="s">
        <v>1949</v>
      </c>
      <c r="C515" s="753" t="s">
        <v>2190</v>
      </c>
      <c r="D515" s="834" t="s">
        <v>3032</v>
      </c>
      <c r="E515" s="835" t="s">
        <v>2203</v>
      </c>
      <c r="F515" s="753" t="s">
        <v>2186</v>
      </c>
      <c r="G515" s="753" t="s">
        <v>2529</v>
      </c>
      <c r="H515" s="753" t="s">
        <v>564</v>
      </c>
      <c r="I515" s="753" t="s">
        <v>2900</v>
      </c>
      <c r="J515" s="753" t="s">
        <v>2901</v>
      </c>
      <c r="K515" s="753" t="s">
        <v>2902</v>
      </c>
      <c r="L515" s="754">
        <v>160.38999999999999</v>
      </c>
      <c r="M515" s="754">
        <v>481.16999999999996</v>
      </c>
      <c r="N515" s="753">
        <v>3</v>
      </c>
      <c r="O515" s="836">
        <v>0.5</v>
      </c>
      <c r="P515" s="754">
        <v>481.16999999999996</v>
      </c>
      <c r="Q515" s="769">
        <v>1</v>
      </c>
      <c r="R515" s="753">
        <v>3</v>
      </c>
      <c r="S515" s="769">
        <v>1</v>
      </c>
      <c r="T515" s="836">
        <v>0.5</v>
      </c>
      <c r="U515" s="792">
        <v>1</v>
      </c>
    </row>
    <row r="516" spans="1:21" ht="14.4" customHeight="1" x14ac:dyDescent="0.3">
      <c r="A516" s="752">
        <v>50</v>
      </c>
      <c r="B516" s="753" t="s">
        <v>1949</v>
      </c>
      <c r="C516" s="753" t="s">
        <v>2190</v>
      </c>
      <c r="D516" s="834" t="s">
        <v>3032</v>
      </c>
      <c r="E516" s="835" t="s">
        <v>2203</v>
      </c>
      <c r="F516" s="753" t="s">
        <v>2186</v>
      </c>
      <c r="G516" s="753" t="s">
        <v>2903</v>
      </c>
      <c r="H516" s="753" t="s">
        <v>564</v>
      </c>
      <c r="I516" s="753" t="s">
        <v>746</v>
      </c>
      <c r="J516" s="753" t="s">
        <v>2904</v>
      </c>
      <c r="K516" s="753" t="s">
        <v>2905</v>
      </c>
      <c r="L516" s="754">
        <v>93.43</v>
      </c>
      <c r="M516" s="754">
        <v>747.44</v>
      </c>
      <c r="N516" s="753">
        <v>8</v>
      </c>
      <c r="O516" s="836">
        <v>1.5</v>
      </c>
      <c r="P516" s="754"/>
      <c r="Q516" s="769">
        <v>0</v>
      </c>
      <c r="R516" s="753"/>
      <c r="S516" s="769">
        <v>0</v>
      </c>
      <c r="T516" s="836"/>
      <c r="U516" s="792">
        <v>0</v>
      </c>
    </row>
    <row r="517" spans="1:21" ht="14.4" customHeight="1" x14ac:dyDescent="0.3">
      <c r="A517" s="752">
        <v>50</v>
      </c>
      <c r="B517" s="753" t="s">
        <v>1949</v>
      </c>
      <c r="C517" s="753" t="s">
        <v>2190</v>
      </c>
      <c r="D517" s="834" t="s">
        <v>3032</v>
      </c>
      <c r="E517" s="835" t="s">
        <v>2203</v>
      </c>
      <c r="F517" s="753" t="s">
        <v>2186</v>
      </c>
      <c r="G517" s="753" t="s">
        <v>2906</v>
      </c>
      <c r="H517" s="753" t="s">
        <v>564</v>
      </c>
      <c r="I517" s="753" t="s">
        <v>2907</v>
      </c>
      <c r="J517" s="753" t="s">
        <v>2908</v>
      </c>
      <c r="K517" s="753" t="s">
        <v>2909</v>
      </c>
      <c r="L517" s="754">
        <v>300.68</v>
      </c>
      <c r="M517" s="754">
        <v>601.36</v>
      </c>
      <c r="N517" s="753">
        <v>2</v>
      </c>
      <c r="O517" s="836">
        <v>1</v>
      </c>
      <c r="P517" s="754"/>
      <c r="Q517" s="769">
        <v>0</v>
      </c>
      <c r="R517" s="753"/>
      <c r="S517" s="769">
        <v>0</v>
      </c>
      <c r="T517" s="836"/>
      <c r="U517" s="792">
        <v>0</v>
      </c>
    </row>
    <row r="518" spans="1:21" ht="14.4" customHeight="1" x14ac:dyDescent="0.3">
      <c r="A518" s="752">
        <v>50</v>
      </c>
      <c r="B518" s="753" t="s">
        <v>1949</v>
      </c>
      <c r="C518" s="753" t="s">
        <v>2190</v>
      </c>
      <c r="D518" s="834" t="s">
        <v>3032</v>
      </c>
      <c r="E518" s="835" t="s">
        <v>2203</v>
      </c>
      <c r="F518" s="753" t="s">
        <v>2186</v>
      </c>
      <c r="G518" s="753" t="s">
        <v>2910</v>
      </c>
      <c r="H518" s="753" t="s">
        <v>564</v>
      </c>
      <c r="I518" s="753" t="s">
        <v>2911</v>
      </c>
      <c r="J518" s="753" t="s">
        <v>2912</v>
      </c>
      <c r="K518" s="753" t="s">
        <v>2913</v>
      </c>
      <c r="L518" s="754">
        <v>131.32</v>
      </c>
      <c r="M518" s="754">
        <v>393.96</v>
      </c>
      <c r="N518" s="753">
        <v>3</v>
      </c>
      <c r="O518" s="836">
        <v>0.5</v>
      </c>
      <c r="P518" s="754"/>
      <c r="Q518" s="769">
        <v>0</v>
      </c>
      <c r="R518" s="753"/>
      <c r="S518" s="769">
        <v>0</v>
      </c>
      <c r="T518" s="836"/>
      <c r="U518" s="792">
        <v>0</v>
      </c>
    </row>
    <row r="519" spans="1:21" ht="14.4" customHeight="1" x14ac:dyDescent="0.3">
      <c r="A519" s="752">
        <v>50</v>
      </c>
      <c r="B519" s="753" t="s">
        <v>1949</v>
      </c>
      <c r="C519" s="753" t="s">
        <v>2190</v>
      </c>
      <c r="D519" s="834" t="s">
        <v>3032</v>
      </c>
      <c r="E519" s="835" t="s">
        <v>2203</v>
      </c>
      <c r="F519" s="753" t="s">
        <v>2186</v>
      </c>
      <c r="G519" s="753" t="s">
        <v>2910</v>
      </c>
      <c r="H519" s="753" t="s">
        <v>564</v>
      </c>
      <c r="I519" s="753" t="s">
        <v>2914</v>
      </c>
      <c r="J519" s="753" t="s">
        <v>2912</v>
      </c>
      <c r="K519" s="753" t="s">
        <v>2915</v>
      </c>
      <c r="L519" s="754">
        <v>393.94</v>
      </c>
      <c r="M519" s="754">
        <v>1181.82</v>
      </c>
      <c r="N519" s="753">
        <v>3</v>
      </c>
      <c r="O519" s="836">
        <v>1.5</v>
      </c>
      <c r="P519" s="754">
        <v>1181.82</v>
      </c>
      <c r="Q519" s="769">
        <v>1</v>
      </c>
      <c r="R519" s="753">
        <v>3</v>
      </c>
      <c r="S519" s="769">
        <v>1</v>
      </c>
      <c r="T519" s="836">
        <v>1.5</v>
      </c>
      <c r="U519" s="792">
        <v>1</v>
      </c>
    </row>
    <row r="520" spans="1:21" ht="14.4" customHeight="1" x14ac:dyDescent="0.3">
      <c r="A520" s="752">
        <v>50</v>
      </c>
      <c r="B520" s="753" t="s">
        <v>1949</v>
      </c>
      <c r="C520" s="753" t="s">
        <v>2190</v>
      </c>
      <c r="D520" s="834" t="s">
        <v>3032</v>
      </c>
      <c r="E520" s="835" t="s">
        <v>2203</v>
      </c>
      <c r="F520" s="753" t="s">
        <v>2186</v>
      </c>
      <c r="G520" s="753" t="s">
        <v>2910</v>
      </c>
      <c r="H520" s="753" t="s">
        <v>564</v>
      </c>
      <c r="I520" s="753" t="s">
        <v>2916</v>
      </c>
      <c r="J520" s="753" t="s">
        <v>2917</v>
      </c>
      <c r="K520" s="753" t="s">
        <v>2918</v>
      </c>
      <c r="L520" s="754">
        <v>131.32</v>
      </c>
      <c r="M520" s="754">
        <v>393.96</v>
      </c>
      <c r="N520" s="753">
        <v>3</v>
      </c>
      <c r="O520" s="836">
        <v>1</v>
      </c>
      <c r="P520" s="754"/>
      <c r="Q520" s="769">
        <v>0</v>
      </c>
      <c r="R520" s="753"/>
      <c r="S520" s="769">
        <v>0</v>
      </c>
      <c r="T520" s="836"/>
      <c r="U520" s="792">
        <v>0</v>
      </c>
    </row>
    <row r="521" spans="1:21" ht="14.4" customHeight="1" x14ac:dyDescent="0.3">
      <c r="A521" s="752">
        <v>50</v>
      </c>
      <c r="B521" s="753" t="s">
        <v>1949</v>
      </c>
      <c r="C521" s="753" t="s">
        <v>2190</v>
      </c>
      <c r="D521" s="834" t="s">
        <v>3032</v>
      </c>
      <c r="E521" s="835" t="s">
        <v>2203</v>
      </c>
      <c r="F521" s="753" t="s">
        <v>2186</v>
      </c>
      <c r="G521" s="753" t="s">
        <v>2246</v>
      </c>
      <c r="H521" s="753" t="s">
        <v>564</v>
      </c>
      <c r="I521" s="753" t="s">
        <v>2536</v>
      </c>
      <c r="J521" s="753" t="s">
        <v>1063</v>
      </c>
      <c r="K521" s="753" t="s">
        <v>2537</v>
      </c>
      <c r="L521" s="754">
        <v>43.94</v>
      </c>
      <c r="M521" s="754">
        <v>175.76</v>
      </c>
      <c r="N521" s="753">
        <v>4</v>
      </c>
      <c r="O521" s="836">
        <v>0.5</v>
      </c>
      <c r="P521" s="754">
        <v>175.76</v>
      </c>
      <c r="Q521" s="769">
        <v>1</v>
      </c>
      <c r="R521" s="753">
        <v>4</v>
      </c>
      <c r="S521" s="769">
        <v>1</v>
      </c>
      <c r="T521" s="836">
        <v>0.5</v>
      </c>
      <c r="U521" s="792">
        <v>1</v>
      </c>
    </row>
    <row r="522" spans="1:21" ht="14.4" customHeight="1" x14ac:dyDescent="0.3">
      <c r="A522" s="752">
        <v>50</v>
      </c>
      <c r="B522" s="753" t="s">
        <v>1949</v>
      </c>
      <c r="C522" s="753" t="s">
        <v>2190</v>
      </c>
      <c r="D522" s="834" t="s">
        <v>3032</v>
      </c>
      <c r="E522" s="835" t="s">
        <v>2203</v>
      </c>
      <c r="F522" s="753" t="s">
        <v>2186</v>
      </c>
      <c r="G522" s="753" t="s">
        <v>2250</v>
      </c>
      <c r="H522" s="753" t="s">
        <v>1098</v>
      </c>
      <c r="I522" s="753" t="s">
        <v>2919</v>
      </c>
      <c r="J522" s="753" t="s">
        <v>2432</v>
      </c>
      <c r="K522" s="753" t="s">
        <v>2920</v>
      </c>
      <c r="L522" s="754">
        <v>93.75</v>
      </c>
      <c r="M522" s="754">
        <v>93.75</v>
      </c>
      <c r="N522" s="753">
        <v>1</v>
      </c>
      <c r="O522" s="836">
        <v>1</v>
      </c>
      <c r="P522" s="754"/>
      <c r="Q522" s="769">
        <v>0</v>
      </c>
      <c r="R522" s="753"/>
      <c r="S522" s="769">
        <v>0</v>
      </c>
      <c r="T522" s="836"/>
      <c r="U522" s="792">
        <v>0</v>
      </c>
    </row>
    <row r="523" spans="1:21" ht="14.4" customHeight="1" x14ac:dyDescent="0.3">
      <c r="A523" s="752">
        <v>50</v>
      </c>
      <c r="B523" s="753" t="s">
        <v>1949</v>
      </c>
      <c r="C523" s="753" t="s">
        <v>2190</v>
      </c>
      <c r="D523" s="834" t="s">
        <v>3032</v>
      </c>
      <c r="E523" s="835" t="s">
        <v>2203</v>
      </c>
      <c r="F523" s="753" t="s">
        <v>2186</v>
      </c>
      <c r="G523" s="753" t="s">
        <v>2250</v>
      </c>
      <c r="H523" s="753" t="s">
        <v>1098</v>
      </c>
      <c r="I523" s="753" t="s">
        <v>2251</v>
      </c>
      <c r="J523" s="753" t="s">
        <v>2035</v>
      </c>
      <c r="K523" s="753" t="s">
        <v>2252</v>
      </c>
      <c r="L523" s="754">
        <v>120.61</v>
      </c>
      <c r="M523" s="754">
        <v>120.61</v>
      </c>
      <c r="N523" s="753">
        <v>1</v>
      </c>
      <c r="O523" s="836">
        <v>1</v>
      </c>
      <c r="P523" s="754"/>
      <c r="Q523" s="769">
        <v>0</v>
      </c>
      <c r="R523" s="753"/>
      <c r="S523" s="769">
        <v>0</v>
      </c>
      <c r="T523" s="836"/>
      <c r="U523" s="792">
        <v>0</v>
      </c>
    </row>
    <row r="524" spans="1:21" ht="14.4" customHeight="1" x14ac:dyDescent="0.3">
      <c r="A524" s="752">
        <v>50</v>
      </c>
      <c r="B524" s="753" t="s">
        <v>1949</v>
      </c>
      <c r="C524" s="753" t="s">
        <v>2190</v>
      </c>
      <c r="D524" s="834" t="s">
        <v>3032</v>
      </c>
      <c r="E524" s="835" t="s">
        <v>2203</v>
      </c>
      <c r="F524" s="753" t="s">
        <v>2186</v>
      </c>
      <c r="G524" s="753" t="s">
        <v>2250</v>
      </c>
      <c r="H524" s="753" t="s">
        <v>1098</v>
      </c>
      <c r="I524" s="753" t="s">
        <v>1169</v>
      </c>
      <c r="J524" s="753" t="s">
        <v>2035</v>
      </c>
      <c r="K524" s="753" t="s">
        <v>2036</v>
      </c>
      <c r="L524" s="754">
        <v>184.74</v>
      </c>
      <c r="M524" s="754">
        <v>738.96</v>
      </c>
      <c r="N524" s="753">
        <v>4</v>
      </c>
      <c r="O524" s="836">
        <v>2</v>
      </c>
      <c r="P524" s="754">
        <v>369.48</v>
      </c>
      <c r="Q524" s="769">
        <v>0.5</v>
      </c>
      <c r="R524" s="753">
        <v>2</v>
      </c>
      <c r="S524" s="769">
        <v>0.5</v>
      </c>
      <c r="T524" s="836">
        <v>1</v>
      </c>
      <c r="U524" s="792">
        <v>0.5</v>
      </c>
    </row>
    <row r="525" spans="1:21" ht="14.4" customHeight="1" x14ac:dyDescent="0.3">
      <c r="A525" s="752">
        <v>50</v>
      </c>
      <c r="B525" s="753" t="s">
        <v>1949</v>
      </c>
      <c r="C525" s="753" t="s">
        <v>2190</v>
      </c>
      <c r="D525" s="834" t="s">
        <v>3032</v>
      </c>
      <c r="E525" s="835" t="s">
        <v>2203</v>
      </c>
      <c r="F525" s="753" t="s">
        <v>2186</v>
      </c>
      <c r="G525" s="753" t="s">
        <v>2921</v>
      </c>
      <c r="H525" s="753" t="s">
        <v>1098</v>
      </c>
      <c r="I525" s="753" t="s">
        <v>2922</v>
      </c>
      <c r="J525" s="753" t="s">
        <v>2923</v>
      </c>
      <c r="K525" s="753" t="s">
        <v>2924</v>
      </c>
      <c r="L525" s="754">
        <v>0</v>
      </c>
      <c r="M525" s="754">
        <v>0</v>
      </c>
      <c r="N525" s="753">
        <v>4</v>
      </c>
      <c r="O525" s="836">
        <v>1.5</v>
      </c>
      <c r="P525" s="754">
        <v>0</v>
      </c>
      <c r="Q525" s="769"/>
      <c r="R525" s="753">
        <v>4</v>
      </c>
      <c r="S525" s="769">
        <v>1</v>
      </c>
      <c r="T525" s="836">
        <v>1.5</v>
      </c>
      <c r="U525" s="792">
        <v>1</v>
      </c>
    </row>
    <row r="526" spans="1:21" ht="14.4" customHeight="1" x14ac:dyDescent="0.3">
      <c r="A526" s="752">
        <v>50</v>
      </c>
      <c r="B526" s="753" t="s">
        <v>1949</v>
      </c>
      <c r="C526" s="753" t="s">
        <v>2190</v>
      </c>
      <c r="D526" s="834" t="s">
        <v>3032</v>
      </c>
      <c r="E526" s="835" t="s">
        <v>2203</v>
      </c>
      <c r="F526" s="753" t="s">
        <v>2186</v>
      </c>
      <c r="G526" s="753" t="s">
        <v>2921</v>
      </c>
      <c r="H526" s="753" t="s">
        <v>564</v>
      </c>
      <c r="I526" s="753" t="s">
        <v>2925</v>
      </c>
      <c r="J526" s="753" t="s">
        <v>2926</v>
      </c>
      <c r="K526" s="753" t="s">
        <v>2927</v>
      </c>
      <c r="L526" s="754">
        <v>0</v>
      </c>
      <c r="M526" s="754">
        <v>0</v>
      </c>
      <c r="N526" s="753">
        <v>2</v>
      </c>
      <c r="O526" s="836">
        <v>0.5</v>
      </c>
      <c r="P526" s="754">
        <v>0</v>
      </c>
      <c r="Q526" s="769"/>
      <c r="R526" s="753">
        <v>2</v>
      </c>
      <c r="S526" s="769">
        <v>1</v>
      </c>
      <c r="T526" s="836">
        <v>0.5</v>
      </c>
      <c r="U526" s="792">
        <v>1</v>
      </c>
    </row>
    <row r="527" spans="1:21" ht="14.4" customHeight="1" x14ac:dyDescent="0.3">
      <c r="A527" s="752">
        <v>50</v>
      </c>
      <c r="B527" s="753" t="s">
        <v>1949</v>
      </c>
      <c r="C527" s="753" t="s">
        <v>2190</v>
      </c>
      <c r="D527" s="834" t="s">
        <v>3032</v>
      </c>
      <c r="E527" s="835" t="s">
        <v>2203</v>
      </c>
      <c r="F527" s="753" t="s">
        <v>2186</v>
      </c>
      <c r="G527" s="753" t="s">
        <v>2921</v>
      </c>
      <c r="H527" s="753" t="s">
        <v>564</v>
      </c>
      <c r="I527" s="753" t="s">
        <v>2928</v>
      </c>
      <c r="J527" s="753" t="s">
        <v>2929</v>
      </c>
      <c r="K527" s="753" t="s">
        <v>2747</v>
      </c>
      <c r="L527" s="754">
        <v>0</v>
      </c>
      <c r="M527" s="754">
        <v>0</v>
      </c>
      <c r="N527" s="753">
        <v>1</v>
      </c>
      <c r="O527" s="836">
        <v>0.5</v>
      </c>
      <c r="P527" s="754">
        <v>0</v>
      </c>
      <c r="Q527" s="769"/>
      <c r="R527" s="753">
        <v>1</v>
      </c>
      <c r="S527" s="769">
        <v>1</v>
      </c>
      <c r="T527" s="836">
        <v>0.5</v>
      </c>
      <c r="U527" s="792">
        <v>1</v>
      </c>
    </row>
    <row r="528" spans="1:21" ht="14.4" customHeight="1" x14ac:dyDescent="0.3">
      <c r="A528" s="752">
        <v>50</v>
      </c>
      <c r="B528" s="753" t="s">
        <v>1949</v>
      </c>
      <c r="C528" s="753" t="s">
        <v>2190</v>
      </c>
      <c r="D528" s="834" t="s">
        <v>3032</v>
      </c>
      <c r="E528" s="835" t="s">
        <v>2203</v>
      </c>
      <c r="F528" s="753" t="s">
        <v>2186</v>
      </c>
      <c r="G528" s="753" t="s">
        <v>2540</v>
      </c>
      <c r="H528" s="753" t="s">
        <v>1098</v>
      </c>
      <c r="I528" s="753" t="s">
        <v>2930</v>
      </c>
      <c r="J528" s="753" t="s">
        <v>2542</v>
      </c>
      <c r="K528" s="753" t="s">
        <v>2931</v>
      </c>
      <c r="L528" s="754">
        <v>1887.9</v>
      </c>
      <c r="M528" s="754">
        <v>49085.399999999994</v>
      </c>
      <c r="N528" s="753">
        <v>26</v>
      </c>
      <c r="O528" s="836">
        <v>6</v>
      </c>
      <c r="P528" s="754">
        <v>43421.7</v>
      </c>
      <c r="Q528" s="769">
        <v>0.88461538461538469</v>
      </c>
      <c r="R528" s="753">
        <v>23</v>
      </c>
      <c r="S528" s="769">
        <v>0.88461538461538458</v>
      </c>
      <c r="T528" s="836">
        <v>5.5</v>
      </c>
      <c r="U528" s="792">
        <v>0.91666666666666663</v>
      </c>
    </row>
    <row r="529" spans="1:21" ht="14.4" customHeight="1" x14ac:dyDescent="0.3">
      <c r="A529" s="752">
        <v>50</v>
      </c>
      <c r="B529" s="753" t="s">
        <v>1949</v>
      </c>
      <c r="C529" s="753" t="s">
        <v>2190</v>
      </c>
      <c r="D529" s="834" t="s">
        <v>3032</v>
      </c>
      <c r="E529" s="835" t="s">
        <v>2203</v>
      </c>
      <c r="F529" s="753" t="s">
        <v>2186</v>
      </c>
      <c r="G529" s="753" t="s">
        <v>2256</v>
      </c>
      <c r="H529" s="753" t="s">
        <v>564</v>
      </c>
      <c r="I529" s="753" t="s">
        <v>2932</v>
      </c>
      <c r="J529" s="753" t="s">
        <v>2258</v>
      </c>
      <c r="K529" s="753" t="s">
        <v>2933</v>
      </c>
      <c r="L529" s="754">
        <v>842.31</v>
      </c>
      <c r="M529" s="754">
        <v>1684.62</v>
      </c>
      <c r="N529" s="753">
        <v>2</v>
      </c>
      <c r="O529" s="836">
        <v>1.5</v>
      </c>
      <c r="P529" s="754"/>
      <c r="Q529" s="769">
        <v>0</v>
      </c>
      <c r="R529" s="753"/>
      <c r="S529" s="769">
        <v>0</v>
      </c>
      <c r="T529" s="836"/>
      <c r="U529" s="792">
        <v>0</v>
      </c>
    </row>
    <row r="530" spans="1:21" ht="14.4" customHeight="1" x14ac:dyDescent="0.3">
      <c r="A530" s="752">
        <v>50</v>
      </c>
      <c r="B530" s="753" t="s">
        <v>1949</v>
      </c>
      <c r="C530" s="753" t="s">
        <v>2190</v>
      </c>
      <c r="D530" s="834" t="s">
        <v>3032</v>
      </c>
      <c r="E530" s="835" t="s">
        <v>2203</v>
      </c>
      <c r="F530" s="753" t="s">
        <v>2186</v>
      </c>
      <c r="G530" s="753" t="s">
        <v>2256</v>
      </c>
      <c r="H530" s="753" t="s">
        <v>564</v>
      </c>
      <c r="I530" s="753" t="s">
        <v>2934</v>
      </c>
      <c r="J530" s="753" t="s">
        <v>2258</v>
      </c>
      <c r="K530" s="753" t="s">
        <v>2935</v>
      </c>
      <c r="L530" s="754">
        <v>683.39</v>
      </c>
      <c r="M530" s="754">
        <v>683.39</v>
      </c>
      <c r="N530" s="753">
        <v>1</v>
      </c>
      <c r="O530" s="836">
        <v>1</v>
      </c>
      <c r="P530" s="754"/>
      <c r="Q530" s="769">
        <v>0</v>
      </c>
      <c r="R530" s="753"/>
      <c r="S530" s="769">
        <v>0</v>
      </c>
      <c r="T530" s="836"/>
      <c r="U530" s="792">
        <v>0</v>
      </c>
    </row>
    <row r="531" spans="1:21" ht="14.4" customHeight="1" x14ac:dyDescent="0.3">
      <c r="A531" s="752">
        <v>50</v>
      </c>
      <c r="B531" s="753" t="s">
        <v>1949</v>
      </c>
      <c r="C531" s="753" t="s">
        <v>2190</v>
      </c>
      <c r="D531" s="834" t="s">
        <v>3032</v>
      </c>
      <c r="E531" s="835" t="s">
        <v>2203</v>
      </c>
      <c r="F531" s="753" t="s">
        <v>2186</v>
      </c>
      <c r="G531" s="753" t="s">
        <v>2936</v>
      </c>
      <c r="H531" s="753" t="s">
        <v>1098</v>
      </c>
      <c r="I531" s="753" t="s">
        <v>1240</v>
      </c>
      <c r="J531" s="753" t="s">
        <v>2015</v>
      </c>
      <c r="K531" s="753" t="s">
        <v>2016</v>
      </c>
      <c r="L531" s="754">
        <v>133.94</v>
      </c>
      <c r="M531" s="754">
        <v>1339.3999999999999</v>
      </c>
      <c r="N531" s="753">
        <v>10</v>
      </c>
      <c r="O531" s="836">
        <v>2</v>
      </c>
      <c r="P531" s="754"/>
      <c r="Q531" s="769">
        <v>0</v>
      </c>
      <c r="R531" s="753"/>
      <c r="S531" s="769">
        <v>0</v>
      </c>
      <c r="T531" s="836"/>
      <c r="U531" s="792">
        <v>0</v>
      </c>
    </row>
    <row r="532" spans="1:21" ht="14.4" customHeight="1" x14ac:dyDescent="0.3">
      <c r="A532" s="752">
        <v>50</v>
      </c>
      <c r="B532" s="753" t="s">
        <v>1949</v>
      </c>
      <c r="C532" s="753" t="s">
        <v>2190</v>
      </c>
      <c r="D532" s="834" t="s">
        <v>3032</v>
      </c>
      <c r="E532" s="835" t="s">
        <v>2203</v>
      </c>
      <c r="F532" s="753" t="s">
        <v>2186</v>
      </c>
      <c r="G532" s="753" t="s">
        <v>2668</v>
      </c>
      <c r="H532" s="753" t="s">
        <v>564</v>
      </c>
      <c r="I532" s="753" t="s">
        <v>2937</v>
      </c>
      <c r="J532" s="753" t="s">
        <v>2670</v>
      </c>
      <c r="K532" s="753" t="s">
        <v>2938</v>
      </c>
      <c r="L532" s="754">
        <v>226.15</v>
      </c>
      <c r="M532" s="754">
        <v>226.15</v>
      </c>
      <c r="N532" s="753">
        <v>1</v>
      </c>
      <c r="O532" s="836">
        <v>1</v>
      </c>
      <c r="P532" s="754"/>
      <c r="Q532" s="769">
        <v>0</v>
      </c>
      <c r="R532" s="753"/>
      <c r="S532" s="769">
        <v>0</v>
      </c>
      <c r="T532" s="836"/>
      <c r="U532" s="792">
        <v>0</v>
      </c>
    </row>
    <row r="533" spans="1:21" ht="14.4" customHeight="1" x14ac:dyDescent="0.3">
      <c r="A533" s="752">
        <v>50</v>
      </c>
      <c r="B533" s="753" t="s">
        <v>1949</v>
      </c>
      <c r="C533" s="753" t="s">
        <v>2190</v>
      </c>
      <c r="D533" s="834" t="s">
        <v>3032</v>
      </c>
      <c r="E533" s="835" t="s">
        <v>2203</v>
      </c>
      <c r="F533" s="753" t="s">
        <v>2186</v>
      </c>
      <c r="G533" s="753" t="s">
        <v>2668</v>
      </c>
      <c r="H533" s="753" t="s">
        <v>564</v>
      </c>
      <c r="I533" s="753" t="s">
        <v>2939</v>
      </c>
      <c r="J533" s="753" t="s">
        <v>2670</v>
      </c>
      <c r="K533" s="753" t="s">
        <v>2940</v>
      </c>
      <c r="L533" s="754">
        <v>274.41000000000003</v>
      </c>
      <c r="M533" s="754">
        <v>274.41000000000003</v>
      </c>
      <c r="N533" s="753">
        <v>1</v>
      </c>
      <c r="O533" s="836">
        <v>1</v>
      </c>
      <c r="P533" s="754">
        <v>274.41000000000003</v>
      </c>
      <c r="Q533" s="769">
        <v>1</v>
      </c>
      <c r="R533" s="753">
        <v>1</v>
      </c>
      <c r="S533" s="769">
        <v>1</v>
      </c>
      <c r="T533" s="836">
        <v>1</v>
      </c>
      <c r="U533" s="792">
        <v>1</v>
      </c>
    </row>
    <row r="534" spans="1:21" ht="14.4" customHeight="1" x14ac:dyDescent="0.3">
      <c r="A534" s="752">
        <v>50</v>
      </c>
      <c r="B534" s="753" t="s">
        <v>1949</v>
      </c>
      <c r="C534" s="753" t="s">
        <v>2190</v>
      </c>
      <c r="D534" s="834" t="s">
        <v>3032</v>
      </c>
      <c r="E534" s="835" t="s">
        <v>2203</v>
      </c>
      <c r="F534" s="753" t="s">
        <v>2186</v>
      </c>
      <c r="G534" s="753" t="s">
        <v>2668</v>
      </c>
      <c r="H534" s="753" t="s">
        <v>564</v>
      </c>
      <c r="I534" s="753" t="s">
        <v>2669</v>
      </c>
      <c r="J534" s="753" t="s">
        <v>2670</v>
      </c>
      <c r="K534" s="753" t="s">
        <v>2671</v>
      </c>
      <c r="L534" s="754">
        <v>327.38</v>
      </c>
      <c r="M534" s="754">
        <v>327.38</v>
      </c>
      <c r="N534" s="753">
        <v>1</v>
      </c>
      <c r="O534" s="836">
        <v>1</v>
      </c>
      <c r="P534" s="754">
        <v>327.38</v>
      </c>
      <c r="Q534" s="769">
        <v>1</v>
      </c>
      <c r="R534" s="753">
        <v>1</v>
      </c>
      <c r="S534" s="769">
        <v>1</v>
      </c>
      <c r="T534" s="836">
        <v>1</v>
      </c>
      <c r="U534" s="792">
        <v>1</v>
      </c>
    </row>
    <row r="535" spans="1:21" ht="14.4" customHeight="1" x14ac:dyDescent="0.3">
      <c r="A535" s="752">
        <v>50</v>
      </c>
      <c r="B535" s="753" t="s">
        <v>1949</v>
      </c>
      <c r="C535" s="753" t="s">
        <v>2190</v>
      </c>
      <c r="D535" s="834" t="s">
        <v>3032</v>
      </c>
      <c r="E535" s="835" t="s">
        <v>2203</v>
      </c>
      <c r="F535" s="753" t="s">
        <v>2186</v>
      </c>
      <c r="G535" s="753" t="s">
        <v>2668</v>
      </c>
      <c r="H535" s="753" t="s">
        <v>564</v>
      </c>
      <c r="I535" s="753" t="s">
        <v>2941</v>
      </c>
      <c r="J535" s="753" t="s">
        <v>2670</v>
      </c>
      <c r="K535" s="753" t="s">
        <v>2942</v>
      </c>
      <c r="L535" s="754">
        <v>0</v>
      </c>
      <c r="M535" s="754">
        <v>0</v>
      </c>
      <c r="N535" s="753">
        <v>1</v>
      </c>
      <c r="O535" s="836">
        <v>1</v>
      </c>
      <c r="P535" s="754">
        <v>0</v>
      </c>
      <c r="Q535" s="769"/>
      <c r="R535" s="753">
        <v>1</v>
      </c>
      <c r="S535" s="769">
        <v>1</v>
      </c>
      <c r="T535" s="836">
        <v>1</v>
      </c>
      <c r="U535" s="792">
        <v>1</v>
      </c>
    </row>
    <row r="536" spans="1:21" ht="14.4" customHeight="1" x14ac:dyDescent="0.3">
      <c r="A536" s="752">
        <v>50</v>
      </c>
      <c r="B536" s="753" t="s">
        <v>1949</v>
      </c>
      <c r="C536" s="753" t="s">
        <v>2190</v>
      </c>
      <c r="D536" s="834" t="s">
        <v>3032</v>
      </c>
      <c r="E536" s="835" t="s">
        <v>2203</v>
      </c>
      <c r="F536" s="753" t="s">
        <v>2186</v>
      </c>
      <c r="G536" s="753" t="s">
        <v>2546</v>
      </c>
      <c r="H536" s="753" t="s">
        <v>564</v>
      </c>
      <c r="I536" s="753" t="s">
        <v>1036</v>
      </c>
      <c r="J536" s="753" t="s">
        <v>1037</v>
      </c>
      <c r="K536" s="753" t="s">
        <v>1038</v>
      </c>
      <c r="L536" s="754">
        <v>50.32</v>
      </c>
      <c r="M536" s="754">
        <v>100.64</v>
      </c>
      <c r="N536" s="753">
        <v>2</v>
      </c>
      <c r="O536" s="836">
        <v>0.5</v>
      </c>
      <c r="P536" s="754">
        <v>100.64</v>
      </c>
      <c r="Q536" s="769">
        <v>1</v>
      </c>
      <c r="R536" s="753">
        <v>2</v>
      </c>
      <c r="S536" s="769">
        <v>1</v>
      </c>
      <c r="T536" s="836">
        <v>0.5</v>
      </c>
      <c r="U536" s="792">
        <v>1</v>
      </c>
    </row>
    <row r="537" spans="1:21" ht="14.4" customHeight="1" x14ac:dyDescent="0.3">
      <c r="A537" s="752">
        <v>50</v>
      </c>
      <c r="B537" s="753" t="s">
        <v>1949</v>
      </c>
      <c r="C537" s="753" t="s">
        <v>2190</v>
      </c>
      <c r="D537" s="834" t="s">
        <v>3032</v>
      </c>
      <c r="E537" s="835" t="s">
        <v>2203</v>
      </c>
      <c r="F537" s="753" t="s">
        <v>2187</v>
      </c>
      <c r="G537" s="753" t="s">
        <v>2672</v>
      </c>
      <c r="H537" s="753" t="s">
        <v>564</v>
      </c>
      <c r="I537" s="753" t="s">
        <v>2673</v>
      </c>
      <c r="J537" s="753" t="s">
        <v>2674</v>
      </c>
      <c r="K537" s="753" t="s">
        <v>2675</v>
      </c>
      <c r="L537" s="754">
        <v>25</v>
      </c>
      <c r="M537" s="754">
        <v>600</v>
      </c>
      <c r="N537" s="753">
        <v>24</v>
      </c>
      <c r="O537" s="836">
        <v>6</v>
      </c>
      <c r="P537" s="754">
        <v>600</v>
      </c>
      <c r="Q537" s="769">
        <v>1</v>
      </c>
      <c r="R537" s="753">
        <v>24</v>
      </c>
      <c r="S537" s="769">
        <v>1</v>
      </c>
      <c r="T537" s="836">
        <v>6</v>
      </c>
      <c r="U537" s="792">
        <v>1</v>
      </c>
    </row>
    <row r="538" spans="1:21" ht="14.4" customHeight="1" x14ac:dyDescent="0.3">
      <c r="A538" s="752">
        <v>50</v>
      </c>
      <c r="B538" s="753" t="s">
        <v>1949</v>
      </c>
      <c r="C538" s="753" t="s">
        <v>2190</v>
      </c>
      <c r="D538" s="834" t="s">
        <v>3032</v>
      </c>
      <c r="E538" s="835" t="s">
        <v>2203</v>
      </c>
      <c r="F538" s="753" t="s">
        <v>2187</v>
      </c>
      <c r="G538" s="753" t="s">
        <v>2672</v>
      </c>
      <c r="H538" s="753" t="s">
        <v>564</v>
      </c>
      <c r="I538" s="753" t="s">
        <v>2676</v>
      </c>
      <c r="J538" s="753" t="s">
        <v>2674</v>
      </c>
      <c r="K538" s="753" t="s">
        <v>2677</v>
      </c>
      <c r="L538" s="754">
        <v>30</v>
      </c>
      <c r="M538" s="754">
        <v>840</v>
      </c>
      <c r="N538" s="753">
        <v>28</v>
      </c>
      <c r="O538" s="836">
        <v>7</v>
      </c>
      <c r="P538" s="754">
        <v>840</v>
      </c>
      <c r="Q538" s="769">
        <v>1</v>
      </c>
      <c r="R538" s="753">
        <v>28</v>
      </c>
      <c r="S538" s="769">
        <v>1</v>
      </c>
      <c r="T538" s="836">
        <v>7</v>
      </c>
      <c r="U538" s="792">
        <v>1</v>
      </c>
    </row>
    <row r="539" spans="1:21" ht="14.4" customHeight="1" x14ac:dyDescent="0.3">
      <c r="A539" s="752">
        <v>50</v>
      </c>
      <c r="B539" s="753" t="s">
        <v>1949</v>
      </c>
      <c r="C539" s="753" t="s">
        <v>2190</v>
      </c>
      <c r="D539" s="834" t="s">
        <v>3032</v>
      </c>
      <c r="E539" s="835" t="s">
        <v>2203</v>
      </c>
      <c r="F539" s="753" t="s">
        <v>2187</v>
      </c>
      <c r="G539" s="753" t="s">
        <v>2672</v>
      </c>
      <c r="H539" s="753" t="s">
        <v>564</v>
      </c>
      <c r="I539" s="753" t="s">
        <v>2943</v>
      </c>
      <c r="J539" s="753" t="s">
        <v>2674</v>
      </c>
      <c r="K539" s="753" t="s">
        <v>2944</v>
      </c>
      <c r="L539" s="754">
        <v>15</v>
      </c>
      <c r="M539" s="754">
        <v>60</v>
      </c>
      <c r="N539" s="753">
        <v>4</v>
      </c>
      <c r="O539" s="836">
        <v>1</v>
      </c>
      <c r="P539" s="754"/>
      <c r="Q539" s="769">
        <v>0</v>
      </c>
      <c r="R539" s="753"/>
      <c r="S539" s="769">
        <v>0</v>
      </c>
      <c r="T539" s="836"/>
      <c r="U539" s="792">
        <v>0</v>
      </c>
    </row>
    <row r="540" spans="1:21" ht="14.4" customHeight="1" x14ac:dyDescent="0.3">
      <c r="A540" s="752">
        <v>50</v>
      </c>
      <c r="B540" s="753" t="s">
        <v>1949</v>
      </c>
      <c r="C540" s="753" t="s">
        <v>2190</v>
      </c>
      <c r="D540" s="834" t="s">
        <v>3032</v>
      </c>
      <c r="E540" s="835" t="s">
        <v>2203</v>
      </c>
      <c r="F540" s="753" t="s">
        <v>2187</v>
      </c>
      <c r="G540" s="753" t="s">
        <v>2678</v>
      </c>
      <c r="H540" s="753" t="s">
        <v>564</v>
      </c>
      <c r="I540" s="753" t="s">
        <v>2679</v>
      </c>
      <c r="J540" s="753" t="s">
        <v>2680</v>
      </c>
      <c r="K540" s="753" t="s">
        <v>2681</v>
      </c>
      <c r="L540" s="754">
        <v>378.48</v>
      </c>
      <c r="M540" s="754">
        <v>2270.88</v>
      </c>
      <c r="N540" s="753">
        <v>6</v>
      </c>
      <c r="O540" s="836">
        <v>6</v>
      </c>
      <c r="P540" s="754">
        <v>2270.88</v>
      </c>
      <c r="Q540" s="769">
        <v>1</v>
      </c>
      <c r="R540" s="753">
        <v>6</v>
      </c>
      <c r="S540" s="769">
        <v>1</v>
      </c>
      <c r="T540" s="836">
        <v>6</v>
      </c>
      <c r="U540" s="792">
        <v>1</v>
      </c>
    </row>
    <row r="541" spans="1:21" ht="14.4" customHeight="1" x14ac:dyDescent="0.3">
      <c r="A541" s="752">
        <v>50</v>
      </c>
      <c r="B541" s="753" t="s">
        <v>1949</v>
      </c>
      <c r="C541" s="753" t="s">
        <v>2190</v>
      </c>
      <c r="D541" s="834" t="s">
        <v>3032</v>
      </c>
      <c r="E541" s="835" t="s">
        <v>2203</v>
      </c>
      <c r="F541" s="753" t="s">
        <v>2187</v>
      </c>
      <c r="G541" s="753" t="s">
        <v>2678</v>
      </c>
      <c r="H541" s="753" t="s">
        <v>564</v>
      </c>
      <c r="I541" s="753" t="s">
        <v>2682</v>
      </c>
      <c r="J541" s="753" t="s">
        <v>2683</v>
      </c>
      <c r="K541" s="753" t="s">
        <v>2684</v>
      </c>
      <c r="L541" s="754">
        <v>378.48</v>
      </c>
      <c r="M541" s="754">
        <v>2270.88</v>
      </c>
      <c r="N541" s="753">
        <v>6</v>
      </c>
      <c r="O541" s="836">
        <v>6</v>
      </c>
      <c r="P541" s="754">
        <v>2270.88</v>
      </c>
      <c r="Q541" s="769">
        <v>1</v>
      </c>
      <c r="R541" s="753">
        <v>6</v>
      </c>
      <c r="S541" s="769">
        <v>1</v>
      </c>
      <c r="T541" s="836">
        <v>6</v>
      </c>
      <c r="U541" s="792">
        <v>1</v>
      </c>
    </row>
    <row r="542" spans="1:21" ht="14.4" customHeight="1" x14ac:dyDescent="0.3">
      <c r="A542" s="752">
        <v>50</v>
      </c>
      <c r="B542" s="753" t="s">
        <v>1949</v>
      </c>
      <c r="C542" s="753" t="s">
        <v>2190</v>
      </c>
      <c r="D542" s="834" t="s">
        <v>3032</v>
      </c>
      <c r="E542" s="835" t="s">
        <v>2204</v>
      </c>
      <c r="F542" s="753" t="s">
        <v>2186</v>
      </c>
      <c r="G542" s="753" t="s">
        <v>2945</v>
      </c>
      <c r="H542" s="753" t="s">
        <v>564</v>
      </c>
      <c r="I542" s="753" t="s">
        <v>2946</v>
      </c>
      <c r="J542" s="753" t="s">
        <v>1376</v>
      </c>
      <c r="K542" s="753" t="s">
        <v>2947</v>
      </c>
      <c r="L542" s="754">
        <v>61.44</v>
      </c>
      <c r="M542" s="754">
        <v>61.44</v>
      </c>
      <c r="N542" s="753">
        <v>1</v>
      </c>
      <c r="O542" s="836">
        <v>1</v>
      </c>
      <c r="P542" s="754">
        <v>61.44</v>
      </c>
      <c r="Q542" s="769">
        <v>1</v>
      </c>
      <c r="R542" s="753">
        <v>1</v>
      </c>
      <c r="S542" s="769">
        <v>1</v>
      </c>
      <c r="T542" s="836">
        <v>1</v>
      </c>
      <c r="U542" s="792">
        <v>1</v>
      </c>
    </row>
    <row r="543" spans="1:21" ht="14.4" customHeight="1" x14ac:dyDescent="0.3">
      <c r="A543" s="752">
        <v>50</v>
      </c>
      <c r="B543" s="753" t="s">
        <v>1949</v>
      </c>
      <c r="C543" s="753" t="s">
        <v>2190</v>
      </c>
      <c r="D543" s="834" t="s">
        <v>3032</v>
      </c>
      <c r="E543" s="835" t="s">
        <v>2204</v>
      </c>
      <c r="F543" s="753" t="s">
        <v>2186</v>
      </c>
      <c r="G543" s="753" t="s">
        <v>2702</v>
      </c>
      <c r="H543" s="753" t="s">
        <v>564</v>
      </c>
      <c r="I543" s="753" t="s">
        <v>1329</v>
      </c>
      <c r="J543" s="753" t="s">
        <v>1330</v>
      </c>
      <c r="K543" s="753" t="s">
        <v>2711</v>
      </c>
      <c r="L543" s="754">
        <v>48.09</v>
      </c>
      <c r="M543" s="754">
        <v>144.27000000000001</v>
      </c>
      <c r="N543" s="753">
        <v>3</v>
      </c>
      <c r="O543" s="836">
        <v>1</v>
      </c>
      <c r="P543" s="754">
        <v>144.27000000000001</v>
      </c>
      <c r="Q543" s="769">
        <v>1</v>
      </c>
      <c r="R543" s="753">
        <v>3</v>
      </c>
      <c r="S543" s="769">
        <v>1</v>
      </c>
      <c r="T543" s="836">
        <v>1</v>
      </c>
      <c r="U543" s="792">
        <v>1</v>
      </c>
    </row>
    <row r="544" spans="1:21" ht="14.4" customHeight="1" x14ac:dyDescent="0.3">
      <c r="A544" s="752">
        <v>50</v>
      </c>
      <c r="B544" s="753" t="s">
        <v>1949</v>
      </c>
      <c r="C544" s="753" t="s">
        <v>2190</v>
      </c>
      <c r="D544" s="834" t="s">
        <v>3032</v>
      </c>
      <c r="E544" s="835" t="s">
        <v>2204</v>
      </c>
      <c r="F544" s="753" t="s">
        <v>2186</v>
      </c>
      <c r="G544" s="753" t="s">
        <v>2733</v>
      </c>
      <c r="H544" s="753" t="s">
        <v>1098</v>
      </c>
      <c r="I544" s="753" t="s">
        <v>2948</v>
      </c>
      <c r="J544" s="753" t="s">
        <v>2735</v>
      </c>
      <c r="K544" s="753" t="s">
        <v>2949</v>
      </c>
      <c r="L544" s="754">
        <v>0</v>
      </c>
      <c r="M544" s="754">
        <v>0</v>
      </c>
      <c r="N544" s="753">
        <v>1</v>
      </c>
      <c r="O544" s="836">
        <v>0.5</v>
      </c>
      <c r="P544" s="754">
        <v>0</v>
      </c>
      <c r="Q544" s="769"/>
      <c r="R544" s="753">
        <v>1</v>
      </c>
      <c r="S544" s="769">
        <v>1</v>
      </c>
      <c r="T544" s="836">
        <v>0.5</v>
      </c>
      <c r="U544" s="792">
        <v>1</v>
      </c>
    </row>
    <row r="545" spans="1:21" ht="14.4" customHeight="1" x14ac:dyDescent="0.3">
      <c r="A545" s="752">
        <v>50</v>
      </c>
      <c r="B545" s="753" t="s">
        <v>1949</v>
      </c>
      <c r="C545" s="753" t="s">
        <v>2190</v>
      </c>
      <c r="D545" s="834" t="s">
        <v>3032</v>
      </c>
      <c r="E545" s="835" t="s">
        <v>2204</v>
      </c>
      <c r="F545" s="753" t="s">
        <v>2186</v>
      </c>
      <c r="G545" s="753" t="s">
        <v>2921</v>
      </c>
      <c r="H545" s="753" t="s">
        <v>564</v>
      </c>
      <c r="I545" s="753" t="s">
        <v>585</v>
      </c>
      <c r="J545" s="753" t="s">
        <v>2929</v>
      </c>
      <c r="K545" s="753" t="s">
        <v>2927</v>
      </c>
      <c r="L545" s="754">
        <v>0</v>
      </c>
      <c r="M545" s="754">
        <v>0</v>
      </c>
      <c r="N545" s="753">
        <v>1</v>
      </c>
      <c r="O545" s="836">
        <v>0.5</v>
      </c>
      <c r="P545" s="754">
        <v>0</v>
      </c>
      <c r="Q545" s="769"/>
      <c r="R545" s="753">
        <v>1</v>
      </c>
      <c r="S545" s="769">
        <v>1</v>
      </c>
      <c r="T545" s="836">
        <v>0.5</v>
      </c>
      <c r="U545" s="792">
        <v>1</v>
      </c>
    </row>
    <row r="546" spans="1:21" ht="14.4" customHeight="1" x14ac:dyDescent="0.3">
      <c r="A546" s="752">
        <v>50</v>
      </c>
      <c r="B546" s="753" t="s">
        <v>1949</v>
      </c>
      <c r="C546" s="753" t="s">
        <v>2190</v>
      </c>
      <c r="D546" s="834" t="s">
        <v>3032</v>
      </c>
      <c r="E546" s="835" t="s">
        <v>2204</v>
      </c>
      <c r="F546" s="753" t="s">
        <v>2186</v>
      </c>
      <c r="G546" s="753" t="s">
        <v>2253</v>
      </c>
      <c r="H546" s="753" t="s">
        <v>564</v>
      </c>
      <c r="I546" s="753" t="s">
        <v>2950</v>
      </c>
      <c r="J546" s="753" t="s">
        <v>1033</v>
      </c>
      <c r="K546" s="753" t="s">
        <v>2951</v>
      </c>
      <c r="L546" s="754">
        <v>277.70999999999998</v>
      </c>
      <c r="M546" s="754">
        <v>277.70999999999998</v>
      </c>
      <c r="N546" s="753">
        <v>1</v>
      </c>
      <c r="O546" s="836">
        <v>1</v>
      </c>
      <c r="P546" s="754">
        <v>277.70999999999998</v>
      </c>
      <c r="Q546" s="769">
        <v>1</v>
      </c>
      <c r="R546" s="753">
        <v>1</v>
      </c>
      <c r="S546" s="769">
        <v>1</v>
      </c>
      <c r="T546" s="836">
        <v>1</v>
      </c>
      <c r="U546" s="792">
        <v>1</v>
      </c>
    </row>
    <row r="547" spans="1:21" ht="14.4" customHeight="1" x14ac:dyDescent="0.3">
      <c r="A547" s="752">
        <v>50</v>
      </c>
      <c r="B547" s="753" t="s">
        <v>1949</v>
      </c>
      <c r="C547" s="753" t="s">
        <v>2190</v>
      </c>
      <c r="D547" s="834" t="s">
        <v>3032</v>
      </c>
      <c r="E547" s="835" t="s">
        <v>2204</v>
      </c>
      <c r="F547" s="753" t="s">
        <v>2187</v>
      </c>
      <c r="G547" s="753" t="s">
        <v>2672</v>
      </c>
      <c r="H547" s="753" t="s">
        <v>564</v>
      </c>
      <c r="I547" s="753" t="s">
        <v>2673</v>
      </c>
      <c r="J547" s="753" t="s">
        <v>2674</v>
      </c>
      <c r="K547" s="753" t="s">
        <v>2675</v>
      </c>
      <c r="L547" s="754">
        <v>25</v>
      </c>
      <c r="M547" s="754">
        <v>900</v>
      </c>
      <c r="N547" s="753">
        <v>36</v>
      </c>
      <c r="O547" s="836">
        <v>9</v>
      </c>
      <c r="P547" s="754">
        <v>900</v>
      </c>
      <c r="Q547" s="769">
        <v>1</v>
      </c>
      <c r="R547" s="753">
        <v>36</v>
      </c>
      <c r="S547" s="769">
        <v>1</v>
      </c>
      <c r="T547" s="836">
        <v>9</v>
      </c>
      <c r="U547" s="792">
        <v>1</v>
      </c>
    </row>
    <row r="548" spans="1:21" ht="14.4" customHeight="1" x14ac:dyDescent="0.3">
      <c r="A548" s="752">
        <v>50</v>
      </c>
      <c r="B548" s="753" t="s">
        <v>1949</v>
      </c>
      <c r="C548" s="753" t="s">
        <v>2190</v>
      </c>
      <c r="D548" s="834" t="s">
        <v>3032</v>
      </c>
      <c r="E548" s="835" t="s">
        <v>2204</v>
      </c>
      <c r="F548" s="753" t="s">
        <v>2187</v>
      </c>
      <c r="G548" s="753" t="s">
        <v>2672</v>
      </c>
      <c r="H548" s="753" t="s">
        <v>564</v>
      </c>
      <c r="I548" s="753" t="s">
        <v>2676</v>
      </c>
      <c r="J548" s="753" t="s">
        <v>2674</v>
      </c>
      <c r="K548" s="753" t="s">
        <v>2677</v>
      </c>
      <c r="L548" s="754">
        <v>30</v>
      </c>
      <c r="M548" s="754">
        <v>840</v>
      </c>
      <c r="N548" s="753">
        <v>28</v>
      </c>
      <c r="O548" s="836">
        <v>7</v>
      </c>
      <c r="P548" s="754">
        <v>840</v>
      </c>
      <c r="Q548" s="769">
        <v>1</v>
      </c>
      <c r="R548" s="753">
        <v>28</v>
      </c>
      <c r="S548" s="769">
        <v>1</v>
      </c>
      <c r="T548" s="836">
        <v>7</v>
      </c>
      <c r="U548" s="792">
        <v>1</v>
      </c>
    </row>
    <row r="549" spans="1:21" ht="14.4" customHeight="1" x14ac:dyDescent="0.3">
      <c r="A549" s="752">
        <v>50</v>
      </c>
      <c r="B549" s="753" t="s">
        <v>1949</v>
      </c>
      <c r="C549" s="753" t="s">
        <v>2190</v>
      </c>
      <c r="D549" s="834" t="s">
        <v>3032</v>
      </c>
      <c r="E549" s="835" t="s">
        <v>2204</v>
      </c>
      <c r="F549" s="753" t="s">
        <v>2187</v>
      </c>
      <c r="G549" s="753" t="s">
        <v>2678</v>
      </c>
      <c r="H549" s="753" t="s">
        <v>564</v>
      </c>
      <c r="I549" s="753" t="s">
        <v>2679</v>
      </c>
      <c r="J549" s="753" t="s">
        <v>2680</v>
      </c>
      <c r="K549" s="753" t="s">
        <v>2681</v>
      </c>
      <c r="L549" s="754">
        <v>378.48</v>
      </c>
      <c r="M549" s="754">
        <v>1513.92</v>
      </c>
      <c r="N549" s="753">
        <v>4</v>
      </c>
      <c r="O549" s="836">
        <v>4</v>
      </c>
      <c r="P549" s="754">
        <v>1513.92</v>
      </c>
      <c r="Q549" s="769">
        <v>1</v>
      </c>
      <c r="R549" s="753">
        <v>4</v>
      </c>
      <c r="S549" s="769">
        <v>1</v>
      </c>
      <c r="T549" s="836">
        <v>4</v>
      </c>
      <c r="U549" s="792">
        <v>1</v>
      </c>
    </row>
    <row r="550" spans="1:21" ht="14.4" customHeight="1" x14ac:dyDescent="0.3">
      <c r="A550" s="752">
        <v>50</v>
      </c>
      <c r="B550" s="753" t="s">
        <v>1949</v>
      </c>
      <c r="C550" s="753" t="s">
        <v>2190</v>
      </c>
      <c r="D550" s="834" t="s">
        <v>3032</v>
      </c>
      <c r="E550" s="835" t="s">
        <v>2204</v>
      </c>
      <c r="F550" s="753" t="s">
        <v>2187</v>
      </c>
      <c r="G550" s="753" t="s">
        <v>2678</v>
      </c>
      <c r="H550" s="753" t="s">
        <v>564</v>
      </c>
      <c r="I550" s="753" t="s">
        <v>2682</v>
      </c>
      <c r="J550" s="753" t="s">
        <v>2683</v>
      </c>
      <c r="K550" s="753" t="s">
        <v>2684</v>
      </c>
      <c r="L550" s="754">
        <v>378.48</v>
      </c>
      <c r="M550" s="754">
        <v>1135.44</v>
      </c>
      <c r="N550" s="753">
        <v>3</v>
      </c>
      <c r="O550" s="836">
        <v>3</v>
      </c>
      <c r="P550" s="754">
        <v>1135.44</v>
      </c>
      <c r="Q550" s="769">
        <v>1</v>
      </c>
      <c r="R550" s="753">
        <v>3</v>
      </c>
      <c r="S550" s="769">
        <v>1</v>
      </c>
      <c r="T550" s="836">
        <v>3</v>
      </c>
      <c r="U550" s="792">
        <v>1</v>
      </c>
    </row>
    <row r="551" spans="1:21" ht="14.4" customHeight="1" x14ac:dyDescent="0.3">
      <c r="A551" s="752">
        <v>50</v>
      </c>
      <c r="B551" s="753" t="s">
        <v>1949</v>
      </c>
      <c r="C551" s="753" t="s">
        <v>2190</v>
      </c>
      <c r="D551" s="834" t="s">
        <v>3032</v>
      </c>
      <c r="E551" s="835" t="s">
        <v>2205</v>
      </c>
      <c r="F551" s="753" t="s">
        <v>2186</v>
      </c>
      <c r="G551" s="753" t="s">
        <v>2952</v>
      </c>
      <c r="H551" s="753" t="s">
        <v>1098</v>
      </c>
      <c r="I551" s="753" t="s">
        <v>2953</v>
      </c>
      <c r="J551" s="753" t="s">
        <v>2954</v>
      </c>
      <c r="K551" s="753" t="s">
        <v>2955</v>
      </c>
      <c r="L551" s="754">
        <v>70.540000000000006</v>
      </c>
      <c r="M551" s="754">
        <v>141.08000000000001</v>
      </c>
      <c r="N551" s="753">
        <v>2</v>
      </c>
      <c r="O551" s="836">
        <v>0.5</v>
      </c>
      <c r="P551" s="754">
        <v>141.08000000000001</v>
      </c>
      <c r="Q551" s="769">
        <v>1</v>
      </c>
      <c r="R551" s="753">
        <v>2</v>
      </c>
      <c r="S551" s="769">
        <v>1</v>
      </c>
      <c r="T551" s="836">
        <v>0.5</v>
      </c>
      <c r="U551" s="792">
        <v>1</v>
      </c>
    </row>
    <row r="552" spans="1:21" ht="14.4" customHeight="1" x14ac:dyDescent="0.3">
      <c r="A552" s="752">
        <v>50</v>
      </c>
      <c r="B552" s="753" t="s">
        <v>1949</v>
      </c>
      <c r="C552" s="753" t="s">
        <v>2190</v>
      </c>
      <c r="D552" s="834" t="s">
        <v>3032</v>
      </c>
      <c r="E552" s="835" t="s">
        <v>2205</v>
      </c>
      <c r="F552" s="753" t="s">
        <v>2186</v>
      </c>
      <c r="G552" s="753" t="s">
        <v>2956</v>
      </c>
      <c r="H552" s="753" t="s">
        <v>564</v>
      </c>
      <c r="I552" s="753" t="s">
        <v>643</v>
      </c>
      <c r="J552" s="753" t="s">
        <v>640</v>
      </c>
      <c r="K552" s="753" t="s">
        <v>2957</v>
      </c>
      <c r="L552" s="754">
        <v>37.61</v>
      </c>
      <c r="M552" s="754">
        <v>75.22</v>
      </c>
      <c r="N552" s="753">
        <v>2</v>
      </c>
      <c r="O552" s="836">
        <v>0.5</v>
      </c>
      <c r="P552" s="754">
        <v>75.22</v>
      </c>
      <c r="Q552" s="769">
        <v>1</v>
      </c>
      <c r="R552" s="753">
        <v>2</v>
      </c>
      <c r="S552" s="769">
        <v>1</v>
      </c>
      <c r="T552" s="836">
        <v>0.5</v>
      </c>
      <c r="U552" s="792">
        <v>1</v>
      </c>
    </row>
    <row r="553" spans="1:21" ht="14.4" customHeight="1" x14ac:dyDescent="0.3">
      <c r="A553" s="752">
        <v>50</v>
      </c>
      <c r="B553" s="753" t="s">
        <v>1949</v>
      </c>
      <c r="C553" s="753" t="s">
        <v>2190</v>
      </c>
      <c r="D553" s="834" t="s">
        <v>3032</v>
      </c>
      <c r="E553" s="835" t="s">
        <v>2205</v>
      </c>
      <c r="F553" s="753" t="s">
        <v>2186</v>
      </c>
      <c r="G553" s="753" t="s">
        <v>2958</v>
      </c>
      <c r="H553" s="753" t="s">
        <v>564</v>
      </c>
      <c r="I553" s="753" t="s">
        <v>2959</v>
      </c>
      <c r="J553" s="753" t="s">
        <v>2960</v>
      </c>
      <c r="K553" s="753" t="s">
        <v>2961</v>
      </c>
      <c r="L553" s="754">
        <v>93.49</v>
      </c>
      <c r="M553" s="754">
        <v>186.98</v>
      </c>
      <c r="N553" s="753">
        <v>2</v>
      </c>
      <c r="O553" s="836">
        <v>0.5</v>
      </c>
      <c r="P553" s="754">
        <v>186.98</v>
      </c>
      <c r="Q553" s="769">
        <v>1</v>
      </c>
      <c r="R553" s="753">
        <v>2</v>
      </c>
      <c r="S553" s="769">
        <v>1</v>
      </c>
      <c r="T553" s="836">
        <v>0.5</v>
      </c>
      <c r="U553" s="792">
        <v>1</v>
      </c>
    </row>
    <row r="554" spans="1:21" ht="14.4" customHeight="1" x14ac:dyDescent="0.3">
      <c r="A554" s="752">
        <v>50</v>
      </c>
      <c r="B554" s="753" t="s">
        <v>1949</v>
      </c>
      <c r="C554" s="753" t="s">
        <v>2190</v>
      </c>
      <c r="D554" s="834" t="s">
        <v>3032</v>
      </c>
      <c r="E554" s="835" t="s">
        <v>2205</v>
      </c>
      <c r="F554" s="753" t="s">
        <v>2186</v>
      </c>
      <c r="G554" s="753" t="s">
        <v>2962</v>
      </c>
      <c r="H554" s="753" t="s">
        <v>564</v>
      </c>
      <c r="I554" s="753" t="s">
        <v>2963</v>
      </c>
      <c r="J554" s="753" t="s">
        <v>2964</v>
      </c>
      <c r="K554" s="753" t="s">
        <v>2965</v>
      </c>
      <c r="L554" s="754">
        <v>55.34</v>
      </c>
      <c r="M554" s="754">
        <v>55.34</v>
      </c>
      <c r="N554" s="753">
        <v>1</v>
      </c>
      <c r="O554" s="836">
        <v>0.5</v>
      </c>
      <c r="P554" s="754">
        <v>55.34</v>
      </c>
      <c r="Q554" s="769">
        <v>1</v>
      </c>
      <c r="R554" s="753">
        <v>1</v>
      </c>
      <c r="S554" s="769">
        <v>1</v>
      </c>
      <c r="T554" s="836">
        <v>0.5</v>
      </c>
      <c r="U554" s="792">
        <v>1</v>
      </c>
    </row>
    <row r="555" spans="1:21" ht="14.4" customHeight="1" x14ac:dyDescent="0.3">
      <c r="A555" s="752">
        <v>50</v>
      </c>
      <c r="B555" s="753" t="s">
        <v>1949</v>
      </c>
      <c r="C555" s="753" t="s">
        <v>2190</v>
      </c>
      <c r="D555" s="834" t="s">
        <v>3032</v>
      </c>
      <c r="E555" s="835" t="s">
        <v>2207</v>
      </c>
      <c r="F555" s="753" t="s">
        <v>2186</v>
      </c>
      <c r="G555" s="753" t="s">
        <v>2956</v>
      </c>
      <c r="H555" s="753" t="s">
        <v>564</v>
      </c>
      <c r="I555" s="753" t="s">
        <v>2966</v>
      </c>
      <c r="J555" s="753" t="s">
        <v>2967</v>
      </c>
      <c r="K555" s="753" t="s">
        <v>2968</v>
      </c>
      <c r="L555" s="754">
        <v>80.760000000000005</v>
      </c>
      <c r="M555" s="754">
        <v>80.760000000000005</v>
      </c>
      <c r="N555" s="753">
        <v>1</v>
      </c>
      <c r="O555" s="836">
        <v>1</v>
      </c>
      <c r="P555" s="754">
        <v>80.760000000000005</v>
      </c>
      <c r="Q555" s="769">
        <v>1</v>
      </c>
      <c r="R555" s="753">
        <v>1</v>
      </c>
      <c r="S555" s="769">
        <v>1</v>
      </c>
      <c r="T555" s="836">
        <v>1</v>
      </c>
      <c r="U555" s="792">
        <v>1</v>
      </c>
    </row>
    <row r="556" spans="1:21" ht="14.4" customHeight="1" x14ac:dyDescent="0.3">
      <c r="A556" s="752">
        <v>50</v>
      </c>
      <c r="B556" s="753" t="s">
        <v>1949</v>
      </c>
      <c r="C556" s="753" t="s">
        <v>2190</v>
      </c>
      <c r="D556" s="834" t="s">
        <v>3032</v>
      </c>
      <c r="E556" s="835" t="s">
        <v>2208</v>
      </c>
      <c r="F556" s="753" t="s">
        <v>2186</v>
      </c>
      <c r="G556" s="753" t="s">
        <v>2585</v>
      </c>
      <c r="H556" s="753" t="s">
        <v>564</v>
      </c>
      <c r="I556" s="753" t="s">
        <v>2586</v>
      </c>
      <c r="J556" s="753" t="s">
        <v>2587</v>
      </c>
      <c r="K556" s="753" t="s">
        <v>2121</v>
      </c>
      <c r="L556" s="754">
        <v>4.7</v>
      </c>
      <c r="M556" s="754">
        <v>4.7</v>
      </c>
      <c r="N556" s="753">
        <v>1</v>
      </c>
      <c r="O556" s="836">
        <v>1</v>
      </c>
      <c r="P556" s="754"/>
      <c r="Q556" s="769">
        <v>0</v>
      </c>
      <c r="R556" s="753"/>
      <c r="S556" s="769">
        <v>0</v>
      </c>
      <c r="T556" s="836"/>
      <c r="U556" s="792">
        <v>0</v>
      </c>
    </row>
    <row r="557" spans="1:21" ht="14.4" customHeight="1" x14ac:dyDescent="0.3">
      <c r="A557" s="752">
        <v>50</v>
      </c>
      <c r="B557" s="753" t="s">
        <v>1949</v>
      </c>
      <c r="C557" s="753" t="s">
        <v>2190</v>
      </c>
      <c r="D557" s="834" t="s">
        <v>3032</v>
      </c>
      <c r="E557" s="835" t="s">
        <v>2208</v>
      </c>
      <c r="F557" s="753" t="s">
        <v>2186</v>
      </c>
      <c r="G557" s="753" t="s">
        <v>2210</v>
      </c>
      <c r="H557" s="753" t="s">
        <v>564</v>
      </c>
      <c r="I557" s="753" t="s">
        <v>2969</v>
      </c>
      <c r="J557" s="753" t="s">
        <v>2745</v>
      </c>
      <c r="K557" s="753" t="s">
        <v>2970</v>
      </c>
      <c r="L557" s="754">
        <v>0</v>
      </c>
      <c r="M557" s="754">
        <v>0</v>
      </c>
      <c r="N557" s="753">
        <v>1</v>
      </c>
      <c r="O557" s="836">
        <v>0.5</v>
      </c>
      <c r="P557" s="754"/>
      <c r="Q557" s="769"/>
      <c r="R557" s="753"/>
      <c r="S557" s="769">
        <v>0</v>
      </c>
      <c r="T557" s="836"/>
      <c r="U557" s="792">
        <v>0</v>
      </c>
    </row>
    <row r="558" spans="1:21" ht="14.4" customHeight="1" x14ac:dyDescent="0.3">
      <c r="A558" s="752">
        <v>50</v>
      </c>
      <c r="B558" s="753" t="s">
        <v>1949</v>
      </c>
      <c r="C558" s="753" t="s">
        <v>2190</v>
      </c>
      <c r="D558" s="834" t="s">
        <v>3032</v>
      </c>
      <c r="E558" s="835" t="s">
        <v>2208</v>
      </c>
      <c r="F558" s="753" t="s">
        <v>2186</v>
      </c>
      <c r="G558" s="753" t="s">
        <v>2266</v>
      </c>
      <c r="H558" s="753" t="s">
        <v>564</v>
      </c>
      <c r="I558" s="753" t="s">
        <v>2971</v>
      </c>
      <c r="J558" s="753" t="s">
        <v>2972</v>
      </c>
      <c r="K558" s="753" t="s">
        <v>2428</v>
      </c>
      <c r="L558" s="754">
        <v>0</v>
      </c>
      <c r="M558" s="754">
        <v>0</v>
      </c>
      <c r="N558" s="753">
        <v>1</v>
      </c>
      <c r="O558" s="836">
        <v>0.5</v>
      </c>
      <c r="P558" s="754"/>
      <c r="Q558" s="769"/>
      <c r="R558" s="753"/>
      <c r="S558" s="769">
        <v>0</v>
      </c>
      <c r="T558" s="836"/>
      <c r="U558" s="792">
        <v>0</v>
      </c>
    </row>
    <row r="559" spans="1:21" ht="14.4" customHeight="1" x14ac:dyDescent="0.3">
      <c r="A559" s="752">
        <v>50</v>
      </c>
      <c r="B559" s="753" t="s">
        <v>1949</v>
      </c>
      <c r="C559" s="753" t="s">
        <v>2190</v>
      </c>
      <c r="D559" s="834" t="s">
        <v>3032</v>
      </c>
      <c r="E559" s="835" t="s">
        <v>2208</v>
      </c>
      <c r="F559" s="753" t="s">
        <v>2186</v>
      </c>
      <c r="G559" s="753" t="s">
        <v>2973</v>
      </c>
      <c r="H559" s="753" t="s">
        <v>564</v>
      </c>
      <c r="I559" s="753" t="s">
        <v>2974</v>
      </c>
      <c r="J559" s="753" t="s">
        <v>2975</v>
      </c>
      <c r="K559" s="753" t="s">
        <v>2976</v>
      </c>
      <c r="L559" s="754">
        <v>0</v>
      </c>
      <c r="M559" s="754">
        <v>0</v>
      </c>
      <c r="N559" s="753">
        <v>1</v>
      </c>
      <c r="O559" s="836">
        <v>1</v>
      </c>
      <c r="P559" s="754"/>
      <c r="Q559" s="769"/>
      <c r="R559" s="753"/>
      <c r="S559" s="769">
        <v>0</v>
      </c>
      <c r="T559" s="836"/>
      <c r="U559" s="792">
        <v>0</v>
      </c>
    </row>
    <row r="560" spans="1:21" ht="14.4" customHeight="1" x14ac:dyDescent="0.3">
      <c r="A560" s="752">
        <v>50</v>
      </c>
      <c r="B560" s="753" t="s">
        <v>1949</v>
      </c>
      <c r="C560" s="753" t="s">
        <v>2190</v>
      </c>
      <c r="D560" s="834" t="s">
        <v>3032</v>
      </c>
      <c r="E560" s="835" t="s">
        <v>2208</v>
      </c>
      <c r="F560" s="753" t="s">
        <v>2186</v>
      </c>
      <c r="G560" s="753" t="s">
        <v>2755</v>
      </c>
      <c r="H560" s="753" t="s">
        <v>564</v>
      </c>
      <c r="I560" s="753" t="s">
        <v>2977</v>
      </c>
      <c r="J560" s="753" t="s">
        <v>775</v>
      </c>
      <c r="K560" s="753" t="s">
        <v>2033</v>
      </c>
      <c r="L560" s="754">
        <v>0</v>
      </c>
      <c r="M560" s="754">
        <v>0</v>
      </c>
      <c r="N560" s="753">
        <v>1</v>
      </c>
      <c r="O560" s="836">
        <v>1</v>
      </c>
      <c r="P560" s="754"/>
      <c r="Q560" s="769"/>
      <c r="R560" s="753"/>
      <c r="S560" s="769">
        <v>0</v>
      </c>
      <c r="T560" s="836"/>
      <c r="U560" s="792">
        <v>0</v>
      </c>
    </row>
    <row r="561" spans="1:21" ht="14.4" customHeight="1" x14ac:dyDescent="0.3">
      <c r="A561" s="752">
        <v>50</v>
      </c>
      <c r="B561" s="753" t="s">
        <v>1949</v>
      </c>
      <c r="C561" s="753" t="s">
        <v>2190</v>
      </c>
      <c r="D561" s="834" t="s">
        <v>3032</v>
      </c>
      <c r="E561" s="835" t="s">
        <v>2208</v>
      </c>
      <c r="F561" s="753" t="s">
        <v>2186</v>
      </c>
      <c r="G561" s="753" t="s">
        <v>2348</v>
      </c>
      <c r="H561" s="753" t="s">
        <v>564</v>
      </c>
      <c r="I561" s="753" t="s">
        <v>2978</v>
      </c>
      <c r="J561" s="753" t="s">
        <v>2349</v>
      </c>
      <c r="K561" s="753" t="s">
        <v>2979</v>
      </c>
      <c r="L561" s="754">
        <v>0</v>
      </c>
      <c r="M561" s="754">
        <v>0</v>
      </c>
      <c r="N561" s="753">
        <v>1</v>
      </c>
      <c r="O561" s="836">
        <v>0.5</v>
      </c>
      <c r="P561" s="754">
        <v>0</v>
      </c>
      <c r="Q561" s="769"/>
      <c r="R561" s="753">
        <v>1</v>
      </c>
      <c r="S561" s="769">
        <v>1</v>
      </c>
      <c r="T561" s="836">
        <v>0.5</v>
      </c>
      <c r="U561" s="792">
        <v>1</v>
      </c>
    </row>
    <row r="562" spans="1:21" ht="14.4" customHeight="1" x14ac:dyDescent="0.3">
      <c r="A562" s="752">
        <v>50</v>
      </c>
      <c r="B562" s="753" t="s">
        <v>1949</v>
      </c>
      <c r="C562" s="753" t="s">
        <v>2190</v>
      </c>
      <c r="D562" s="834" t="s">
        <v>3032</v>
      </c>
      <c r="E562" s="835" t="s">
        <v>2208</v>
      </c>
      <c r="F562" s="753" t="s">
        <v>2186</v>
      </c>
      <c r="G562" s="753" t="s">
        <v>2768</v>
      </c>
      <c r="H562" s="753" t="s">
        <v>564</v>
      </c>
      <c r="I562" s="753" t="s">
        <v>2980</v>
      </c>
      <c r="J562" s="753" t="s">
        <v>2981</v>
      </c>
      <c r="K562" s="753" t="s">
        <v>2982</v>
      </c>
      <c r="L562" s="754">
        <v>0</v>
      </c>
      <c r="M562" s="754">
        <v>0</v>
      </c>
      <c r="N562" s="753">
        <v>1</v>
      </c>
      <c r="O562" s="836">
        <v>1</v>
      </c>
      <c r="P562" s="754"/>
      <c r="Q562" s="769"/>
      <c r="R562" s="753"/>
      <c r="S562" s="769">
        <v>0</v>
      </c>
      <c r="T562" s="836"/>
      <c r="U562" s="792">
        <v>0</v>
      </c>
    </row>
    <row r="563" spans="1:21" ht="14.4" customHeight="1" x14ac:dyDescent="0.3">
      <c r="A563" s="752">
        <v>50</v>
      </c>
      <c r="B563" s="753" t="s">
        <v>1949</v>
      </c>
      <c r="C563" s="753" t="s">
        <v>2190</v>
      </c>
      <c r="D563" s="834" t="s">
        <v>3032</v>
      </c>
      <c r="E563" s="835" t="s">
        <v>2208</v>
      </c>
      <c r="F563" s="753" t="s">
        <v>2186</v>
      </c>
      <c r="G563" s="753" t="s">
        <v>2768</v>
      </c>
      <c r="H563" s="753" t="s">
        <v>564</v>
      </c>
      <c r="I563" s="753" t="s">
        <v>2983</v>
      </c>
      <c r="J563" s="753" t="s">
        <v>751</v>
      </c>
      <c r="K563" s="753" t="s">
        <v>2984</v>
      </c>
      <c r="L563" s="754">
        <v>161.4</v>
      </c>
      <c r="M563" s="754">
        <v>161.4</v>
      </c>
      <c r="N563" s="753">
        <v>1</v>
      </c>
      <c r="O563" s="836">
        <v>1</v>
      </c>
      <c r="P563" s="754"/>
      <c r="Q563" s="769">
        <v>0</v>
      </c>
      <c r="R563" s="753"/>
      <c r="S563" s="769">
        <v>0</v>
      </c>
      <c r="T563" s="836"/>
      <c r="U563" s="792">
        <v>0</v>
      </c>
    </row>
    <row r="564" spans="1:21" ht="14.4" customHeight="1" x14ac:dyDescent="0.3">
      <c r="A564" s="752">
        <v>50</v>
      </c>
      <c r="B564" s="753" t="s">
        <v>1949</v>
      </c>
      <c r="C564" s="753" t="s">
        <v>2190</v>
      </c>
      <c r="D564" s="834" t="s">
        <v>3032</v>
      </c>
      <c r="E564" s="835" t="s">
        <v>2208</v>
      </c>
      <c r="F564" s="753" t="s">
        <v>2186</v>
      </c>
      <c r="G564" s="753" t="s">
        <v>2453</v>
      </c>
      <c r="H564" s="753" t="s">
        <v>564</v>
      </c>
      <c r="I564" s="753" t="s">
        <v>2985</v>
      </c>
      <c r="J564" s="753" t="s">
        <v>1046</v>
      </c>
      <c r="K564" s="753" t="s">
        <v>2402</v>
      </c>
      <c r="L564" s="754">
        <v>91.11</v>
      </c>
      <c r="M564" s="754">
        <v>273.33</v>
      </c>
      <c r="N564" s="753">
        <v>3</v>
      </c>
      <c r="O564" s="836">
        <v>0.5</v>
      </c>
      <c r="P564" s="754"/>
      <c r="Q564" s="769">
        <v>0</v>
      </c>
      <c r="R564" s="753"/>
      <c r="S564" s="769">
        <v>0</v>
      </c>
      <c r="T564" s="836"/>
      <c r="U564" s="792">
        <v>0</v>
      </c>
    </row>
    <row r="565" spans="1:21" ht="14.4" customHeight="1" x14ac:dyDescent="0.3">
      <c r="A565" s="752">
        <v>50</v>
      </c>
      <c r="B565" s="753" t="s">
        <v>1949</v>
      </c>
      <c r="C565" s="753" t="s">
        <v>2190</v>
      </c>
      <c r="D565" s="834" t="s">
        <v>3032</v>
      </c>
      <c r="E565" s="835" t="s">
        <v>2208</v>
      </c>
      <c r="F565" s="753" t="s">
        <v>2186</v>
      </c>
      <c r="G565" s="753" t="s">
        <v>2986</v>
      </c>
      <c r="H565" s="753" t="s">
        <v>564</v>
      </c>
      <c r="I565" s="753" t="s">
        <v>2987</v>
      </c>
      <c r="J565" s="753" t="s">
        <v>2988</v>
      </c>
      <c r="K565" s="753" t="s">
        <v>2989</v>
      </c>
      <c r="L565" s="754">
        <v>0</v>
      </c>
      <c r="M565" s="754">
        <v>0</v>
      </c>
      <c r="N565" s="753">
        <v>1</v>
      </c>
      <c r="O565" s="836">
        <v>1</v>
      </c>
      <c r="P565" s="754">
        <v>0</v>
      </c>
      <c r="Q565" s="769"/>
      <c r="R565" s="753">
        <v>1</v>
      </c>
      <c r="S565" s="769">
        <v>1</v>
      </c>
      <c r="T565" s="836">
        <v>1</v>
      </c>
      <c r="U565" s="792">
        <v>1</v>
      </c>
    </row>
    <row r="566" spans="1:21" ht="14.4" customHeight="1" x14ac:dyDescent="0.3">
      <c r="A566" s="752">
        <v>50</v>
      </c>
      <c r="B566" s="753" t="s">
        <v>1949</v>
      </c>
      <c r="C566" s="753" t="s">
        <v>2190</v>
      </c>
      <c r="D566" s="834" t="s">
        <v>3032</v>
      </c>
      <c r="E566" s="835" t="s">
        <v>2208</v>
      </c>
      <c r="F566" s="753" t="s">
        <v>2186</v>
      </c>
      <c r="G566" s="753" t="s">
        <v>2986</v>
      </c>
      <c r="H566" s="753" t="s">
        <v>564</v>
      </c>
      <c r="I566" s="753" t="s">
        <v>2990</v>
      </c>
      <c r="J566" s="753" t="s">
        <v>2988</v>
      </c>
      <c r="K566" s="753" t="s">
        <v>2991</v>
      </c>
      <c r="L566" s="754">
        <v>0</v>
      </c>
      <c r="M566" s="754">
        <v>0</v>
      </c>
      <c r="N566" s="753">
        <v>1</v>
      </c>
      <c r="O566" s="836">
        <v>0.5</v>
      </c>
      <c r="P566" s="754">
        <v>0</v>
      </c>
      <c r="Q566" s="769"/>
      <c r="R566" s="753">
        <v>1</v>
      </c>
      <c r="S566" s="769">
        <v>1</v>
      </c>
      <c r="T566" s="836">
        <v>0.5</v>
      </c>
      <c r="U566" s="792">
        <v>1</v>
      </c>
    </row>
    <row r="567" spans="1:21" ht="14.4" customHeight="1" x14ac:dyDescent="0.3">
      <c r="A567" s="752">
        <v>50</v>
      </c>
      <c r="B567" s="753" t="s">
        <v>1949</v>
      </c>
      <c r="C567" s="753" t="s">
        <v>2190</v>
      </c>
      <c r="D567" s="834" t="s">
        <v>3032</v>
      </c>
      <c r="E567" s="835" t="s">
        <v>2208</v>
      </c>
      <c r="F567" s="753" t="s">
        <v>2186</v>
      </c>
      <c r="G567" s="753" t="s">
        <v>2600</v>
      </c>
      <c r="H567" s="753" t="s">
        <v>564</v>
      </c>
      <c r="I567" s="753" t="s">
        <v>743</v>
      </c>
      <c r="J567" s="753" t="s">
        <v>744</v>
      </c>
      <c r="K567" s="753" t="s">
        <v>2602</v>
      </c>
      <c r="L567" s="754">
        <v>107.27</v>
      </c>
      <c r="M567" s="754">
        <v>321.81</v>
      </c>
      <c r="N567" s="753">
        <v>3</v>
      </c>
      <c r="O567" s="836">
        <v>0.5</v>
      </c>
      <c r="P567" s="754">
        <v>321.81</v>
      </c>
      <c r="Q567" s="769">
        <v>1</v>
      </c>
      <c r="R567" s="753">
        <v>3</v>
      </c>
      <c r="S567" s="769">
        <v>1</v>
      </c>
      <c r="T567" s="836">
        <v>0.5</v>
      </c>
      <c r="U567" s="792">
        <v>1</v>
      </c>
    </row>
    <row r="568" spans="1:21" ht="14.4" customHeight="1" x14ac:dyDescent="0.3">
      <c r="A568" s="752">
        <v>50</v>
      </c>
      <c r="B568" s="753" t="s">
        <v>1949</v>
      </c>
      <c r="C568" s="753" t="s">
        <v>2190</v>
      </c>
      <c r="D568" s="834" t="s">
        <v>3032</v>
      </c>
      <c r="E568" s="835" t="s">
        <v>2208</v>
      </c>
      <c r="F568" s="753" t="s">
        <v>2186</v>
      </c>
      <c r="G568" s="753" t="s">
        <v>2992</v>
      </c>
      <c r="H568" s="753" t="s">
        <v>564</v>
      </c>
      <c r="I568" s="753" t="s">
        <v>2993</v>
      </c>
      <c r="J568" s="753" t="s">
        <v>2994</v>
      </c>
      <c r="K568" s="753" t="s">
        <v>2995</v>
      </c>
      <c r="L568" s="754">
        <v>156.19</v>
      </c>
      <c r="M568" s="754">
        <v>2342.85</v>
      </c>
      <c r="N568" s="753">
        <v>15</v>
      </c>
      <c r="O568" s="836">
        <v>2</v>
      </c>
      <c r="P568" s="754">
        <v>937.14</v>
      </c>
      <c r="Q568" s="769">
        <v>0.4</v>
      </c>
      <c r="R568" s="753">
        <v>6</v>
      </c>
      <c r="S568" s="769">
        <v>0.4</v>
      </c>
      <c r="T568" s="836">
        <v>1</v>
      </c>
      <c r="U568" s="792">
        <v>0.5</v>
      </c>
    </row>
    <row r="569" spans="1:21" ht="14.4" customHeight="1" x14ac:dyDescent="0.3">
      <c r="A569" s="752">
        <v>50</v>
      </c>
      <c r="B569" s="753" t="s">
        <v>1949</v>
      </c>
      <c r="C569" s="753" t="s">
        <v>2190</v>
      </c>
      <c r="D569" s="834" t="s">
        <v>3032</v>
      </c>
      <c r="E569" s="835" t="s">
        <v>2208</v>
      </c>
      <c r="F569" s="753" t="s">
        <v>2186</v>
      </c>
      <c r="G569" s="753" t="s">
        <v>2992</v>
      </c>
      <c r="H569" s="753" t="s">
        <v>564</v>
      </c>
      <c r="I569" s="753" t="s">
        <v>2996</v>
      </c>
      <c r="J569" s="753" t="s">
        <v>2994</v>
      </c>
      <c r="K569" s="753" t="s">
        <v>2997</v>
      </c>
      <c r="L569" s="754">
        <v>0</v>
      </c>
      <c r="M569" s="754">
        <v>0</v>
      </c>
      <c r="N569" s="753">
        <v>1</v>
      </c>
      <c r="O569" s="836">
        <v>1</v>
      </c>
      <c r="P569" s="754">
        <v>0</v>
      </c>
      <c r="Q569" s="769"/>
      <c r="R569" s="753">
        <v>1</v>
      </c>
      <c r="S569" s="769">
        <v>1</v>
      </c>
      <c r="T569" s="836">
        <v>1</v>
      </c>
      <c r="U569" s="792">
        <v>1</v>
      </c>
    </row>
    <row r="570" spans="1:21" ht="14.4" customHeight="1" x14ac:dyDescent="0.3">
      <c r="A570" s="752">
        <v>50</v>
      </c>
      <c r="B570" s="753" t="s">
        <v>1949</v>
      </c>
      <c r="C570" s="753" t="s">
        <v>2190</v>
      </c>
      <c r="D570" s="834" t="s">
        <v>3032</v>
      </c>
      <c r="E570" s="835" t="s">
        <v>2208</v>
      </c>
      <c r="F570" s="753" t="s">
        <v>2186</v>
      </c>
      <c r="G570" s="753" t="s">
        <v>2215</v>
      </c>
      <c r="H570" s="753" t="s">
        <v>564</v>
      </c>
      <c r="I570" s="753" t="s">
        <v>2620</v>
      </c>
      <c r="J570" s="753" t="s">
        <v>2280</v>
      </c>
      <c r="K570" s="753" t="s">
        <v>2621</v>
      </c>
      <c r="L570" s="754">
        <v>58.63</v>
      </c>
      <c r="M570" s="754">
        <v>410.41</v>
      </c>
      <c r="N570" s="753">
        <v>7</v>
      </c>
      <c r="O570" s="836">
        <v>6.5</v>
      </c>
      <c r="P570" s="754">
        <v>117.26</v>
      </c>
      <c r="Q570" s="769">
        <v>0.2857142857142857</v>
      </c>
      <c r="R570" s="753">
        <v>2</v>
      </c>
      <c r="S570" s="769">
        <v>0.2857142857142857</v>
      </c>
      <c r="T570" s="836">
        <v>1.5</v>
      </c>
      <c r="U570" s="792">
        <v>0.23076923076923078</v>
      </c>
    </row>
    <row r="571" spans="1:21" ht="14.4" customHeight="1" x14ac:dyDescent="0.3">
      <c r="A571" s="752">
        <v>50</v>
      </c>
      <c r="B571" s="753" t="s">
        <v>1949</v>
      </c>
      <c r="C571" s="753" t="s">
        <v>2190</v>
      </c>
      <c r="D571" s="834" t="s">
        <v>3032</v>
      </c>
      <c r="E571" s="835" t="s">
        <v>2208</v>
      </c>
      <c r="F571" s="753" t="s">
        <v>2186</v>
      </c>
      <c r="G571" s="753" t="s">
        <v>2215</v>
      </c>
      <c r="H571" s="753" t="s">
        <v>564</v>
      </c>
      <c r="I571" s="753" t="s">
        <v>2998</v>
      </c>
      <c r="J571" s="753" t="s">
        <v>2389</v>
      </c>
      <c r="K571" s="753" t="s">
        <v>2797</v>
      </c>
      <c r="L571" s="754">
        <v>0</v>
      </c>
      <c r="M571" s="754">
        <v>0</v>
      </c>
      <c r="N571" s="753">
        <v>1</v>
      </c>
      <c r="O571" s="836">
        <v>0.5</v>
      </c>
      <c r="P571" s="754"/>
      <c r="Q571" s="769"/>
      <c r="R571" s="753"/>
      <c r="S571" s="769">
        <v>0</v>
      </c>
      <c r="T571" s="836"/>
      <c r="U571" s="792">
        <v>0</v>
      </c>
    </row>
    <row r="572" spans="1:21" ht="14.4" customHeight="1" x14ac:dyDescent="0.3">
      <c r="A572" s="752">
        <v>50</v>
      </c>
      <c r="B572" s="753" t="s">
        <v>1949</v>
      </c>
      <c r="C572" s="753" t="s">
        <v>2190</v>
      </c>
      <c r="D572" s="834" t="s">
        <v>3032</v>
      </c>
      <c r="E572" s="835" t="s">
        <v>2208</v>
      </c>
      <c r="F572" s="753" t="s">
        <v>2186</v>
      </c>
      <c r="G572" s="753" t="s">
        <v>2999</v>
      </c>
      <c r="H572" s="753" t="s">
        <v>1098</v>
      </c>
      <c r="I572" s="753" t="s">
        <v>3000</v>
      </c>
      <c r="J572" s="753" t="s">
        <v>3001</v>
      </c>
      <c r="K572" s="753" t="s">
        <v>3002</v>
      </c>
      <c r="L572" s="754">
        <v>57.64</v>
      </c>
      <c r="M572" s="754">
        <v>172.92000000000002</v>
      </c>
      <c r="N572" s="753">
        <v>3</v>
      </c>
      <c r="O572" s="836">
        <v>0.5</v>
      </c>
      <c r="P572" s="754"/>
      <c r="Q572" s="769">
        <v>0</v>
      </c>
      <c r="R572" s="753"/>
      <c r="S572" s="769">
        <v>0</v>
      </c>
      <c r="T572" s="836"/>
      <c r="U572" s="792">
        <v>0</v>
      </c>
    </row>
    <row r="573" spans="1:21" ht="14.4" customHeight="1" x14ac:dyDescent="0.3">
      <c r="A573" s="752">
        <v>50</v>
      </c>
      <c r="B573" s="753" t="s">
        <v>1949</v>
      </c>
      <c r="C573" s="753" t="s">
        <v>2190</v>
      </c>
      <c r="D573" s="834" t="s">
        <v>3032</v>
      </c>
      <c r="E573" s="835" t="s">
        <v>2208</v>
      </c>
      <c r="F573" s="753" t="s">
        <v>2186</v>
      </c>
      <c r="G573" s="753" t="s">
        <v>2395</v>
      </c>
      <c r="H573" s="753" t="s">
        <v>1098</v>
      </c>
      <c r="I573" s="753" t="s">
        <v>1761</v>
      </c>
      <c r="J573" s="753" t="s">
        <v>1762</v>
      </c>
      <c r="K573" s="753" t="s">
        <v>2149</v>
      </c>
      <c r="L573" s="754">
        <v>46.07</v>
      </c>
      <c r="M573" s="754">
        <v>46.07</v>
      </c>
      <c r="N573" s="753">
        <v>1</v>
      </c>
      <c r="O573" s="836">
        <v>0.5</v>
      </c>
      <c r="P573" s="754"/>
      <c r="Q573" s="769">
        <v>0</v>
      </c>
      <c r="R573" s="753"/>
      <c r="S573" s="769">
        <v>0</v>
      </c>
      <c r="T573" s="836"/>
      <c r="U573" s="792">
        <v>0</v>
      </c>
    </row>
    <row r="574" spans="1:21" ht="14.4" customHeight="1" x14ac:dyDescent="0.3">
      <c r="A574" s="752">
        <v>50</v>
      </c>
      <c r="B574" s="753" t="s">
        <v>1949</v>
      </c>
      <c r="C574" s="753" t="s">
        <v>2190</v>
      </c>
      <c r="D574" s="834" t="s">
        <v>3032</v>
      </c>
      <c r="E574" s="835" t="s">
        <v>2208</v>
      </c>
      <c r="F574" s="753" t="s">
        <v>2186</v>
      </c>
      <c r="G574" s="753" t="s">
        <v>2624</v>
      </c>
      <c r="H574" s="753" t="s">
        <v>1098</v>
      </c>
      <c r="I574" s="753" t="s">
        <v>2803</v>
      </c>
      <c r="J574" s="753" t="s">
        <v>2626</v>
      </c>
      <c r="K574" s="753" t="s">
        <v>2804</v>
      </c>
      <c r="L574" s="754">
        <v>0</v>
      </c>
      <c r="M574" s="754">
        <v>0</v>
      </c>
      <c r="N574" s="753">
        <v>1</v>
      </c>
      <c r="O574" s="836">
        <v>1</v>
      </c>
      <c r="P574" s="754"/>
      <c r="Q574" s="769"/>
      <c r="R574" s="753"/>
      <c r="S574" s="769">
        <v>0</v>
      </c>
      <c r="T574" s="836"/>
      <c r="U574" s="792">
        <v>0</v>
      </c>
    </row>
    <row r="575" spans="1:21" ht="14.4" customHeight="1" x14ac:dyDescent="0.3">
      <c r="A575" s="752">
        <v>50</v>
      </c>
      <c r="B575" s="753" t="s">
        <v>1949</v>
      </c>
      <c r="C575" s="753" t="s">
        <v>2190</v>
      </c>
      <c r="D575" s="834" t="s">
        <v>3032</v>
      </c>
      <c r="E575" s="835" t="s">
        <v>2208</v>
      </c>
      <c r="F575" s="753" t="s">
        <v>2186</v>
      </c>
      <c r="G575" s="753" t="s">
        <v>2222</v>
      </c>
      <c r="H575" s="753" t="s">
        <v>564</v>
      </c>
      <c r="I575" s="753" t="s">
        <v>2284</v>
      </c>
      <c r="J575" s="753" t="s">
        <v>2223</v>
      </c>
      <c r="K575" s="753" t="s">
        <v>2285</v>
      </c>
      <c r="L575" s="754">
        <v>10.65</v>
      </c>
      <c r="M575" s="754">
        <v>10.65</v>
      </c>
      <c r="N575" s="753">
        <v>1</v>
      </c>
      <c r="O575" s="836">
        <v>0.5</v>
      </c>
      <c r="P575" s="754"/>
      <c r="Q575" s="769">
        <v>0</v>
      </c>
      <c r="R575" s="753"/>
      <c r="S575" s="769">
        <v>0</v>
      </c>
      <c r="T575" s="836"/>
      <c r="U575" s="792">
        <v>0</v>
      </c>
    </row>
    <row r="576" spans="1:21" ht="14.4" customHeight="1" x14ac:dyDescent="0.3">
      <c r="A576" s="752">
        <v>50</v>
      </c>
      <c r="B576" s="753" t="s">
        <v>1949</v>
      </c>
      <c r="C576" s="753" t="s">
        <v>2190</v>
      </c>
      <c r="D576" s="834" t="s">
        <v>3032</v>
      </c>
      <c r="E576" s="835" t="s">
        <v>2208</v>
      </c>
      <c r="F576" s="753" t="s">
        <v>2186</v>
      </c>
      <c r="G576" s="753" t="s">
        <v>2225</v>
      </c>
      <c r="H576" s="753" t="s">
        <v>1098</v>
      </c>
      <c r="I576" s="753" t="s">
        <v>1123</v>
      </c>
      <c r="J576" s="753" t="s">
        <v>1124</v>
      </c>
      <c r="K576" s="753" t="s">
        <v>2043</v>
      </c>
      <c r="L576" s="754">
        <v>923.74</v>
      </c>
      <c r="M576" s="754">
        <v>4618.7000000000007</v>
      </c>
      <c r="N576" s="753">
        <v>5</v>
      </c>
      <c r="O576" s="836">
        <v>2</v>
      </c>
      <c r="P576" s="754">
        <v>4618.7000000000007</v>
      </c>
      <c r="Q576" s="769">
        <v>1</v>
      </c>
      <c r="R576" s="753">
        <v>5</v>
      </c>
      <c r="S576" s="769">
        <v>1</v>
      </c>
      <c r="T576" s="836">
        <v>2</v>
      </c>
      <c r="U576" s="792">
        <v>1</v>
      </c>
    </row>
    <row r="577" spans="1:21" ht="14.4" customHeight="1" x14ac:dyDescent="0.3">
      <c r="A577" s="752">
        <v>50</v>
      </c>
      <c r="B577" s="753" t="s">
        <v>1949</v>
      </c>
      <c r="C577" s="753" t="s">
        <v>2190</v>
      </c>
      <c r="D577" s="834" t="s">
        <v>3032</v>
      </c>
      <c r="E577" s="835" t="s">
        <v>2208</v>
      </c>
      <c r="F577" s="753" t="s">
        <v>2186</v>
      </c>
      <c r="G577" s="753" t="s">
        <v>3003</v>
      </c>
      <c r="H577" s="753" t="s">
        <v>564</v>
      </c>
      <c r="I577" s="753" t="s">
        <v>3004</v>
      </c>
      <c r="J577" s="753" t="s">
        <v>3005</v>
      </c>
      <c r="K577" s="753" t="s">
        <v>3006</v>
      </c>
      <c r="L577" s="754">
        <v>138.88999999999999</v>
      </c>
      <c r="M577" s="754">
        <v>138.88999999999999</v>
      </c>
      <c r="N577" s="753">
        <v>1</v>
      </c>
      <c r="O577" s="836">
        <v>0.5</v>
      </c>
      <c r="P577" s="754"/>
      <c r="Q577" s="769">
        <v>0</v>
      </c>
      <c r="R577" s="753"/>
      <c r="S577" s="769">
        <v>0</v>
      </c>
      <c r="T577" s="836"/>
      <c r="U577" s="792">
        <v>0</v>
      </c>
    </row>
    <row r="578" spans="1:21" ht="14.4" customHeight="1" x14ac:dyDescent="0.3">
      <c r="A578" s="752">
        <v>50</v>
      </c>
      <c r="B578" s="753" t="s">
        <v>1949</v>
      </c>
      <c r="C578" s="753" t="s">
        <v>2190</v>
      </c>
      <c r="D578" s="834" t="s">
        <v>3032</v>
      </c>
      <c r="E578" s="835" t="s">
        <v>2208</v>
      </c>
      <c r="F578" s="753" t="s">
        <v>2186</v>
      </c>
      <c r="G578" s="753" t="s">
        <v>2291</v>
      </c>
      <c r="H578" s="753" t="s">
        <v>564</v>
      </c>
      <c r="I578" s="753" t="s">
        <v>3007</v>
      </c>
      <c r="J578" s="753" t="s">
        <v>3008</v>
      </c>
      <c r="K578" s="753" t="s">
        <v>3009</v>
      </c>
      <c r="L578" s="754">
        <v>100.86</v>
      </c>
      <c r="M578" s="754">
        <v>100.86</v>
      </c>
      <c r="N578" s="753">
        <v>1</v>
      </c>
      <c r="O578" s="836">
        <v>1</v>
      </c>
      <c r="P578" s="754"/>
      <c r="Q578" s="769">
        <v>0</v>
      </c>
      <c r="R578" s="753"/>
      <c r="S578" s="769">
        <v>0</v>
      </c>
      <c r="T578" s="836"/>
      <c r="U578" s="792">
        <v>0</v>
      </c>
    </row>
    <row r="579" spans="1:21" ht="14.4" customHeight="1" x14ac:dyDescent="0.3">
      <c r="A579" s="752">
        <v>50</v>
      </c>
      <c r="B579" s="753" t="s">
        <v>1949</v>
      </c>
      <c r="C579" s="753" t="s">
        <v>2190</v>
      </c>
      <c r="D579" s="834" t="s">
        <v>3032</v>
      </c>
      <c r="E579" s="835" t="s">
        <v>2208</v>
      </c>
      <c r="F579" s="753" t="s">
        <v>2186</v>
      </c>
      <c r="G579" s="753" t="s">
        <v>2292</v>
      </c>
      <c r="H579" s="753" t="s">
        <v>1098</v>
      </c>
      <c r="I579" s="753" t="s">
        <v>2293</v>
      </c>
      <c r="J579" s="753" t="s">
        <v>1173</v>
      </c>
      <c r="K579" s="753" t="s">
        <v>2056</v>
      </c>
      <c r="L579" s="754">
        <v>48.27</v>
      </c>
      <c r="M579" s="754">
        <v>48.27</v>
      </c>
      <c r="N579" s="753">
        <v>1</v>
      </c>
      <c r="O579" s="836">
        <v>1</v>
      </c>
      <c r="P579" s="754">
        <v>48.27</v>
      </c>
      <c r="Q579" s="769">
        <v>1</v>
      </c>
      <c r="R579" s="753">
        <v>1</v>
      </c>
      <c r="S579" s="769">
        <v>1</v>
      </c>
      <c r="T579" s="836">
        <v>1</v>
      </c>
      <c r="U579" s="792">
        <v>1</v>
      </c>
    </row>
    <row r="580" spans="1:21" ht="14.4" customHeight="1" x14ac:dyDescent="0.3">
      <c r="A580" s="752">
        <v>50</v>
      </c>
      <c r="B580" s="753" t="s">
        <v>1949</v>
      </c>
      <c r="C580" s="753" t="s">
        <v>2190</v>
      </c>
      <c r="D580" s="834" t="s">
        <v>3032</v>
      </c>
      <c r="E580" s="835" t="s">
        <v>2208</v>
      </c>
      <c r="F580" s="753" t="s">
        <v>2186</v>
      </c>
      <c r="G580" s="753" t="s">
        <v>2292</v>
      </c>
      <c r="H580" s="753" t="s">
        <v>1098</v>
      </c>
      <c r="I580" s="753" t="s">
        <v>1172</v>
      </c>
      <c r="J580" s="753" t="s">
        <v>1173</v>
      </c>
      <c r="K580" s="753" t="s">
        <v>2063</v>
      </c>
      <c r="L580" s="754">
        <v>144.81</v>
      </c>
      <c r="M580" s="754">
        <v>144.81</v>
      </c>
      <c r="N580" s="753">
        <v>1</v>
      </c>
      <c r="O580" s="836">
        <v>0.5</v>
      </c>
      <c r="P580" s="754">
        <v>144.81</v>
      </c>
      <c r="Q580" s="769">
        <v>1</v>
      </c>
      <c r="R580" s="753">
        <v>1</v>
      </c>
      <c r="S580" s="769">
        <v>1</v>
      </c>
      <c r="T580" s="836">
        <v>0.5</v>
      </c>
      <c r="U580" s="792">
        <v>1</v>
      </c>
    </row>
    <row r="581" spans="1:21" ht="14.4" customHeight="1" x14ac:dyDescent="0.3">
      <c r="A581" s="752">
        <v>50</v>
      </c>
      <c r="B581" s="753" t="s">
        <v>1949</v>
      </c>
      <c r="C581" s="753" t="s">
        <v>2190</v>
      </c>
      <c r="D581" s="834" t="s">
        <v>3032</v>
      </c>
      <c r="E581" s="835" t="s">
        <v>2208</v>
      </c>
      <c r="F581" s="753" t="s">
        <v>2186</v>
      </c>
      <c r="G581" s="753" t="s">
        <v>2301</v>
      </c>
      <c r="H581" s="753" t="s">
        <v>564</v>
      </c>
      <c r="I581" s="753" t="s">
        <v>2653</v>
      </c>
      <c r="J581" s="753" t="s">
        <v>2303</v>
      </c>
      <c r="K581" s="753" t="s">
        <v>2654</v>
      </c>
      <c r="L581" s="754">
        <v>6167.15</v>
      </c>
      <c r="M581" s="754">
        <v>12334.3</v>
      </c>
      <c r="N581" s="753">
        <v>2</v>
      </c>
      <c r="O581" s="836">
        <v>1</v>
      </c>
      <c r="P581" s="754"/>
      <c r="Q581" s="769">
        <v>0</v>
      </c>
      <c r="R581" s="753"/>
      <c r="S581" s="769">
        <v>0</v>
      </c>
      <c r="T581" s="836"/>
      <c r="U581" s="792">
        <v>0</v>
      </c>
    </row>
    <row r="582" spans="1:21" ht="14.4" customHeight="1" x14ac:dyDescent="0.3">
      <c r="A582" s="752">
        <v>50</v>
      </c>
      <c r="B582" s="753" t="s">
        <v>1949</v>
      </c>
      <c r="C582" s="753" t="s">
        <v>2190</v>
      </c>
      <c r="D582" s="834" t="s">
        <v>3032</v>
      </c>
      <c r="E582" s="835" t="s">
        <v>2208</v>
      </c>
      <c r="F582" s="753" t="s">
        <v>2186</v>
      </c>
      <c r="G582" s="753" t="s">
        <v>2883</v>
      </c>
      <c r="H582" s="753" t="s">
        <v>564</v>
      </c>
      <c r="I582" s="753" t="s">
        <v>2884</v>
      </c>
      <c r="J582" s="753" t="s">
        <v>2885</v>
      </c>
      <c r="K582" s="753" t="s">
        <v>2074</v>
      </c>
      <c r="L582" s="754">
        <v>120.14</v>
      </c>
      <c r="M582" s="754">
        <v>480.56</v>
      </c>
      <c r="N582" s="753">
        <v>4</v>
      </c>
      <c r="O582" s="836">
        <v>1.5</v>
      </c>
      <c r="P582" s="754"/>
      <c r="Q582" s="769">
        <v>0</v>
      </c>
      <c r="R582" s="753"/>
      <c r="S582" s="769">
        <v>0</v>
      </c>
      <c r="T582" s="836"/>
      <c r="U582" s="792">
        <v>0</v>
      </c>
    </row>
    <row r="583" spans="1:21" ht="14.4" customHeight="1" x14ac:dyDescent="0.3">
      <c r="A583" s="752">
        <v>50</v>
      </c>
      <c r="B583" s="753" t="s">
        <v>1949</v>
      </c>
      <c r="C583" s="753" t="s">
        <v>2190</v>
      </c>
      <c r="D583" s="834" t="s">
        <v>3032</v>
      </c>
      <c r="E583" s="835" t="s">
        <v>2208</v>
      </c>
      <c r="F583" s="753" t="s">
        <v>2186</v>
      </c>
      <c r="G583" s="753" t="s">
        <v>2239</v>
      </c>
      <c r="H583" s="753" t="s">
        <v>564</v>
      </c>
      <c r="I583" s="753" t="s">
        <v>2560</v>
      </c>
      <c r="J583" s="753" t="s">
        <v>701</v>
      </c>
      <c r="K583" s="753" t="s">
        <v>2561</v>
      </c>
      <c r="L583" s="754">
        <v>210.38</v>
      </c>
      <c r="M583" s="754">
        <v>210.38</v>
      </c>
      <c r="N583" s="753">
        <v>1</v>
      </c>
      <c r="O583" s="836">
        <v>0.5</v>
      </c>
      <c r="P583" s="754">
        <v>210.38</v>
      </c>
      <c r="Q583" s="769">
        <v>1</v>
      </c>
      <c r="R583" s="753">
        <v>1</v>
      </c>
      <c r="S583" s="769">
        <v>1</v>
      </c>
      <c r="T583" s="836">
        <v>0.5</v>
      </c>
      <c r="U583" s="792">
        <v>1</v>
      </c>
    </row>
    <row r="584" spans="1:21" ht="14.4" customHeight="1" x14ac:dyDescent="0.3">
      <c r="A584" s="752">
        <v>50</v>
      </c>
      <c r="B584" s="753" t="s">
        <v>1949</v>
      </c>
      <c r="C584" s="753" t="s">
        <v>2190</v>
      </c>
      <c r="D584" s="834" t="s">
        <v>3032</v>
      </c>
      <c r="E584" s="835" t="s">
        <v>2208</v>
      </c>
      <c r="F584" s="753" t="s">
        <v>2186</v>
      </c>
      <c r="G584" s="753" t="s">
        <v>2245</v>
      </c>
      <c r="H584" s="753" t="s">
        <v>1098</v>
      </c>
      <c r="I584" s="753" t="s">
        <v>1251</v>
      </c>
      <c r="J584" s="753" t="s">
        <v>2072</v>
      </c>
      <c r="K584" s="753" t="s">
        <v>2074</v>
      </c>
      <c r="L584" s="754">
        <v>366.53</v>
      </c>
      <c r="M584" s="754">
        <v>366.53</v>
      </c>
      <c r="N584" s="753">
        <v>1</v>
      </c>
      <c r="O584" s="836">
        <v>0.5</v>
      </c>
      <c r="P584" s="754"/>
      <c r="Q584" s="769">
        <v>0</v>
      </c>
      <c r="R584" s="753"/>
      <c r="S584" s="769">
        <v>0</v>
      </c>
      <c r="T584" s="836"/>
      <c r="U584" s="792">
        <v>0</v>
      </c>
    </row>
    <row r="585" spans="1:21" ht="14.4" customHeight="1" x14ac:dyDescent="0.3">
      <c r="A585" s="752">
        <v>50</v>
      </c>
      <c r="B585" s="753" t="s">
        <v>1949</v>
      </c>
      <c r="C585" s="753" t="s">
        <v>2190</v>
      </c>
      <c r="D585" s="834" t="s">
        <v>3032</v>
      </c>
      <c r="E585" s="835" t="s">
        <v>2208</v>
      </c>
      <c r="F585" s="753" t="s">
        <v>2186</v>
      </c>
      <c r="G585" s="753" t="s">
        <v>2245</v>
      </c>
      <c r="H585" s="753" t="s">
        <v>564</v>
      </c>
      <c r="I585" s="753" t="s">
        <v>3010</v>
      </c>
      <c r="J585" s="753" t="s">
        <v>2518</v>
      </c>
      <c r="K585" s="753" t="s">
        <v>2329</v>
      </c>
      <c r="L585" s="754">
        <v>0</v>
      </c>
      <c r="M585" s="754">
        <v>0</v>
      </c>
      <c r="N585" s="753">
        <v>3</v>
      </c>
      <c r="O585" s="836">
        <v>0.5</v>
      </c>
      <c r="P585" s="754"/>
      <c r="Q585" s="769"/>
      <c r="R585" s="753"/>
      <c r="S585" s="769">
        <v>0</v>
      </c>
      <c r="T585" s="836"/>
      <c r="U585" s="792">
        <v>0</v>
      </c>
    </row>
    <row r="586" spans="1:21" ht="14.4" customHeight="1" x14ac:dyDescent="0.3">
      <c r="A586" s="752">
        <v>50</v>
      </c>
      <c r="B586" s="753" t="s">
        <v>1949</v>
      </c>
      <c r="C586" s="753" t="s">
        <v>2190</v>
      </c>
      <c r="D586" s="834" t="s">
        <v>3032</v>
      </c>
      <c r="E586" s="835" t="s">
        <v>2208</v>
      </c>
      <c r="F586" s="753" t="s">
        <v>2186</v>
      </c>
      <c r="G586" s="753" t="s">
        <v>2529</v>
      </c>
      <c r="H586" s="753" t="s">
        <v>564</v>
      </c>
      <c r="I586" s="753" t="s">
        <v>3011</v>
      </c>
      <c r="J586" s="753" t="s">
        <v>3012</v>
      </c>
      <c r="K586" s="753" t="s">
        <v>3013</v>
      </c>
      <c r="L586" s="754">
        <v>481.15</v>
      </c>
      <c r="M586" s="754">
        <v>481.15</v>
      </c>
      <c r="N586" s="753">
        <v>1</v>
      </c>
      <c r="O586" s="836">
        <v>0.5</v>
      </c>
      <c r="P586" s="754"/>
      <c r="Q586" s="769">
        <v>0</v>
      </c>
      <c r="R586" s="753"/>
      <c r="S586" s="769">
        <v>0</v>
      </c>
      <c r="T586" s="836"/>
      <c r="U586" s="792">
        <v>0</v>
      </c>
    </row>
    <row r="587" spans="1:21" ht="14.4" customHeight="1" x14ac:dyDescent="0.3">
      <c r="A587" s="752">
        <v>50</v>
      </c>
      <c r="B587" s="753" t="s">
        <v>1949</v>
      </c>
      <c r="C587" s="753" t="s">
        <v>2190</v>
      </c>
      <c r="D587" s="834" t="s">
        <v>3032</v>
      </c>
      <c r="E587" s="835" t="s">
        <v>2208</v>
      </c>
      <c r="F587" s="753" t="s">
        <v>2186</v>
      </c>
      <c r="G587" s="753" t="s">
        <v>3014</v>
      </c>
      <c r="H587" s="753" t="s">
        <v>564</v>
      </c>
      <c r="I587" s="753" t="s">
        <v>782</v>
      </c>
      <c r="J587" s="753" t="s">
        <v>675</v>
      </c>
      <c r="K587" s="753" t="s">
        <v>3015</v>
      </c>
      <c r="L587" s="754">
        <v>59.99</v>
      </c>
      <c r="M587" s="754">
        <v>59.99</v>
      </c>
      <c r="N587" s="753">
        <v>1</v>
      </c>
      <c r="O587" s="836">
        <v>1</v>
      </c>
      <c r="P587" s="754"/>
      <c r="Q587" s="769">
        <v>0</v>
      </c>
      <c r="R587" s="753"/>
      <c r="S587" s="769">
        <v>0</v>
      </c>
      <c r="T587" s="836"/>
      <c r="U587" s="792">
        <v>0</v>
      </c>
    </row>
    <row r="588" spans="1:21" ht="14.4" customHeight="1" x14ac:dyDescent="0.3">
      <c r="A588" s="752">
        <v>50</v>
      </c>
      <c r="B588" s="753" t="s">
        <v>1949</v>
      </c>
      <c r="C588" s="753" t="s">
        <v>2190</v>
      </c>
      <c r="D588" s="834" t="s">
        <v>3032</v>
      </c>
      <c r="E588" s="835" t="s">
        <v>2208</v>
      </c>
      <c r="F588" s="753" t="s">
        <v>2186</v>
      </c>
      <c r="G588" s="753" t="s">
        <v>2246</v>
      </c>
      <c r="H588" s="753" t="s">
        <v>564</v>
      </c>
      <c r="I588" s="753" t="s">
        <v>3016</v>
      </c>
      <c r="J588" s="753" t="s">
        <v>2248</v>
      </c>
      <c r="K588" s="753" t="s">
        <v>2249</v>
      </c>
      <c r="L588" s="754">
        <v>87.89</v>
      </c>
      <c r="M588" s="754">
        <v>263.67</v>
      </c>
      <c r="N588" s="753">
        <v>3</v>
      </c>
      <c r="O588" s="836">
        <v>1</v>
      </c>
      <c r="P588" s="754">
        <v>263.67</v>
      </c>
      <c r="Q588" s="769">
        <v>1</v>
      </c>
      <c r="R588" s="753">
        <v>3</v>
      </c>
      <c r="S588" s="769">
        <v>1</v>
      </c>
      <c r="T588" s="836">
        <v>1</v>
      </c>
      <c r="U588" s="792">
        <v>1</v>
      </c>
    </row>
    <row r="589" spans="1:21" ht="14.4" customHeight="1" x14ac:dyDescent="0.3">
      <c r="A589" s="752">
        <v>50</v>
      </c>
      <c r="B589" s="753" t="s">
        <v>1949</v>
      </c>
      <c r="C589" s="753" t="s">
        <v>2190</v>
      </c>
      <c r="D589" s="834" t="s">
        <v>3032</v>
      </c>
      <c r="E589" s="835" t="s">
        <v>2208</v>
      </c>
      <c r="F589" s="753" t="s">
        <v>2186</v>
      </c>
      <c r="G589" s="753" t="s">
        <v>2246</v>
      </c>
      <c r="H589" s="753" t="s">
        <v>564</v>
      </c>
      <c r="I589" s="753" t="s">
        <v>2247</v>
      </c>
      <c r="J589" s="753" t="s">
        <v>2248</v>
      </c>
      <c r="K589" s="753" t="s">
        <v>2249</v>
      </c>
      <c r="L589" s="754">
        <v>87.89</v>
      </c>
      <c r="M589" s="754">
        <v>263.67</v>
      </c>
      <c r="N589" s="753">
        <v>3</v>
      </c>
      <c r="O589" s="836">
        <v>0.5</v>
      </c>
      <c r="P589" s="754">
        <v>263.67</v>
      </c>
      <c r="Q589" s="769">
        <v>1</v>
      </c>
      <c r="R589" s="753">
        <v>3</v>
      </c>
      <c r="S589" s="769">
        <v>1</v>
      </c>
      <c r="T589" s="836">
        <v>0.5</v>
      </c>
      <c r="U589" s="792">
        <v>1</v>
      </c>
    </row>
    <row r="590" spans="1:21" ht="14.4" customHeight="1" x14ac:dyDescent="0.3">
      <c r="A590" s="752">
        <v>50</v>
      </c>
      <c r="B590" s="753" t="s">
        <v>1949</v>
      </c>
      <c r="C590" s="753" t="s">
        <v>2190</v>
      </c>
      <c r="D590" s="834" t="s">
        <v>3032</v>
      </c>
      <c r="E590" s="835" t="s">
        <v>2208</v>
      </c>
      <c r="F590" s="753" t="s">
        <v>2186</v>
      </c>
      <c r="G590" s="753" t="s">
        <v>2663</v>
      </c>
      <c r="H590" s="753" t="s">
        <v>564</v>
      </c>
      <c r="I590" s="753" t="s">
        <v>3017</v>
      </c>
      <c r="J590" s="753" t="s">
        <v>3018</v>
      </c>
      <c r="K590" s="753" t="s">
        <v>3019</v>
      </c>
      <c r="L590" s="754">
        <v>150.9</v>
      </c>
      <c r="M590" s="754">
        <v>452.70000000000005</v>
      </c>
      <c r="N590" s="753">
        <v>3</v>
      </c>
      <c r="O590" s="836">
        <v>1</v>
      </c>
      <c r="P590" s="754">
        <v>452.70000000000005</v>
      </c>
      <c r="Q590" s="769">
        <v>1</v>
      </c>
      <c r="R590" s="753">
        <v>3</v>
      </c>
      <c r="S590" s="769">
        <v>1</v>
      </c>
      <c r="T590" s="836">
        <v>1</v>
      </c>
      <c r="U590" s="792">
        <v>1</v>
      </c>
    </row>
    <row r="591" spans="1:21" ht="14.4" customHeight="1" x14ac:dyDescent="0.3">
      <c r="A591" s="752">
        <v>50</v>
      </c>
      <c r="B591" s="753" t="s">
        <v>1949</v>
      </c>
      <c r="C591" s="753" t="s">
        <v>2190</v>
      </c>
      <c r="D591" s="834" t="s">
        <v>3032</v>
      </c>
      <c r="E591" s="835" t="s">
        <v>2208</v>
      </c>
      <c r="F591" s="753" t="s">
        <v>2186</v>
      </c>
      <c r="G591" s="753" t="s">
        <v>2250</v>
      </c>
      <c r="H591" s="753" t="s">
        <v>1098</v>
      </c>
      <c r="I591" s="753" t="s">
        <v>2580</v>
      </c>
      <c r="J591" s="753" t="s">
        <v>2432</v>
      </c>
      <c r="K591" s="753" t="s">
        <v>2581</v>
      </c>
      <c r="L591" s="754">
        <v>184.74</v>
      </c>
      <c r="M591" s="754">
        <v>184.74</v>
      </c>
      <c r="N591" s="753">
        <v>1</v>
      </c>
      <c r="O591" s="836">
        <v>0.5</v>
      </c>
      <c r="P591" s="754"/>
      <c r="Q591" s="769">
        <v>0</v>
      </c>
      <c r="R591" s="753"/>
      <c r="S591" s="769">
        <v>0</v>
      </c>
      <c r="T591" s="836"/>
      <c r="U591" s="792">
        <v>0</v>
      </c>
    </row>
    <row r="592" spans="1:21" ht="14.4" customHeight="1" x14ac:dyDescent="0.3">
      <c r="A592" s="752">
        <v>50</v>
      </c>
      <c r="B592" s="753" t="s">
        <v>1949</v>
      </c>
      <c r="C592" s="753" t="s">
        <v>2190</v>
      </c>
      <c r="D592" s="834" t="s">
        <v>3032</v>
      </c>
      <c r="E592" s="835" t="s">
        <v>2208</v>
      </c>
      <c r="F592" s="753" t="s">
        <v>2186</v>
      </c>
      <c r="G592" s="753" t="s">
        <v>2256</v>
      </c>
      <c r="H592" s="753" t="s">
        <v>564</v>
      </c>
      <c r="I592" s="753" t="s">
        <v>2549</v>
      </c>
      <c r="J592" s="753" t="s">
        <v>2258</v>
      </c>
      <c r="K592" s="753" t="s">
        <v>2550</v>
      </c>
      <c r="L592" s="754">
        <v>0</v>
      </c>
      <c r="M592" s="754">
        <v>0</v>
      </c>
      <c r="N592" s="753">
        <v>1</v>
      </c>
      <c r="O592" s="836">
        <v>0.5</v>
      </c>
      <c r="P592" s="754">
        <v>0</v>
      </c>
      <c r="Q592" s="769"/>
      <c r="R592" s="753">
        <v>1</v>
      </c>
      <c r="S592" s="769">
        <v>1</v>
      </c>
      <c r="T592" s="836">
        <v>0.5</v>
      </c>
      <c r="U592" s="792">
        <v>1</v>
      </c>
    </row>
    <row r="593" spans="1:21" ht="14.4" customHeight="1" x14ac:dyDescent="0.3">
      <c r="A593" s="752">
        <v>50</v>
      </c>
      <c r="B593" s="753" t="s">
        <v>1949</v>
      </c>
      <c r="C593" s="753" t="s">
        <v>2190</v>
      </c>
      <c r="D593" s="834" t="s">
        <v>3032</v>
      </c>
      <c r="E593" s="835" t="s">
        <v>2208</v>
      </c>
      <c r="F593" s="753" t="s">
        <v>2186</v>
      </c>
      <c r="G593" s="753" t="s">
        <v>2546</v>
      </c>
      <c r="H593" s="753" t="s">
        <v>564</v>
      </c>
      <c r="I593" s="753" t="s">
        <v>3020</v>
      </c>
      <c r="J593" s="753" t="s">
        <v>3021</v>
      </c>
      <c r="K593" s="753" t="s">
        <v>3022</v>
      </c>
      <c r="L593" s="754">
        <v>99.94</v>
      </c>
      <c r="M593" s="754">
        <v>99.94</v>
      </c>
      <c r="N593" s="753">
        <v>1</v>
      </c>
      <c r="O593" s="836">
        <v>0.5</v>
      </c>
      <c r="P593" s="754"/>
      <c r="Q593" s="769">
        <v>0</v>
      </c>
      <c r="R593" s="753"/>
      <c r="S593" s="769">
        <v>0</v>
      </c>
      <c r="T593" s="836"/>
      <c r="U593" s="792">
        <v>0</v>
      </c>
    </row>
    <row r="594" spans="1:21" ht="14.4" customHeight="1" x14ac:dyDescent="0.3">
      <c r="A594" s="752">
        <v>50</v>
      </c>
      <c r="B594" s="753" t="s">
        <v>1949</v>
      </c>
      <c r="C594" s="753" t="s">
        <v>2190</v>
      </c>
      <c r="D594" s="834" t="s">
        <v>3032</v>
      </c>
      <c r="E594" s="835" t="s">
        <v>2208</v>
      </c>
      <c r="F594" s="753" t="s">
        <v>2187</v>
      </c>
      <c r="G594" s="753" t="s">
        <v>2672</v>
      </c>
      <c r="H594" s="753" t="s">
        <v>564</v>
      </c>
      <c r="I594" s="753" t="s">
        <v>2673</v>
      </c>
      <c r="J594" s="753" t="s">
        <v>2674</v>
      </c>
      <c r="K594" s="753" t="s">
        <v>2675</v>
      </c>
      <c r="L594" s="754">
        <v>25</v>
      </c>
      <c r="M594" s="754">
        <v>700</v>
      </c>
      <c r="N594" s="753">
        <v>28</v>
      </c>
      <c r="O594" s="836">
        <v>7</v>
      </c>
      <c r="P594" s="754">
        <v>700</v>
      </c>
      <c r="Q594" s="769">
        <v>1</v>
      </c>
      <c r="R594" s="753">
        <v>28</v>
      </c>
      <c r="S594" s="769">
        <v>1</v>
      </c>
      <c r="T594" s="836">
        <v>7</v>
      </c>
      <c r="U594" s="792">
        <v>1</v>
      </c>
    </row>
    <row r="595" spans="1:21" ht="14.4" customHeight="1" x14ac:dyDescent="0.3">
      <c r="A595" s="752">
        <v>50</v>
      </c>
      <c r="B595" s="753" t="s">
        <v>1949</v>
      </c>
      <c r="C595" s="753" t="s">
        <v>2190</v>
      </c>
      <c r="D595" s="834" t="s">
        <v>3032</v>
      </c>
      <c r="E595" s="835" t="s">
        <v>2208</v>
      </c>
      <c r="F595" s="753" t="s">
        <v>2187</v>
      </c>
      <c r="G595" s="753" t="s">
        <v>2672</v>
      </c>
      <c r="H595" s="753" t="s">
        <v>564</v>
      </c>
      <c r="I595" s="753" t="s">
        <v>2676</v>
      </c>
      <c r="J595" s="753" t="s">
        <v>2674</v>
      </c>
      <c r="K595" s="753" t="s">
        <v>2677</v>
      </c>
      <c r="L595" s="754">
        <v>30</v>
      </c>
      <c r="M595" s="754">
        <v>720</v>
      </c>
      <c r="N595" s="753">
        <v>24</v>
      </c>
      <c r="O595" s="836">
        <v>6</v>
      </c>
      <c r="P595" s="754">
        <v>720</v>
      </c>
      <c r="Q595" s="769">
        <v>1</v>
      </c>
      <c r="R595" s="753">
        <v>24</v>
      </c>
      <c r="S595" s="769">
        <v>1</v>
      </c>
      <c r="T595" s="836">
        <v>6</v>
      </c>
      <c r="U595" s="792">
        <v>1</v>
      </c>
    </row>
    <row r="596" spans="1:21" ht="14.4" customHeight="1" x14ac:dyDescent="0.3">
      <c r="A596" s="752">
        <v>50</v>
      </c>
      <c r="B596" s="753" t="s">
        <v>1949</v>
      </c>
      <c r="C596" s="753" t="s">
        <v>2190</v>
      </c>
      <c r="D596" s="834" t="s">
        <v>3032</v>
      </c>
      <c r="E596" s="835" t="s">
        <v>2208</v>
      </c>
      <c r="F596" s="753" t="s">
        <v>2187</v>
      </c>
      <c r="G596" s="753" t="s">
        <v>3023</v>
      </c>
      <c r="H596" s="753" t="s">
        <v>564</v>
      </c>
      <c r="I596" s="753" t="s">
        <v>3024</v>
      </c>
      <c r="J596" s="753" t="s">
        <v>3025</v>
      </c>
      <c r="K596" s="753" t="s">
        <v>3026</v>
      </c>
      <c r="L596" s="754">
        <v>566</v>
      </c>
      <c r="M596" s="754">
        <v>1132</v>
      </c>
      <c r="N596" s="753">
        <v>2</v>
      </c>
      <c r="O596" s="836">
        <v>2</v>
      </c>
      <c r="P596" s="754"/>
      <c r="Q596" s="769">
        <v>0</v>
      </c>
      <c r="R596" s="753"/>
      <c r="S596" s="769">
        <v>0</v>
      </c>
      <c r="T596" s="836"/>
      <c r="U596" s="792">
        <v>0</v>
      </c>
    </row>
    <row r="597" spans="1:21" ht="14.4" customHeight="1" x14ac:dyDescent="0.3">
      <c r="A597" s="752">
        <v>50</v>
      </c>
      <c r="B597" s="753" t="s">
        <v>1949</v>
      </c>
      <c r="C597" s="753" t="s">
        <v>2190</v>
      </c>
      <c r="D597" s="834" t="s">
        <v>3032</v>
      </c>
      <c r="E597" s="835" t="s">
        <v>2208</v>
      </c>
      <c r="F597" s="753" t="s">
        <v>2187</v>
      </c>
      <c r="G597" s="753" t="s">
        <v>2678</v>
      </c>
      <c r="H597" s="753" t="s">
        <v>564</v>
      </c>
      <c r="I597" s="753" t="s">
        <v>2679</v>
      </c>
      <c r="J597" s="753" t="s">
        <v>2680</v>
      </c>
      <c r="K597" s="753" t="s">
        <v>2681</v>
      </c>
      <c r="L597" s="754">
        <v>378.48</v>
      </c>
      <c r="M597" s="754">
        <v>378.48</v>
      </c>
      <c r="N597" s="753">
        <v>1</v>
      </c>
      <c r="O597" s="836">
        <v>1</v>
      </c>
      <c r="P597" s="754">
        <v>378.48</v>
      </c>
      <c r="Q597" s="769">
        <v>1</v>
      </c>
      <c r="R597" s="753">
        <v>1</v>
      </c>
      <c r="S597" s="769">
        <v>1</v>
      </c>
      <c r="T597" s="836">
        <v>1</v>
      </c>
      <c r="U597" s="792">
        <v>1</v>
      </c>
    </row>
    <row r="598" spans="1:21" ht="14.4" customHeight="1" x14ac:dyDescent="0.3">
      <c r="A598" s="752">
        <v>50</v>
      </c>
      <c r="B598" s="753" t="s">
        <v>1949</v>
      </c>
      <c r="C598" s="753" t="s">
        <v>2190</v>
      </c>
      <c r="D598" s="834" t="s">
        <v>3032</v>
      </c>
      <c r="E598" s="835" t="s">
        <v>2208</v>
      </c>
      <c r="F598" s="753" t="s">
        <v>2187</v>
      </c>
      <c r="G598" s="753" t="s">
        <v>2678</v>
      </c>
      <c r="H598" s="753" t="s">
        <v>564</v>
      </c>
      <c r="I598" s="753" t="s">
        <v>2682</v>
      </c>
      <c r="J598" s="753" t="s">
        <v>2683</v>
      </c>
      <c r="K598" s="753" t="s">
        <v>2684</v>
      </c>
      <c r="L598" s="754">
        <v>378.48</v>
      </c>
      <c r="M598" s="754">
        <v>756.96</v>
      </c>
      <c r="N598" s="753">
        <v>2</v>
      </c>
      <c r="O598" s="836">
        <v>2</v>
      </c>
      <c r="P598" s="754">
        <v>756.96</v>
      </c>
      <c r="Q598" s="769">
        <v>1</v>
      </c>
      <c r="R598" s="753">
        <v>2</v>
      </c>
      <c r="S598" s="769">
        <v>1</v>
      </c>
      <c r="T598" s="836">
        <v>2</v>
      </c>
      <c r="U598" s="792">
        <v>1</v>
      </c>
    </row>
    <row r="599" spans="1:21" ht="14.4" customHeight="1" x14ac:dyDescent="0.3">
      <c r="A599" s="752">
        <v>50</v>
      </c>
      <c r="B599" s="753" t="s">
        <v>1949</v>
      </c>
      <c r="C599" s="753" t="s">
        <v>2190</v>
      </c>
      <c r="D599" s="834" t="s">
        <v>3032</v>
      </c>
      <c r="E599" s="835" t="s">
        <v>2202</v>
      </c>
      <c r="F599" s="753" t="s">
        <v>2186</v>
      </c>
      <c r="G599" s="753" t="s">
        <v>2952</v>
      </c>
      <c r="H599" s="753" t="s">
        <v>1098</v>
      </c>
      <c r="I599" s="753" t="s">
        <v>2953</v>
      </c>
      <c r="J599" s="753" t="s">
        <v>2954</v>
      </c>
      <c r="K599" s="753" t="s">
        <v>2955</v>
      </c>
      <c r="L599" s="754">
        <v>70.540000000000006</v>
      </c>
      <c r="M599" s="754">
        <v>141.08000000000001</v>
      </c>
      <c r="N599" s="753">
        <v>2</v>
      </c>
      <c r="O599" s="836">
        <v>0.5</v>
      </c>
      <c r="P599" s="754">
        <v>141.08000000000001</v>
      </c>
      <c r="Q599" s="769">
        <v>1</v>
      </c>
      <c r="R599" s="753">
        <v>2</v>
      </c>
      <c r="S599" s="769">
        <v>1</v>
      </c>
      <c r="T599" s="836">
        <v>0.5</v>
      </c>
      <c r="U599" s="792">
        <v>1</v>
      </c>
    </row>
    <row r="600" spans="1:21" ht="14.4" customHeight="1" thickBot="1" x14ac:dyDescent="0.35">
      <c r="A600" s="758">
        <v>50</v>
      </c>
      <c r="B600" s="759" t="s">
        <v>1949</v>
      </c>
      <c r="C600" s="759" t="s">
        <v>2190</v>
      </c>
      <c r="D600" s="837" t="s">
        <v>3032</v>
      </c>
      <c r="E600" s="838" t="s">
        <v>2202</v>
      </c>
      <c r="F600" s="759" t="s">
        <v>2186</v>
      </c>
      <c r="G600" s="759" t="s">
        <v>3027</v>
      </c>
      <c r="H600" s="759" t="s">
        <v>564</v>
      </c>
      <c r="I600" s="759" t="s">
        <v>3028</v>
      </c>
      <c r="J600" s="759" t="s">
        <v>3029</v>
      </c>
      <c r="K600" s="759" t="s">
        <v>3030</v>
      </c>
      <c r="L600" s="760">
        <v>0</v>
      </c>
      <c r="M600" s="760">
        <v>0</v>
      </c>
      <c r="N600" s="759">
        <v>1</v>
      </c>
      <c r="O600" s="839">
        <v>0.5</v>
      </c>
      <c r="P600" s="760">
        <v>0</v>
      </c>
      <c r="Q600" s="770"/>
      <c r="R600" s="759">
        <v>1</v>
      </c>
      <c r="S600" s="770">
        <v>1</v>
      </c>
      <c r="T600" s="839">
        <v>0.5</v>
      </c>
      <c r="U600" s="79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91" t="s">
        <v>3034</v>
      </c>
      <c r="B1" s="592"/>
      <c r="C1" s="592"/>
      <c r="D1" s="592"/>
      <c r="E1" s="592"/>
      <c r="F1" s="592"/>
    </row>
    <row r="2" spans="1:6" ht="14.4" customHeight="1" thickBot="1" x14ac:dyDescent="0.35">
      <c r="A2" s="374" t="s">
        <v>325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3" t="s">
        <v>161</v>
      </c>
      <c r="C3" s="594"/>
      <c r="D3" s="595" t="s">
        <v>160</v>
      </c>
      <c r="E3" s="594"/>
      <c r="F3" s="105" t="s">
        <v>3</v>
      </c>
    </row>
    <row r="4" spans="1:6" ht="14.4" customHeight="1" thickBot="1" x14ac:dyDescent="0.35">
      <c r="A4" s="840" t="s">
        <v>210</v>
      </c>
      <c r="B4" s="765" t="s">
        <v>14</v>
      </c>
      <c r="C4" s="766" t="s">
        <v>2</v>
      </c>
      <c r="D4" s="765" t="s">
        <v>14</v>
      </c>
      <c r="E4" s="766" t="s">
        <v>2</v>
      </c>
      <c r="F4" s="767" t="s">
        <v>14</v>
      </c>
    </row>
    <row r="5" spans="1:6" ht="14.4" customHeight="1" x14ac:dyDescent="0.3">
      <c r="A5" s="842" t="s">
        <v>2203</v>
      </c>
      <c r="B5" s="225">
        <v>5504.9499999999989</v>
      </c>
      <c r="C5" s="833">
        <v>4.1053971286271002E-2</v>
      </c>
      <c r="D5" s="225">
        <v>128585.61</v>
      </c>
      <c r="E5" s="833">
        <v>0.95894602871372903</v>
      </c>
      <c r="F5" s="841">
        <v>134090.56</v>
      </c>
    </row>
    <row r="6" spans="1:6" ht="14.4" customHeight="1" x14ac:dyDescent="0.3">
      <c r="A6" s="779" t="s">
        <v>2199</v>
      </c>
      <c r="B6" s="756">
        <v>1576.6100000000001</v>
      </c>
      <c r="C6" s="769">
        <v>9.5319656788535115E-2</v>
      </c>
      <c r="D6" s="756">
        <v>14963.630000000001</v>
      </c>
      <c r="E6" s="769">
        <v>0.90468034321146484</v>
      </c>
      <c r="F6" s="757">
        <v>16540.240000000002</v>
      </c>
    </row>
    <row r="7" spans="1:6" ht="14.4" customHeight="1" x14ac:dyDescent="0.3">
      <c r="A7" s="779" t="s">
        <v>2200</v>
      </c>
      <c r="B7" s="756">
        <v>1147.26</v>
      </c>
      <c r="C7" s="769">
        <v>4.7541536582111354E-2</v>
      </c>
      <c r="D7" s="756">
        <v>22984.480000000003</v>
      </c>
      <c r="E7" s="769">
        <v>0.95245846341788876</v>
      </c>
      <c r="F7" s="757">
        <v>24131.74</v>
      </c>
    </row>
    <row r="8" spans="1:6" ht="14.4" customHeight="1" x14ac:dyDescent="0.3">
      <c r="A8" s="779" t="s">
        <v>2198</v>
      </c>
      <c r="B8" s="756">
        <v>718.42</v>
      </c>
      <c r="C8" s="769">
        <v>0.11623809377421895</v>
      </c>
      <c r="D8" s="756">
        <v>5462.17</v>
      </c>
      <c r="E8" s="769">
        <v>0.88376190622578099</v>
      </c>
      <c r="F8" s="757">
        <v>6180.59</v>
      </c>
    </row>
    <row r="9" spans="1:6" ht="14.4" customHeight="1" x14ac:dyDescent="0.3">
      <c r="A9" s="779" t="s">
        <v>2205</v>
      </c>
      <c r="B9" s="756">
        <v>271</v>
      </c>
      <c r="C9" s="769">
        <v>2.46776426021709E-2</v>
      </c>
      <c r="D9" s="756">
        <v>10710.600000000002</v>
      </c>
      <c r="E9" s="769">
        <v>0.97532235739782913</v>
      </c>
      <c r="F9" s="757">
        <v>10981.600000000002</v>
      </c>
    </row>
    <row r="10" spans="1:6" ht="14.4" customHeight="1" x14ac:dyDescent="0.3">
      <c r="A10" s="779" t="s">
        <v>2208</v>
      </c>
      <c r="B10" s="756">
        <v>201.72</v>
      </c>
      <c r="C10" s="769">
        <v>1.1750951138482617E-2</v>
      </c>
      <c r="D10" s="756">
        <v>16964.55</v>
      </c>
      <c r="E10" s="769">
        <v>0.98824904886151732</v>
      </c>
      <c r="F10" s="757">
        <v>17166.27</v>
      </c>
    </row>
    <row r="11" spans="1:6" ht="14.4" customHeight="1" x14ac:dyDescent="0.3">
      <c r="A11" s="779" t="s">
        <v>2197</v>
      </c>
      <c r="B11" s="756">
        <v>28.200000000000003</v>
      </c>
      <c r="C11" s="769">
        <v>8.0075918785980926E-4</v>
      </c>
      <c r="D11" s="756">
        <v>35188.380000000005</v>
      </c>
      <c r="E11" s="769">
        <v>0.99919924081214029</v>
      </c>
      <c r="F11" s="757">
        <v>35216.58</v>
      </c>
    </row>
    <row r="12" spans="1:6" ht="14.4" customHeight="1" x14ac:dyDescent="0.3">
      <c r="A12" s="779" t="s">
        <v>2207</v>
      </c>
      <c r="B12" s="756"/>
      <c r="C12" s="769">
        <v>0</v>
      </c>
      <c r="D12" s="756">
        <v>425.28000000000003</v>
      </c>
      <c r="E12" s="769">
        <v>1</v>
      </c>
      <c r="F12" s="757">
        <v>425.28000000000003</v>
      </c>
    </row>
    <row r="13" spans="1:6" ht="14.4" customHeight="1" x14ac:dyDescent="0.3">
      <c r="A13" s="779" t="s">
        <v>2204</v>
      </c>
      <c r="B13" s="756"/>
      <c r="C13" s="769">
        <v>0</v>
      </c>
      <c r="D13" s="756">
        <v>458.76</v>
      </c>
      <c r="E13" s="769">
        <v>1</v>
      </c>
      <c r="F13" s="757">
        <v>458.76</v>
      </c>
    </row>
    <row r="14" spans="1:6" ht="14.4" customHeight="1" x14ac:dyDescent="0.3">
      <c r="A14" s="779" t="s">
        <v>2202</v>
      </c>
      <c r="B14" s="756"/>
      <c r="C14" s="769">
        <v>0</v>
      </c>
      <c r="D14" s="756">
        <v>141.08000000000001</v>
      </c>
      <c r="E14" s="769">
        <v>1</v>
      </c>
      <c r="F14" s="757">
        <v>141.08000000000001</v>
      </c>
    </row>
    <row r="15" spans="1:6" ht="14.4" customHeight="1" x14ac:dyDescent="0.3">
      <c r="A15" s="779" t="s">
        <v>2201</v>
      </c>
      <c r="B15" s="756"/>
      <c r="C15" s="769">
        <v>0</v>
      </c>
      <c r="D15" s="756">
        <v>105.33</v>
      </c>
      <c r="E15" s="769">
        <v>1</v>
      </c>
      <c r="F15" s="757">
        <v>105.33</v>
      </c>
    </row>
    <row r="16" spans="1:6" ht="14.4" customHeight="1" x14ac:dyDescent="0.3">
      <c r="A16" s="779" t="s">
        <v>2206</v>
      </c>
      <c r="B16" s="756"/>
      <c r="C16" s="769">
        <v>0</v>
      </c>
      <c r="D16" s="756">
        <v>163.82</v>
      </c>
      <c r="E16" s="769">
        <v>1</v>
      </c>
      <c r="F16" s="757">
        <v>163.82</v>
      </c>
    </row>
    <row r="17" spans="1:6" ht="14.4" customHeight="1" thickBot="1" x14ac:dyDescent="0.35">
      <c r="A17" s="780" t="s">
        <v>2196</v>
      </c>
      <c r="B17" s="771"/>
      <c r="C17" s="772">
        <v>0</v>
      </c>
      <c r="D17" s="771">
        <v>7439.7000000000007</v>
      </c>
      <c r="E17" s="772">
        <v>1</v>
      </c>
      <c r="F17" s="773">
        <v>7439.7000000000007</v>
      </c>
    </row>
    <row r="18" spans="1:6" ht="14.4" customHeight="1" thickBot="1" x14ac:dyDescent="0.35">
      <c r="A18" s="774" t="s">
        <v>3</v>
      </c>
      <c r="B18" s="775">
        <v>9448.159999999998</v>
      </c>
      <c r="C18" s="776">
        <v>3.7338373875752812E-2</v>
      </c>
      <c r="D18" s="775">
        <v>243593.39</v>
      </c>
      <c r="E18" s="776">
        <v>0.96266162612424733</v>
      </c>
      <c r="F18" s="777">
        <v>253041.55</v>
      </c>
    </row>
    <row r="19" spans="1:6" ht="14.4" customHeight="1" thickBot="1" x14ac:dyDescent="0.35"/>
    <row r="20" spans="1:6" ht="14.4" customHeight="1" x14ac:dyDescent="0.3">
      <c r="A20" s="842" t="s">
        <v>3035</v>
      </c>
      <c r="B20" s="225">
        <v>2757.6</v>
      </c>
      <c r="C20" s="833">
        <v>0.87499524045234744</v>
      </c>
      <c r="D20" s="225">
        <v>393.96</v>
      </c>
      <c r="E20" s="833">
        <v>0.12500475954765258</v>
      </c>
      <c r="F20" s="841">
        <v>3151.56</v>
      </c>
    </row>
    <row r="21" spans="1:6" ht="14.4" customHeight="1" x14ac:dyDescent="0.3">
      <c r="A21" s="779" t="s">
        <v>1996</v>
      </c>
      <c r="B21" s="756">
        <v>1480.23</v>
      </c>
      <c r="C21" s="769">
        <v>0.29865203768080267</v>
      </c>
      <c r="D21" s="756">
        <v>3476.14</v>
      </c>
      <c r="E21" s="769">
        <v>0.70134796231919727</v>
      </c>
      <c r="F21" s="757">
        <v>4956.37</v>
      </c>
    </row>
    <row r="22" spans="1:6" ht="14.4" customHeight="1" x14ac:dyDescent="0.3">
      <c r="A22" s="779" t="s">
        <v>2000</v>
      </c>
      <c r="B22" s="756">
        <v>1134.04</v>
      </c>
      <c r="C22" s="769">
        <v>0.24724799145345733</v>
      </c>
      <c r="D22" s="756">
        <v>3452.6099999999997</v>
      </c>
      <c r="E22" s="769">
        <v>0.75275200854654267</v>
      </c>
      <c r="F22" s="757">
        <v>4586.6499999999996</v>
      </c>
    </row>
    <row r="23" spans="1:6" ht="14.4" customHeight="1" x14ac:dyDescent="0.3">
      <c r="A23" s="779" t="s">
        <v>3036</v>
      </c>
      <c r="B23" s="756">
        <v>918.6</v>
      </c>
      <c r="C23" s="769">
        <v>0.92891091111335833</v>
      </c>
      <c r="D23" s="756">
        <v>70.3</v>
      </c>
      <c r="E23" s="769">
        <v>7.1089088886641727E-2</v>
      </c>
      <c r="F23" s="757">
        <v>988.9</v>
      </c>
    </row>
    <row r="24" spans="1:6" ht="14.4" customHeight="1" x14ac:dyDescent="0.3">
      <c r="A24" s="779" t="s">
        <v>3037</v>
      </c>
      <c r="B24" s="756">
        <v>848.48</v>
      </c>
      <c r="C24" s="769">
        <v>1</v>
      </c>
      <c r="D24" s="756"/>
      <c r="E24" s="769">
        <v>0</v>
      </c>
      <c r="F24" s="757">
        <v>848.48</v>
      </c>
    </row>
    <row r="25" spans="1:6" ht="14.4" customHeight="1" x14ac:dyDescent="0.3">
      <c r="A25" s="779" t="s">
        <v>1982</v>
      </c>
      <c r="B25" s="756">
        <v>600.66</v>
      </c>
      <c r="C25" s="769">
        <v>7.3532346226120593E-2</v>
      </c>
      <c r="D25" s="756">
        <v>7567.99</v>
      </c>
      <c r="E25" s="769">
        <v>0.92646765377387941</v>
      </c>
      <c r="F25" s="757">
        <v>8168.65</v>
      </c>
    </row>
    <row r="26" spans="1:6" ht="14.4" customHeight="1" x14ac:dyDescent="0.3">
      <c r="A26" s="779" t="s">
        <v>2004</v>
      </c>
      <c r="B26" s="756">
        <v>394.62</v>
      </c>
      <c r="C26" s="769">
        <v>0.6</v>
      </c>
      <c r="D26" s="756">
        <v>263.08</v>
      </c>
      <c r="E26" s="769">
        <v>0.39999999999999997</v>
      </c>
      <c r="F26" s="757">
        <v>657.7</v>
      </c>
    </row>
    <row r="27" spans="1:6" ht="14.4" customHeight="1" x14ac:dyDescent="0.3">
      <c r="A27" s="779" t="s">
        <v>3038</v>
      </c>
      <c r="B27" s="756">
        <v>290.52</v>
      </c>
      <c r="C27" s="769">
        <v>1</v>
      </c>
      <c r="D27" s="756"/>
      <c r="E27" s="769">
        <v>0</v>
      </c>
      <c r="F27" s="757">
        <v>290.52</v>
      </c>
    </row>
    <row r="28" spans="1:6" ht="14.4" customHeight="1" x14ac:dyDescent="0.3">
      <c r="A28" s="779" t="s">
        <v>1988</v>
      </c>
      <c r="B28" s="756">
        <v>264.44</v>
      </c>
      <c r="C28" s="769">
        <v>6.693226284910124E-2</v>
      </c>
      <c r="D28" s="756">
        <v>3686.4199999999983</v>
      </c>
      <c r="E28" s="769">
        <v>0.93306773715089875</v>
      </c>
      <c r="F28" s="757">
        <v>3950.8599999999983</v>
      </c>
    </row>
    <row r="29" spans="1:6" ht="14.4" customHeight="1" x14ac:dyDescent="0.3">
      <c r="A29" s="779" t="s">
        <v>2007</v>
      </c>
      <c r="B29" s="756">
        <v>201.72</v>
      </c>
      <c r="C29" s="769">
        <v>0.11421388775648866</v>
      </c>
      <c r="D29" s="756">
        <v>1564.4399999999998</v>
      </c>
      <c r="E29" s="769">
        <v>0.88578611224351134</v>
      </c>
      <c r="F29" s="757">
        <v>1766.1599999999999</v>
      </c>
    </row>
    <row r="30" spans="1:6" ht="14.4" customHeight="1" x14ac:dyDescent="0.3">
      <c r="A30" s="779" t="s">
        <v>1974</v>
      </c>
      <c r="B30" s="756">
        <v>190.11</v>
      </c>
      <c r="C30" s="769">
        <v>0.26191001019480342</v>
      </c>
      <c r="D30" s="756">
        <v>535.75</v>
      </c>
      <c r="E30" s="769">
        <v>0.73808998980519658</v>
      </c>
      <c r="F30" s="757">
        <v>725.86</v>
      </c>
    </row>
    <row r="31" spans="1:6" ht="14.4" customHeight="1" x14ac:dyDescent="0.3">
      <c r="A31" s="779" t="s">
        <v>2003</v>
      </c>
      <c r="B31" s="756">
        <v>129.08000000000001</v>
      </c>
      <c r="C31" s="769">
        <v>0.38356164383561653</v>
      </c>
      <c r="D31" s="756">
        <v>207.45</v>
      </c>
      <c r="E31" s="769">
        <v>0.61643835616438358</v>
      </c>
      <c r="F31" s="757">
        <v>336.53</v>
      </c>
    </row>
    <row r="32" spans="1:6" ht="14.4" customHeight="1" x14ac:dyDescent="0.3">
      <c r="A32" s="779" t="s">
        <v>1963</v>
      </c>
      <c r="B32" s="756">
        <v>85.16</v>
      </c>
      <c r="C32" s="769">
        <v>0.14287631702570297</v>
      </c>
      <c r="D32" s="756">
        <v>510.88</v>
      </c>
      <c r="E32" s="769">
        <v>0.85712368297429709</v>
      </c>
      <c r="F32" s="757">
        <v>596.04</v>
      </c>
    </row>
    <row r="33" spans="1:6" ht="14.4" customHeight="1" x14ac:dyDescent="0.3">
      <c r="A33" s="779" t="s">
        <v>3039</v>
      </c>
      <c r="B33" s="756">
        <v>54.95</v>
      </c>
      <c r="C33" s="769">
        <v>0.35900953874297664</v>
      </c>
      <c r="D33" s="756">
        <v>98.11</v>
      </c>
      <c r="E33" s="769">
        <v>0.64099046125702341</v>
      </c>
      <c r="F33" s="757">
        <v>153.06</v>
      </c>
    </row>
    <row r="34" spans="1:6" ht="14.4" customHeight="1" x14ac:dyDescent="0.3">
      <c r="A34" s="779" t="s">
        <v>1977</v>
      </c>
      <c r="B34" s="756">
        <v>51.7</v>
      </c>
      <c r="C34" s="769">
        <v>0.40740740740740738</v>
      </c>
      <c r="D34" s="756">
        <v>75.2</v>
      </c>
      <c r="E34" s="769">
        <v>0.59259259259259256</v>
      </c>
      <c r="F34" s="757">
        <v>126.9</v>
      </c>
    </row>
    <row r="35" spans="1:6" ht="14.4" customHeight="1" x14ac:dyDescent="0.3">
      <c r="A35" s="779" t="s">
        <v>1976</v>
      </c>
      <c r="B35" s="756">
        <v>46.25</v>
      </c>
      <c r="C35" s="769">
        <v>1</v>
      </c>
      <c r="D35" s="756"/>
      <c r="E35" s="769">
        <v>0</v>
      </c>
      <c r="F35" s="757">
        <v>46.25</v>
      </c>
    </row>
    <row r="36" spans="1:6" ht="14.4" customHeight="1" x14ac:dyDescent="0.3">
      <c r="A36" s="779" t="s">
        <v>1973</v>
      </c>
      <c r="B36" s="756">
        <v>0</v>
      </c>
      <c r="C36" s="769"/>
      <c r="D36" s="756"/>
      <c r="E36" s="769"/>
      <c r="F36" s="757">
        <v>0</v>
      </c>
    </row>
    <row r="37" spans="1:6" ht="14.4" customHeight="1" x14ac:dyDescent="0.3">
      <c r="A37" s="779" t="s">
        <v>1999</v>
      </c>
      <c r="B37" s="756"/>
      <c r="C37" s="769">
        <v>0</v>
      </c>
      <c r="D37" s="756">
        <v>446.25</v>
      </c>
      <c r="E37" s="769">
        <v>1</v>
      </c>
      <c r="F37" s="757">
        <v>446.25</v>
      </c>
    </row>
    <row r="38" spans="1:6" ht="14.4" customHeight="1" x14ac:dyDescent="0.3">
      <c r="A38" s="779" t="s">
        <v>3040</v>
      </c>
      <c r="B38" s="756">
        <v>0</v>
      </c>
      <c r="C38" s="769"/>
      <c r="D38" s="756">
        <v>0</v>
      </c>
      <c r="E38" s="769"/>
      <c r="F38" s="757">
        <v>0</v>
      </c>
    </row>
    <row r="39" spans="1:6" ht="14.4" customHeight="1" x14ac:dyDescent="0.3">
      <c r="A39" s="779" t="s">
        <v>3041</v>
      </c>
      <c r="B39" s="756"/>
      <c r="C39" s="769">
        <v>0</v>
      </c>
      <c r="D39" s="756">
        <v>4372.0300000000007</v>
      </c>
      <c r="E39" s="769">
        <v>1</v>
      </c>
      <c r="F39" s="757">
        <v>4372.0300000000007</v>
      </c>
    </row>
    <row r="40" spans="1:6" ht="14.4" customHeight="1" x14ac:dyDescent="0.3">
      <c r="A40" s="779" t="s">
        <v>2005</v>
      </c>
      <c r="B40" s="756"/>
      <c r="C40" s="769">
        <v>0</v>
      </c>
      <c r="D40" s="756">
        <v>2009.1000000000001</v>
      </c>
      <c r="E40" s="769">
        <v>1</v>
      </c>
      <c r="F40" s="757">
        <v>2009.1000000000001</v>
      </c>
    </row>
    <row r="41" spans="1:6" ht="14.4" customHeight="1" x14ac:dyDescent="0.3">
      <c r="A41" s="779" t="s">
        <v>1998</v>
      </c>
      <c r="B41" s="756"/>
      <c r="C41" s="769">
        <v>0</v>
      </c>
      <c r="D41" s="756">
        <v>9455.4700000000012</v>
      </c>
      <c r="E41" s="769">
        <v>1</v>
      </c>
      <c r="F41" s="757">
        <v>9455.4700000000012</v>
      </c>
    </row>
    <row r="42" spans="1:6" ht="14.4" customHeight="1" x14ac:dyDescent="0.3">
      <c r="A42" s="779" t="s">
        <v>1994</v>
      </c>
      <c r="B42" s="756"/>
      <c r="C42" s="769">
        <v>0</v>
      </c>
      <c r="D42" s="756">
        <v>4054.619999999999</v>
      </c>
      <c r="E42" s="769">
        <v>1</v>
      </c>
      <c r="F42" s="757">
        <v>4054.619999999999</v>
      </c>
    </row>
    <row r="43" spans="1:6" ht="14.4" customHeight="1" x14ac:dyDescent="0.3">
      <c r="A43" s="779" t="s">
        <v>3042</v>
      </c>
      <c r="B43" s="756"/>
      <c r="C43" s="769">
        <v>0</v>
      </c>
      <c r="D43" s="756">
        <v>1550.3600000000001</v>
      </c>
      <c r="E43" s="769">
        <v>1</v>
      </c>
      <c r="F43" s="757">
        <v>1550.3600000000001</v>
      </c>
    </row>
    <row r="44" spans="1:6" ht="14.4" customHeight="1" x14ac:dyDescent="0.3">
      <c r="A44" s="779" t="s">
        <v>3043</v>
      </c>
      <c r="B44" s="756"/>
      <c r="C44" s="769">
        <v>0</v>
      </c>
      <c r="D44" s="756">
        <v>1721.4399999999998</v>
      </c>
      <c r="E44" s="769">
        <v>1</v>
      </c>
      <c r="F44" s="757">
        <v>1721.4399999999998</v>
      </c>
    </row>
    <row r="45" spans="1:6" ht="14.4" customHeight="1" x14ac:dyDescent="0.3">
      <c r="A45" s="779" t="s">
        <v>1984</v>
      </c>
      <c r="B45" s="756">
        <v>0</v>
      </c>
      <c r="C45" s="769">
        <v>0</v>
      </c>
      <c r="D45" s="756">
        <v>6912.1299999999992</v>
      </c>
      <c r="E45" s="769">
        <v>1</v>
      </c>
      <c r="F45" s="757">
        <v>6912.1299999999992</v>
      </c>
    </row>
    <row r="46" spans="1:6" ht="14.4" customHeight="1" x14ac:dyDescent="0.3">
      <c r="A46" s="779" t="s">
        <v>3044</v>
      </c>
      <c r="B46" s="756"/>
      <c r="C46" s="769">
        <v>0</v>
      </c>
      <c r="D46" s="756">
        <v>414.9</v>
      </c>
      <c r="E46" s="769">
        <v>1</v>
      </c>
      <c r="F46" s="757">
        <v>414.9</v>
      </c>
    </row>
    <row r="47" spans="1:6" ht="14.4" customHeight="1" x14ac:dyDescent="0.3">
      <c r="A47" s="779" t="s">
        <v>3045</v>
      </c>
      <c r="B47" s="756">
        <v>0</v>
      </c>
      <c r="C47" s="769"/>
      <c r="D47" s="756"/>
      <c r="E47" s="769"/>
      <c r="F47" s="757">
        <v>0</v>
      </c>
    </row>
    <row r="48" spans="1:6" ht="14.4" customHeight="1" x14ac:dyDescent="0.3">
      <c r="A48" s="779" t="s">
        <v>3046</v>
      </c>
      <c r="B48" s="756"/>
      <c r="C48" s="769">
        <v>0</v>
      </c>
      <c r="D48" s="756">
        <v>423.24</v>
      </c>
      <c r="E48" s="769">
        <v>1</v>
      </c>
      <c r="F48" s="757">
        <v>423.24</v>
      </c>
    </row>
    <row r="49" spans="1:6" ht="14.4" customHeight="1" x14ac:dyDescent="0.3">
      <c r="A49" s="779" t="s">
        <v>1986</v>
      </c>
      <c r="B49" s="756"/>
      <c r="C49" s="769">
        <v>0</v>
      </c>
      <c r="D49" s="756">
        <v>1769.52</v>
      </c>
      <c r="E49" s="769">
        <v>1</v>
      </c>
      <c r="F49" s="757">
        <v>1769.52</v>
      </c>
    </row>
    <row r="50" spans="1:6" ht="14.4" customHeight="1" x14ac:dyDescent="0.3">
      <c r="A50" s="779" t="s">
        <v>3047</v>
      </c>
      <c r="B50" s="756"/>
      <c r="C50" s="769">
        <v>0</v>
      </c>
      <c r="D50" s="756">
        <v>172.92000000000002</v>
      </c>
      <c r="E50" s="769">
        <v>1</v>
      </c>
      <c r="F50" s="757">
        <v>172.92000000000002</v>
      </c>
    </row>
    <row r="51" spans="1:6" ht="14.4" customHeight="1" x14ac:dyDescent="0.3">
      <c r="A51" s="779" t="s">
        <v>1967</v>
      </c>
      <c r="B51" s="756">
        <v>0</v>
      </c>
      <c r="C51" s="769"/>
      <c r="D51" s="756">
        <v>0</v>
      </c>
      <c r="E51" s="769"/>
      <c r="F51" s="757">
        <v>0</v>
      </c>
    </row>
    <row r="52" spans="1:6" ht="14.4" customHeight="1" x14ac:dyDescent="0.3">
      <c r="A52" s="779" t="s">
        <v>1980</v>
      </c>
      <c r="B52" s="756"/>
      <c r="C52" s="769">
        <v>0</v>
      </c>
      <c r="D52" s="756">
        <v>45123.110000000015</v>
      </c>
      <c r="E52" s="769">
        <v>1</v>
      </c>
      <c r="F52" s="757">
        <v>45123.110000000015</v>
      </c>
    </row>
    <row r="53" spans="1:6" ht="14.4" customHeight="1" x14ac:dyDescent="0.3">
      <c r="A53" s="779" t="s">
        <v>2002</v>
      </c>
      <c r="B53" s="756">
        <v>0</v>
      </c>
      <c r="C53" s="769">
        <v>0</v>
      </c>
      <c r="D53" s="756">
        <v>38546.319999999978</v>
      </c>
      <c r="E53" s="769">
        <v>1</v>
      </c>
      <c r="F53" s="757">
        <v>38546.319999999978</v>
      </c>
    </row>
    <row r="54" spans="1:6" ht="14.4" customHeight="1" x14ac:dyDescent="0.3">
      <c r="A54" s="779" t="s">
        <v>1997</v>
      </c>
      <c r="B54" s="756"/>
      <c r="C54" s="769"/>
      <c r="D54" s="756">
        <v>0</v>
      </c>
      <c r="E54" s="769"/>
      <c r="F54" s="757">
        <v>0</v>
      </c>
    </row>
    <row r="55" spans="1:6" ht="14.4" customHeight="1" x14ac:dyDescent="0.3">
      <c r="A55" s="779" t="s">
        <v>3048</v>
      </c>
      <c r="B55" s="756"/>
      <c r="C55" s="769">
        <v>0</v>
      </c>
      <c r="D55" s="756">
        <v>6358.64</v>
      </c>
      <c r="E55" s="769">
        <v>1</v>
      </c>
      <c r="F55" s="757">
        <v>6358.64</v>
      </c>
    </row>
    <row r="56" spans="1:6" ht="14.4" customHeight="1" x14ac:dyDescent="0.3">
      <c r="A56" s="779" t="s">
        <v>1990</v>
      </c>
      <c r="B56" s="756"/>
      <c r="C56" s="769">
        <v>0</v>
      </c>
      <c r="D56" s="756">
        <v>35.159999999999997</v>
      </c>
      <c r="E56" s="769">
        <v>1</v>
      </c>
      <c r="F56" s="757">
        <v>35.159999999999997</v>
      </c>
    </row>
    <row r="57" spans="1:6" ht="14.4" customHeight="1" x14ac:dyDescent="0.3">
      <c r="A57" s="779" t="s">
        <v>3049</v>
      </c>
      <c r="B57" s="756"/>
      <c r="C57" s="769">
        <v>0</v>
      </c>
      <c r="D57" s="756">
        <v>1243.76</v>
      </c>
      <c r="E57" s="769">
        <v>1</v>
      </c>
      <c r="F57" s="757">
        <v>1243.76</v>
      </c>
    </row>
    <row r="58" spans="1:6" ht="14.4" customHeight="1" x14ac:dyDescent="0.3">
      <c r="A58" s="779" t="s">
        <v>3050</v>
      </c>
      <c r="B58" s="756"/>
      <c r="C58" s="769">
        <v>0</v>
      </c>
      <c r="D58" s="756">
        <v>282.5</v>
      </c>
      <c r="E58" s="769">
        <v>1</v>
      </c>
      <c r="F58" s="757">
        <v>282.5</v>
      </c>
    </row>
    <row r="59" spans="1:6" ht="14.4" customHeight="1" x14ac:dyDescent="0.3">
      <c r="A59" s="779" t="s">
        <v>3051</v>
      </c>
      <c r="B59" s="756"/>
      <c r="C59" s="769">
        <v>0</v>
      </c>
      <c r="D59" s="756">
        <v>9046.59</v>
      </c>
      <c r="E59" s="769">
        <v>1</v>
      </c>
      <c r="F59" s="757">
        <v>9046.59</v>
      </c>
    </row>
    <row r="60" spans="1:6" ht="14.4" customHeight="1" x14ac:dyDescent="0.3">
      <c r="A60" s="779" t="s">
        <v>1992</v>
      </c>
      <c r="B60" s="756"/>
      <c r="C60" s="769">
        <v>0</v>
      </c>
      <c r="D60" s="756">
        <v>580.38</v>
      </c>
      <c r="E60" s="769">
        <v>1</v>
      </c>
      <c r="F60" s="757">
        <v>580.38</v>
      </c>
    </row>
    <row r="61" spans="1:6" ht="14.4" customHeight="1" x14ac:dyDescent="0.3">
      <c r="A61" s="779" t="s">
        <v>1978</v>
      </c>
      <c r="B61" s="756"/>
      <c r="C61" s="769">
        <v>0</v>
      </c>
      <c r="D61" s="756">
        <v>9141.2900000000009</v>
      </c>
      <c r="E61" s="769">
        <v>1</v>
      </c>
      <c r="F61" s="757">
        <v>9141.2900000000009</v>
      </c>
    </row>
    <row r="62" spans="1:6" ht="14.4" customHeight="1" x14ac:dyDescent="0.3">
      <c r="A62" s="779" t="s">
        <v>3052</v>
      </c>
      <c r="B62" s="756"/>
      <c r="C62" s="769">
        <v>0</v>
      </c>
      <c r="D62" s="756">
        <v>75516</v>
      </c>
      <c r="E62" s="769">
        <v>1</v>
      </c>
      <c r="F62" s="757">
        <v>75516</v>
      </c>
    </row>
    <row r="63" spans="1:6" ht="14.4" customHeight="1" x14ac:dyDescent="0.3">
      <c r="A63" s="779" t="s">
        <v>2008</v>
      </c>
      <c r="B63" s="756">
        <v>0</v>
      </c>
      <c r="C63" s="769">
        <v>0</v>
      </c>
      <c r="D63" s="756">
        <v>737.49000000000012</v>
      </c>
      <c r="E63" s="769">
        <v>1</v>
      </c>
      <c r="F63" s="757">
        <v>737.49000000000012</v>
      </c>
    </row>
    <row r="64" spans="1:6" ht="14.4" customHeight="1" x14ac:dyDescent="0.3">
      <c r="A64" s="779" t="s">
        <v>3053</v>
      </c>
      <c r="B64" s="756"/>
      <c r="C64" s="769">
        <v>0</v>
      </c>
      <c r="D64" s="756">
        <v>1006.04</v>
      </c>
      <c r="E64" s="769">
        <v>1</v>
      </c>
      <c r="F64" s="757">
        <v>1006.04</v>
      </c>
    </row>
    <row r="65" spans="1:6" ht="14.4" customHeight="1" thickBot="1" x14ac:dyDescent="0.35">
      <c r="A65" s="780" t="s">
        <v>1971</v>
      </c>
      <c r="B65" s="771"/>
      <c r="C65" s="772">
        <v>0</v>
      </c>
      <c r="D65" s="771">
        <v>771.80000000000007</v>
      </c>
      <c r="E65" s="772">
        <v>1</v>
      </c>
      <c r="F65" s="773">
        <v>771.80000000000007</v>
      </c>
    </row>
    <row r="66" spans="1:6" ht="14.4" customHeight="1" thickBot="1" x14ac:dyDescent="0.35">
      <c r="A66" s="774" t="s">
        <v>3</v>
      </c>
      <c r="B66" s="775">
        <v>9448.16</v>
      </c>
      <c r="C66" s="776">
        <v>3.7338373875752819E-2</v>
      </c>
      <c r="D66" s="775">
        <v>243593.39</v>
      </c>
      <c r="E66" s="776">
        <v>0.96266162612424733</v>
      </c>
      <c r="F66" s="777">
        <v>253041.55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{B38B7747-DC45-4CE5-AF35-70FCFF6F0A29}</x14:id>
        </ext>
      </extLst>
    </cfRule>
  </conditionalFormatting>
  <conditionalFormatting sqref="F20:F6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{12E6504E-3D9A-4BBA-83DC-5950EC990E8D}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8B7747-DC45-4CE5-AF35-70FCFF6F0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12E6504E-3D9A-4BBA-83DC-5950EC990E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F20:F65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2" t="s">
        <v>3073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53"/>
      <c r="M1" s="553"/>
    </row>
    <row r="2" spans="1:13" ht="14.4" customHeight="1" thickBot="1" x14ac:dyDescent="0.35">
      <c r="A2" s="374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95</v>
      </c>
      <c r="G3" s="47">
        <f>SUBTOTAL(9,G6:G1048576)</f>
        <v>9448.16</v>
      </c>
      <c r="H3" s="48">
        <f>IF(M3=0,0,G3/M3)</f>
        <v>3.7338373875752812E-2</v>
      </c>
      <c r="I3" s="47">
        <f>SUBTOTAL(9,I6:I1048576)</f>
        <v>945</v>
      </c>
      <c r="J3" s="47">
        <f>SUBTOTAL(9,J6:J1048576)</f>
        <v>243593.39</v>
      </c>
      <c r="K3" s="48">
        <f>IF(M3=0,0,J3/M3)</f>
        <v>0.96266162612424711</v>
      </c>
      <c r="L3" s="47">
        <f>SUBTOTAL(9,L6:L1048576)</f>
        <v>1040</v>
      </c>
      <c r="M3" s="49">
        <f>SUBTOTAL(9,M6:M1048576)</f>
        <v>253041.55000000005</v>
      </c>
    </row>
    <row r="4" spans="1:13" ht="14.4" customHeight="1" thickBot="1" x14ac:dyDescent="0.35">
      <c r="A4" s="45"/>
      <c r="B4" s="45"/>
      <c r="C4" s="45"/>
      <c r="D4" s="45"/>
      <c r="E4" s="46"/>
      <c r="F4" s="596" t="s">
        <v>161</v>
      </c>
      <c r="G4" s="597"/>
      <c r="H4" s="598"/>
      <c r="I4" s="599" t="s">
        <v>160</v>
      </c>
      <c r="J4" s="597"/>
      <c r="K4" s="598"/>
      <c r="L4" s="600" t="s">
        <v>3</v>
      </c>
      <c r="M4" s="601"/>
    </row>
    <row r="5" spans="1:13" ht="14.4" customHeight="1" thickBot="1" x14ac:dyDescent="0.35">
      <c r="A5" s="840" t="s">
        <v>167</v>
      </c>
      <c r="B5" s="843" t="s">
        <v>163</v>
      </c>
      <c r="C5" s="843" t="s">
        <v>90</v>
      </c>
      <c r="D5" s="843" t="s">
        <v>164</v>
      </c>
      <c r="E5" s="843" t="s">
        <v>165</v>
      </c>
      <c r="F5" s="783" t="s">
        <v>28</v>
      </c>
      <c r="G5" s="783" t="s">
        <v>14</v>
      </c>
      <c r="H5" s="766" t="s">
        <v>166</v>
      </c>
      <c r="I5" s="765" t="s">
        <v>28</v>
      </c>
      <c r="J5" s="783" t="s">
        <v>14</v>
      </c>
      <c r="K5" s="766" t="s">
        <v>166</v>
      </c>
      <c r="L5" s="765" t="s">
        <v>28</v>
      </c>
      <c r="M5" s="784" t="s">
        <v>14</v>
      </c>
    </row>
    <row r="6" spans="1:13" ht="14.4" customHeight="1" x14ac:dyDescent="0.3">
      <c r="A6" s="827" t="s">
        <v>2196</v>
      </c>
      <c r="B6" s="828" t="s">
        <v>2034</v>
      </c>
      <c r="C6" s="828" t="s">
        <v>2251</v>
      </c>
      <c r="D6" s="828" t="s">
        <v>2035</v>
      </c>
      <c r="E6" s="828" t="s">
        <v>2252</v>
      </c>
      <c r="F6" s="225"/>
      <c r="G6" s="225"/>
      <c r="H6" s="833">
        <v>0</v>
      </c>
      <c r="I6" s="225">
        <v>6</v>
      </c>
      <c r="J6" s="225">
        <v>723.66</v>
      </c>
      <c r="K6" s="833">
        <v>1</v>
      </c>
      <c r="L6" s="225">
        <v>6</v>
      </c>
      <c r="M6" s="841">
        <v>723.66</v>
      </c>
    </row>
    <row r="7" spans="1:13" ht="14.4" customHeight="1" x14ac:dyDescent="0.3">
      <c r="A7" s="752" t="s">
        <v>2196</v>
      </c>
      <c r="B7" s="753" t="s">
        <v>2034</v>
      </c>
      <c r="C7" s="753" t="s">
        <v>1169</v>
      </c>
      <c r="D7" s="753" t="s">
        <v>2035</v>
      </c>
      <c r="E7" s="753" t="s">
        <v>2036</v>
      </c>
      <c r="F7" s="756"/>
      <c r="G7" s="756"/>
      <c r="H7" s="769">
        <v>0</v>
      </c>
      <c r="I7" s="756">
        <v>4</v>
      </c>
      <c r="J7" s="756">
        <v>738.96</v>
      </c>
      <c r="K7" s="769">
        <v>1</v>
      </c>
      <c r="L7" s="756">
        <v>4</v>
      </c>
      <c r="M7" s="757">
        <v>738.96</v>
      </c>
    </row>
    <row r="8" spans="1:13" ht="14.4" customHeight="1" x14ac:dyDescent="0.3">
      <c r="A8" s="752" t="s">
        <v>2196</v>
      </c>
      <c r="B8" s="753" t="s">
        <v>2037</v>
      </c>
      <c r="C8" s="753" t="s">
        <v>2226</v>
      </c>
      <c r="D8" s="753" t="s">
        <v>1124</v>
      </c>
      <c r="E8" s="753" t="s">
        <v>2041</v>
      </c>
      <c r="F8" s="756"/>
      <c r="G8" s="756"/>
      <c r="H8" s="769">
        <v>0</v>
      </c>
      <c r="I8" s="756">
        <v>4</v>
      </c>
      <c r="J8" s="756">
        <v>4618.72</v>
      </c>
      <c r="K8" s="769">
        <v>1</v>
      </c>
      <c r="L8" s="756">
        <v>4</v>
      </c>
      <c r="M8" s="757">
        <v>4618.72</v>
      </c>
    </row>
    <row r="9" spans="1:13" ht="14.4" customHeight="1" x14ac:dyDescent="0.3">
      <c r="A9" s="752" t="s">
        <v>2196</v>
      </c>
      <c r="B9" s="753" t="s">
        <v>2045</v>
      </c>
      <c r="C9" s="753" t="s">
        <v>1254</v>
      </c>
      <c r="D9" s="753" t="s">
        <v>2046</v>
      </c>
      <c r="E9" s="753" t="s">
        <v>2047</v>
      </c>
      <c r="F9" s="756"/>
      <c r="G9" s="756"/>
      <c r="H9" s="769">
        <v>0</v>
      </c>
      <c r="I9" s="756">
        <v>2</v>
      </c>
      <c r="J9" s="756">
        <v>186.86</v>
      </c>
      <c r="K9" s="769">
        <v>1</v>
      </c>
      <c r="L9" s="756">
        <v>2</v>
      </c>
      <c r="M9" s="757">
        <v>186.86</v>
      </c>
    </row>
    <row r="10" spans="1:13" ht="14.4" customHeight="1" x14ac:dyDescent="0.3">
      <c r="A10" s="752" t="s">
        <v>2196</v>
      </c>
      <c r="B10" s="753" t="s">
        <v>2049</v>
      </c>
      <c r="C10" s="753" t="s">
        <v>1115</v>
      </c>
      <c r="D10" s="753" t="s">
        <v>1116</v>
      </c>
      <c r="E10" s="753" t="s">
        <v>2051</v>
      </c>
      <c r="F10" s="756"/>
      <c r="G10" s="756"/>
      <c r="H10" s="769">
        <v>0</v>
      </c>
      <c r="I10" s="756">
        <v>6</v>
      </c>
      <c r="J10" s="756">
        <v>432</v>
      </c>
      <c r="K10" s="769">
        <v>1</v>
      </c>
      <c r="L10" s="756">
        <v>6</v>
      </c>
      <c r="M10" s="757">
        <v>432</v>
      </c>
    </row>
    <row r="11" spans="1:13" ht="14.4" customHeight="1" x14ac:dyDescent="0.3">
      <c r="A11" s="752" t="s">
        <v>2196</v>
      </c>
      <c r="B11" s="753" t="s">
        <v>2055</v>
      </c>
      <c r="C11" s="753" t="s">
        <v>1131</v>
      </c>
      <c r="D11" s="753" t="s">
        <v>1132</v>
      </c>
      <c r="E11" s="753" t="s">
        <v>2056</v>
      </c>
      <c r="F11" s="756"/>
      <c r="G11" s="756"/>
      <c r="H11" s="769">
        <v>0</v>
      </c>
      <c r="I11" s="756">
        <v>2</v>
      </c>
      <c r="J11" s="756">
        <v>70.22</v>
      </c>
      <c r="K11" s="769">
        <v>1</v>
      </c>
      <c r="L11" s="756">
        <v>2</v>
      </c>
      <c r="M11" s="757">
        <v>70.22</v>
      </c>
    </row>
    <row r="12" spans="1:13" ht="14.4" customHeight="1" x14ac:dyDescent="0.3">
      <c r="A12" s="752" t="s">
        <v>2196</v>
      </c>
      <c r="B12" s="753" t="s">
        <v>2059</v>
      </c>
      <c r="C12" s="753" t="s">
        <v>1222</v>
      </c>
      <c r="D12" s="753" t="s">
        <v>2060</v>
      </c>
      <c r="E12" s="753" t="s">
        <v>2061</v>
      </c>
      <c r="F12" s="756"/>
      <c r="G12" s="756"/>
      <c r="H12" s="769">
        <v>0</v>
      </c>
      <c r="I12" s="756">
        <v>2</v>
      </c>
      <c r="J12" s="756">
        <v>62.18</v>
      </c>
      <c r="K12" s="769">
        <v>1</v>
      </c>
      <c r="L12" s="756">
        <v>2</v>
      </c>
      <c r="M12" s="757">
        <v>62.18</v>
      </c>
    </row>
    <row r="13" spans="1:13" ht="14.4" customHeight="1" x14ac:dyDescent="0.3">
      <c r="A13" s="752" t="s">
        <v>2196</v>
      </c>
      <c r="B13" s="753" t="s">
        <v>2064</v>
      </c>
      <c r="C13" s="753" t="s">
        <v>2233</v>
      </c>
      <c r="D13" s="753" t="s">
        <v>2065</v>
      </c>
      <c r="E13" s="753" t="s">
        <v>2234</v>
      </c>
      <c r="F13" s="756"/>
      <c r="G13" s="756"/>
      <c r="H13" s="769"/>
      <c r="I13" s="756">
        <v>2</v>
      </c>
      <c r="J13" s="756">
        <v>0</v>
      </c>
      <c r="K13" s="769"/>
      <c r="L13" s="756">
        <v>2</v>
      </c>
      <c r="M13" s="757">
        <v>0</v>
      </c>
    </row>
    <row r="14" spans="1:13" ht="14.4" customHeight="1" x14ac:dyDescent="0.3">
      <c r="A14" s="752" t="s">
        <v>2196</v>
      </c>
      <c r="B14" s="753" t="s">
        <v>2064</v>
      </c>
      <c r="C14" s="753" t="s">
        <v>1099</v>
      </c>
      <c r="D14" s="753" t="s">
        <v>2065</v>
      </c>
      <c r="E14" s="753" t="s">
        <v>2066</v>
      </c>
      <c r="F14" s="756"/>
      <c r="G14" s="756"/>
      <c r="H14" s="769">
        <v>0</v>
      </c>
      <c r="I14" s="756">
        <v>2</v>
      </c>
      <c r="J14" s="756">
        <v>32.18</v>
      </c>
      <c r="K14" s="769">
        <v>1</v>
      </c>
      <c r="L14" s="756">
        <v>2</v>
      </c>
      <c r="M14" s="757">
        <v>32.18</v>
      </c>
    </row>
    <row r="15" spans="1:13" ht="14.4" customHeight="1" x14ac:dyDescent="0.3">
      <c r="A15" s="752" t="s">
        <v>2196</v>
      </c>
      <c r="B15" s="753" t="s">
        <v>2064</v>
      </c>
      <c r="C15" s="753" t="s">
        <v>1145</v>
      </c>
      <c r="D15" s="753" t="s">
        <v>2065</v>
      </c>
      <c r="E15" s="753" t="s">
        <v>2067</v>
      </c>
      <c r="F15" s="756"/>
      <c r="G15" s="756"/>
      <c r="H15" s="769">
        <v>0</v>
      </c>
      <c r="I15" s="756">
        <v>2</v>
      </c>
      <c r="J15" s="756">
        <v>96.54</v>
      </c>
      <c r="K15" s="769">
        <v>1</v>
      </c>
      <c r="L15" s="756">
        <v>2</v>
      </c>
      <c r="M15" s="757">
        <v>96.54</v>
      </c>
    </row>
    <row r="16" spans="1:13" ht="14.4" customHeight="1" x14ac:dyDescent="0.3">
      <c r="A16" s="752" t="s">
        <v>2196</v>
      </c>
      <c r="B16" s="753" t="s">
        <v>3054</v>
      </c>
      <c r="C16" s="753" t="s">
        <v>2229</v>
      </c>
      <c r="D16" s="753" t="s">
        <v>2230</v>
      </c>
      <c r="E16" s="753" t="s">
        <v>2231</v>
      </c>
      <c r="F16" s="756"/>
      <c r="G16" s="756"/>
      <c r="H16" s="769">
        <v>0</v>
      </c>
      <c r="I16" s="756">
        <v>2</v>
      </c>
      <c r="J16" s="756">
        <v>291.45999999999998</v>
      </c>
      <c r="K16" s="769">
        <v>1</v>
      </c>
      <c r="L16" s="756">
        <v>2</v>
      </c>
      <c r="M16" s="757">
        <v>291.45999999999998</v>
      </c>
    </row>
    <row r="17" spans="1:13" ht="14.4" customHeight="1" x14ac:dyDescent="0.3">
      <c r="A17" s="752" t="s">
        <v>2196</v>
      </c>
      <c r="B17" s="753" t="s">
        <v>2071</v>
      </c>
      <c r="C17" s="753" t="s">
        <v>1202</v>
      </c>
      <c r="D17" s="753" t="s">
        <v>2072</v>
      </c>
      <c r="E17" s="753" t="s">
        <v>2073</v>
      </c>
      <c r="F17" s="756"/>
      <c r="G17" s="756"/>
      <c r="H17" s="769">
        <v>0</v>
      </c>
      <c r="I17" s="756">
        <v>2</v>
      </c>
      <c r="J17" s="756">
        <v>186.92</v>
      </c>
      <c r="K17" s="769">
        <v>1</v>
      </c>
      <c r="L17" s="756">
        <v>2</v>
      </c>
      <c r="M17" s="757">
        <v>186.92</v>
      </c>
    </row>
    <row r="18" spans="1:13" ht="14.4" customHeight="1" x14ac:dyDescent="0.3">
      <c r="A18" s="752" t="s">
        <v>2197</v>
      </c>
      <c r="B18" s="753" t="s">
        <v>2009</v>
      </c>
      <c r="C18" s="753" t="s">
        <v>1288</v>
      </c>
      <c r="D18" s="753" t="s">
        <v>2010</v>
      </c>
      <c r="E18" s="753" t="s">
        <v>2012</v>
      </c>
      <c r="F18" s="756"/>
      <c r="G18" s="756"/>
      <c r="H18" s="769">
        <v>0</v>
      </c>
      <c r="I18" s="756">
        <v>8</v>
      </c>
      <c r="J18" s="756">
        <v>461.12</v>
      </c>
      <c r="K18" s="769">
        <v>1</v>
      </c>
      <c r="L18" s="756">
        <v>8</v>
      </c>
      <c r="M18" s="757">
        <v>461.12</v>
      </c>
    </row>
    <row r="19" spans="1:13" ht="14.4" customHeight="1" x14ac:dyDescent="0.3">
      <c r="A19" s="752" t="s">
        <v>2197</v>
      </c>
      <c r="B19" s="753" t="s">
        <v>2027</v>
      </c>
      <c r="C19" s="753" t="s">
        <v>1265</v>
      </c>
      <c r="D19" s="753" t="s">
        <v>1266</v>
      </c>
      <c r="E19" s="753" t="s">
        <v>2028</v>
      </c>
      <c r="F19" s="756"/>
      <c r="G19" s="756"/>
      <c r="H19" s="769">
        <v>0</v>
      </c>
      <c r="I19" s="756">
        <v>2</v>
      </c>
      <c r="J19" s="756">
        <v>172.82</v>
      </c>
      <c r="K19" s="769">
        <v>1</v>
      </c>
      <c r="L19" s="756">
        <v>2</v>
      </c>
      <c r="M19" s="757">
        <v>172.82</v>
      </c>
    </row>
    <row r="20" spans="1:13" ht="14.4" customHeight="1" x14ac:dyDescent="0.3">
      <c r="A20" s="752" t="s">
        <v>2197</v>
      </c>
      <c r="B20" s="753" t="s">
        <v>2034</v>
      </c>
      <c r="C20" s="753" t="s">
        <v>2251</v>
      </c>
      <c r="D20" s="753" t="s">
        <v>2035</v>
      </c>
      <c r="E20" s="753" t="s">
        <v>2252</v>
      </c>
      <c r="F20" s="756"/>
      <c r="G20" s="756"/>
      <c r="H20" s="769">
        <v>0</v>
      </c>
      <c r="I20" s="756">
        <v>12</v>
      </c>
      <c r="J20" s="756">
        <v>1447.32</v>
      </c>
      <c r="K20" s="769">
        <v>1</v>
      </c>
      <c r="L20" s="756">
        <v>12</v>
      </c>
      <c r="M20" s="757">
        <v>1447.32</v>
      </c>
    </row>
    <row r="21" spans="1:13" ht="14.4" customHeight="1" x14ac:dyDescent="0.3">
      <c r="A21" s="752" t="s">
        <v>2197</v>
      </c>
      <c r="B21" s="753" t="s">
        <v>2034</v>
      </c>
      <c r="C21" s="753" t="s">
        <v>1169</v>
      </c>
      <c r="D21" s="753" t="s">
        <v>2035</v>
      </c>
      <c r="E21" s="753" t="s">
        <v>2036</v>
      </c>
      <c r="F21" s="756"/>
      <c r="G21" s="756"/>
      <c r="H21" s="769">
        <v>0</v>
      </c>
      <c r="I21" s="756">
        <v>2</v>
      </c>
      <c r="J21" s="756">
        <v>369.48</v>
      </c>
      <c r="K21" s="769">
        <v>1</v>
      </c>
      <c r="L21" s="756">
        <v>2</v>
      </c>
      <c r="M21" s="757">
        <v>369.48</v>
      </c>
    </row>
    <row r="22" spans="1:13" ht="14.4" customHeight="1" x14ac:dyDescent="0.3">
      <c r="A22" s="752" t="s">
        <v>2197</v>
      </c>
      <c r="B22" s="753" t="s">
        <v>2037</v>
      </c>
      <c r="C22" s="753" t="s">
        <v>2287</v>
      </c>
      <c r="D22" s="753" t="s">
        <v>1124</v>
      </c>
      <c r="E22" s="753" t="s">
        <v>2042</v>
      </c>
      <c r="F22" s="756"/>
      <c r="G22" s="756"/>
      <c r="H22" s="769">
        <v>0</v>
      </c>
      <c r="I22" s="756">
        <v>4</v>
      </c>
      <c r="J22" s="756">
        <v>1963.56</v>
      </c>
      <c r="K22" s="769">
        <v>1</v>
      </c>
      <c r="L22" s="756">
        <v>4</v>
      </c>
      <c r="M22" s="757">
        <v>1963.56</v>
      </c>
    </row>
    <row r="23" spans="1:13" ht="14.4" customHeight="1" x14ac:dyDescent="0.3">
      <c r="A23" s="752" t="s">
        <v>2197</v>
      </c>
      <c r="B23" s="753" t="s">
        <v>2037</v>
      </c>
      <c r="C23" s="753" t="s">
        <v>2288</v>
      </c>
      <c r="D23" s="753" t="s">
        <v>1124</v>
      </c>
      <c r="E23" s="753" t="s">
        <v>2040</v>
      </c>
      <c r="F23" s="756"/>
      <c r="G23" s="756"/>
      <c r="H23" s="769">
        <v>0</v>
      </c>
      <c r="I23" s="756">
        <v>2</v>
      </c>
      <c r="J23" s="756">
        <v>1472.66</v>
      </c>
      <c r="K23" s="769">
        <v>1</v>
      </c>
      <c r="L23" s="756">
        <v>2</v>
      </c>
      <c r="M23" s="757">
        <v>1472.66</v>
      </c>
    </row>
    <row r="24" spans="1:13" ht="14.4" customHeight="1" x14ac:dyDescent="0.3">
      <c r="A24" s="752" t="s">
        <v>2197</v>
      </c>
      <c r="B24" s="753" t="s">
        <v>2037</v>
      </c>
      <c r="C24" s="753" t="s">
        <v>1123</v>
      </c>
      <c r="D24" s="753" t="s">
        <v>1124</v>
      </c>
      <c r="E24" s="753" t="s">
        <v>2043</v>
      </c>
      <c r="F24" s="756"/>
      <c r="G24" s="756"/>
      <c r="H24" s="769">
        <v>0</v>
      </c>
      <c r="I24" s="756">
        <v>3</v>
      </c>
      <c r="J24" s="756">
        <v>2771.2200000000003</v>
      </c>
      <c r="K24" s="769">
        <v>1</v>
      </c>
      <c r="L24" s="756">
        <v>3</v>
      </c>
      <c r="M24" s="757">
        <v>2771.2200000000003</v>
      </c>
    </row>
    <row r="25" spans="1:13" ht="14.4" customHeight="1" x14ac:dyDescent="0.3">
      <c r="A25" s="752" t="s">
        <v>2197</v>
      </c>
      <c r="B25" s="753" t="s">
        <v>2037</v>
      </c>
      <c r="C25" s="753" t="s">
        <v>2289</v>
      </c>
      <c r="D25" s="753" t="s">
        <v>1154</v>
      </c>
      <c r="E25" s="753" t="s">
        <v>2290</v>
      </c>
      <c r="F25" s="756"/>
      <c r="G25" s="756"/>
      <c r="H25" s="769">
        <v>0</v>
      </c>
      <c r="I25" s="756">
        <v>2</v>
      </c>
      <c r="J25" s="756">
        <v>4618.72</v>
      </c>
      <c r="K25" s="769">
        <v>1</v>
      </c>
      <c r="L25" s="756">
        <v>2</v>
      </c>
      <c r="M25" s="757">
        <v>4618.72</v>
      </c>
    </row>
    <row r="26" spans="1:13" ht="14.4" customHeight="1" x14ac:dyDescent="0.3">
      <c r="A26" s="752" t="s">
        <v>2197</v>
      </c>
      <c r="B26" s="753" t="s">
        <v>2045</v>
      </c>
      <c r="C26" s="753" t="s">
        <v>1254</v>
      </c>
      <c r="D26" s="753" t="s">
        <v>2046</v>
      </c>
      <c r="E26" s="753" t="s">
        <v>2047</v>
      </c>
      <c r="F26" s="756"/>
      <c r="G26" s="756"/>
      <c r="H26" s="769">
        <v>0</v>
      </c>
      <c r="I26" s="756">
        <v>12</v>
      </c>
      <c r="J26" s="756">
        <v>1121.1600000000001</v>
      </c>
      <c r="K26" s="769">
        <v>1</v>
      </c>
      <c r="L26" s="756">
        <v>12</v>
      </c>
      <c r="M26" s="757">
        <v>1121.1600000000001</v>
      </c>
    </row>
    <row r="27" spans="1:13" ht="14.4" customHeight="1" x14ac:dyDescent="0.3">
      <c r="A27" s="752" t="s">
        <v>2197</v>
      </c>
      <c r="B27" s="753" t="s">
        <v>2049</v>
      </c>
      <c r="C27" s="753" t="s">
        <v>1115</v>
      </c>
      <c r="D27" s="753" t="s">
        <v>1116</v>
      </c>
      <c r="E27" s="753" t="s">
        <v>2051</v>
      </c>
      <c r="F27" s="756"/>
      <c r="G27" s="756"/>
      <c r="H27" s="769">
        <v>0</v>
      </c>
      <c r="I27" s="756">
        <v>24</v>
      </c>
      <c r="J27" s="756">
        <v>1728</v>
      </c>
      <c r="K27" s="769">
        <v>1</v>
      </c>
      <c r="L27" s="756">
        <v>24</v>
      </c>
      <c r="M27" s="757">
        <v>1728</v>
      </c>
    </row>
    <row r="28" spans="1:13" ht="14.4" customHeight="1" x14ac:dyDescent="0.3">
      <c r="A28" s="752" t="s">
        <v>2197</v>
      </c>
      <c r="B28" s="753" t="s">
        <v>2052</v>
      </c>
      <c r="C28" s="753" t="s">
        <v>2547</v>
      </c>
      <c r="D28" s="753" t="s">
        <v>2053</v>
      </c>
      <c r="E28" s="753" t="s">
        <v>2548</v>
      </c>
      <c r="F28" s="756"/>
      <c r="G28" s="756"/>
      <c r="H28" s="769">
        <v>0</v>
      </c>
      <c r="I28" s="756">
        <v>2</v>
      </c>
      <c r="J28" s="756">
        <v>458.76</v>
      </c>
      <c r="K28" s="769">
        <v>1</v>
      </c>
      <c r="L28" s="756">
        <v>2</v>
      </c>
      <c r="M28" s="757">
        <v>458.76</v>
      </c>
    </row>
    <row r="29" spans="1:13" ht="14.4" customHeight="1" x14ac:dyDescent="0.3">
      <c r="A29" s="752" t="s">
        <v>2197</v>
      </c>
      <c r="B29" s="753" t="s">
        <v>2055</v>
      </c>
      <c r="C29" s="753" t="s">
        <v>2337</v>
      </c>
      <c r="D29" s="753" t="s">
        <v>1132</v>
      </c>
      <c r="E29" s="753" t="s">
        <v>2063</v>
      </c>
      <c r="F29" s="756"/>
      <c r="G29" s="756"/>
      <c r="H29" s="769">
        <v>0</v>
      </c>
      <c r="I29" s="756">
        <v>4</v>
      </c>
      <c r="J29" s="756">
        <v>421.28</v>
      </c>
      <c r="K29" s="769">
        <v>1</v>
      </c>
      <c r="L29" s="756">
        <v>4</v>
      </c>
      <c r="M29" s="757">
        <v>421.28</v>
      </c>
    </row>
    <row r="30" spans="1:13" ht="14.4" customHeight="1" x14ac:dyDescent="0.3">
      <c r="A30" s="752" t="s">
        <v>2197</v>
      </c>
      <c r="B30" s="753" t="s">
        <v>2055</v>
      </c>
      <c r="C30" s="753" t="s">
        <v>1131</v>
      </c>
      <c r="D30" s="753" t="s">
        <v>1132</v>
      </c>
      <c r="E30" s="753" t="s">
        <v>2056</v>
      </c>
      <c r="F30" s="756"/>
      <c r="G30" s="756"/>
      <c r="H30" s="769">
        <v>0</v>
      </c>
      <c r="I30" s="756">
        <v>7</v>
      </c>
      <c r="J30" s="756">
        <v>245.77</v>
      </c>
      <c r="K30" s="769">
        <v>1</v>
      </c>
      <c r="L30" s="756">
        <v>7</v>
      </c>
      <c r="M30" s="757">
        <v>245.77</v>
      </c>
    </row>
    <row r="31" spans="1:13" ht="14.4" customHeight="1" x14ac:dyDescent="0.3">
      <c r="A31" s="752" t="s">
        <v>2197</v>
      </c>
      <c r="B31" s="753" t="s">
        <v>2059</v>
      </c>
      <c r="C31" s="753" t="s">
        <v>2639</v>
      </c>
      <c r="D31" s="753" t="s">
        <v>2060</v>
      </c>
      <c r="E31" s="753" t="s">
        <v>2608</v>
      </c>
      <c r="F31" s="756"/>
      <c r="G31" s="756"/>
      <c r="H31" s="769">
        <v>0</v>
      </c>
      <c r="I31" s="756">
        <v>3</v>
      </c>
      <c r="J31" s="756">
        <v>310.92</v>
      </c>
      <c r="K31" s="769">
        <v>1</v>
      </c>
      <c r="L31" s="756">
        <v>3</v>
      </c>
      <c r="M31" s="757">
        <v>310.92</v>
      </c>
    </row>
    <row r="32" spans="1:13" ht="14.4" customHeight="1" x14ac:dyDescent="0.3">
      <c r="A32" s="752" t="s">
        <v>2197</v>
      </c>
      <c r="B32" s="753" t="s">
        <v>3055</v>
      </c>
      <c r="C32" s="753" t="s">
        <v>2664</v>
      </c>
      <c r="D32" s="753" t="s">
        <v>2665</v>
      </c>
      <c r="E32" s="753" t="s">
        <v>2666</v>
      </c>
      <c r="F32" s="756"/>
      <c r="G32" s="756"/>
      <c r="H32" s="769">
        <v>0</v>
      </c>
      <c r="I32" s="756">
        <v>2</v>
      </c>
      <c r="J32" s="756">
        <v>1006.04</v>
      </c>
      <c r="K32" s="769">
        <v>1</v>
      </c>
      <c r="L32" s="756">
        <v>2</v>
      </c>
      <c r="M32" s="757">
        <v>1006.04</v>
      </c>
    </row>
    <row r="33" spans="1:13" ht="14.4" customHeight="1" x14ac:dyDescent="0.3">
      <c r="A33" s="752" t="s">
        <v>2197</v>
      </c>
      <c r="B33" s="753" t="s">
        <v>2062</v>
      </c>
      <c r="C33" s="753" t="s">
        <v>2293</v>
      </c>
      <c r="D33" s="753" t="s">
        <v>1173</v>
      </c>
      <c r="E33" s="753" t="s">
        <v>2056</v>
      </c>
      <c r="F33" s="756"/>
      <c r="G33" s="756"/>
      <c r="H33" s="769">
        <v>0</v>
      </c>
      <c r="I33" s="756">
        <v>2</v>
      </c>
      <c r="J33" s="756">
        <v>96.54</v>
      </c>
      <c r="K33" s="769">
        <v>1</v>
      </c>
      <c r="L33" s="756">
        <v>2</v>
      </c>
      <c r="M33" s="757">
        <v>96.54</v>
      </c>
    </row>
    <row r="34" spans="1:13" ht="14.4" customHeight="1" x14ac:dyDescent="0.3">
      <c r="A34" s="752" t="s">
        <v>2197</v>
      </c>
      <c r="B34" s="753" t="s">
        <v>2062</v>
      </c>
      <c r="C34" s="753" t="s">
        <v>1172</v>
      </c>
      <c r="D34" s="753" t="s">
        <v>1173</v>
      </c>
      <c r="E34" s="753" t="s">
        <v>2063</v>
      </c>
      <c r="F34" s="756"/>
      <c r="G34" s="756"/>
      <c r="H34" s="769">
        <v>0</v>
      </c>
      <c r="I34" s="756">
        <v>4</v>
      </c>
      <c r="J34" s="756">
        <v>579.24</v>
      </c>
      <c r="K34" s="769">
        <v>1</v>
      </c>
      <c r="L34" s="756">
        <v>4</v>
      </c>
      <c r="M34" s="757">
        <v>579.24</v>
      </c>
    </row>
    <row r="35" spans="1:13" ht="14.4" customHeight="1" x14ac:dyDescent="0.3">
      <c r="A35" s="752" t="s">
        <v>2197</v>
      </c>
      <c r="B35" s="753" t="s">
        <v>2062</v>
      </c>
      <c r="C35" s="753" t="s">
        <v>2294</v>
      </c>
      <c r="D35" s="753" t="s">
        <v>2295</v>
      </c>
      <c r="E35" s="753" t="s">
        <v>2077</v>
      </c>
      <c r="F35" s="756"/>
      <c r="G35" s="756"/>
      <c r="H35" s="769">
        <v>0</v>
      </c>
      <c r="I35" s="756">
        <v>2</v>
      </c>
      <c r="J35" s="756">
        <v>193.06</v>
      </c>
      <c r="K35" s="769">
        <v>1</v>
      </c>
      <c r="L35" s="756">
        <v>2</v>
      </c>
      <c r="M35" s="757">
        <v>193.06</v>
      </c>
    </row>
    <row r="36" spans="1:13" ht="14.4" customHeight="1" x14ac:dyDescent="0.3">
      <c r="A36" s="752" t="s">
        <v>2197</v>
      </c>
      <c r="B36" s="753" t="s">
        <v>2062</v>
      </c>
      <c r="C36" s="753" t="s">
        <v>2640</v>
      </c>
      <c r="D36" s="753" t="s">
        <v>2295</v>
      </c>
      <c r="E36" s="753" t="s">
        <v>2641</v>
      </c>
      <c r="F36" s="756"/>
      <c r="G36" s="756"/>
      <c r="H36" s="769">
        <v>0</v>
      </c>
      <c r="I36" s="756">
        <v>1</v>
      </c>
      <c r="J36" s="756">
        <v>289.62</v>
      </c>
      <c r="K36" s="769">
        <v>1</v>
      </c>
      <c r="L36" s="756">
        <v>1</v>
      </c>
      <c r="M36" s="757">
        <v>289.62</v>
      </c>
    </row>
    <row r="37" spans="1:13" ht="14.4" customHeight="1" x14ac:dyDescent="0.3">
      <c r="A37" s="752" t="s">
        <v>2197</v>
      </c>
      <c r="B37" s="753" t="s">
        <v>2064</v>
      </c>
      <c r="C37" s="753" t="s">
        <v>2298</v>
      </c>
      <c r="D37" s="753" t="s">
        <v>2065</v>
      </c>
      <c r="E37" s="753" t="s">
        <v>2265</v>
      </c>
      <c r="F37" s="756"/>
      <c r="G37" s="756"/>
      <c r="H37" s="769">
        <v>0</v>
      </c>
      <c r="I37" s="756">
        <v>13</v>
      </c>
      <c r="J37" s="756">
        <v>1254.8900000000001</v>
      </c>
      <c r="K37" s="769">
        <v>1</v>
      </c>
      <c r="L37" s="756">
        <v>13</v>
      </c>
      <c r="M37" s="757">
        <v>1254.8900000000001</v>
      </c>
    </row>
    <row r="38" spans="1:13" ht="14.4" customHeight="1" x14ac:dyDescent="0.3">
      <c r="A38" s="752" t="s">
        <v>2197</v>
      </c>
      <c r="B38" s="753" t="s">
        <v>2064</v>
      </c>
      <c r="C38" s="753" t="s">
        <v>2299</v>
      </c>
      <c r="D38" s="753" t="s">
        <v>2065</v>
      </c>
      <c r="E38" s="753" t="s">
        <v>2300</v>
      </c>
      <c r="F38" s="756"/>
      <c r="G38" s="756"/>
      <c r="H38" s="769">
        <v>0</v>
      </c>
      <c r="I38" s="756">
        <v>1</v>
      </c>
      <c r="J38" s="756">
        <v>10.41</v>
      </c>
      <c r="K38" s="769">
        <v>1</v>
      </c>
      <c r="L38" s="756">
        <v>1</v>
      </c>
      <c r="M38" s="757">
        <v>10.41</v>
      </c>
    </row>
    <row r="39" spans="1:13" ht="14.4" customHeight="1" x14ac:dyDescent="0.3">
      <c r="A39" s="752" t="s">
        <v>2197</v>
      </c>
      <c r="B39" s="753" t="s">
        <v>2064</v>
      </c>
      <c r="C39" s="753" t="s">
        <v>2233</v>
      </c>
      <c r="D39" s="753" t="s">
        <v>2065</v>
      </c>
      <c r="E39" s="753" t="s">
        <v>2234</v>
      </c>
      <c r="F39" s="756"/>
      <c r="G39" s="756"/>
      <c r="H39" s="769"/>
      <c r="I39" s="756">
        <v>7</v>
      </c>
      <c r="J39" s="756">
        <v>0</v>
      </c>
      <c r="K39" s="769"/>
      <c r="L39" s="756">
        <v>7</v>
      </c>
      <c r="M39" s="757">
        <v>0</v>
      </c>
    </row>
    <row r="40" spans="1:13" ht="14.4" customHeight="1" x14ac:dyDescent="0.3">
      <c r="A40" s="752" t="s">
        <v>2197</v>
      </c>
      <c r="B40" s="753" t="s">
        <v>2064</v>
      </c>
      <c r="C40" s="753" t="s">
        <v>1099</v>
      </c>
      <c r="D40" s="753" t="s">
        <v>2065</v>
      </c>
      <c r="E40" s="753" t="s">
        <v>2066</v>
      </c>
      <c r="F40" s="756"/>
      <c r="G40" s="756"/>
      <c r="H40" s="769">
        <v>0</v>
      </c>
      <c r="I40" s="756">
        <v>2</v>
      </c>
      <c r="J40" s="756">
        <v>32.18</v>
      </c>
      <c r="K40" s="769">
        <v>1</v>
      </c>
      <c r="L40" s="756">
        <v>2</v>
      </c>
      <c r="M40" s="757">
        <v>32.18</v>
      </c>
    </row>
    <row r="41" spans="1:13" ht="14.4" customHeight="1" x14ac:dyDescent="0.3">
      <c r="A41" s="752" t="s">
        <v>2197</v>
      </c>
      <c r="B41" s="753" t="s">
        <v>2064</v>
      </c>
      <c r="C41" s="753" t="s">
        <v>1145</v>
      </c>
      <c r="D41" s="753" t="s">
        <v>2065</v>
      </c>
      <c r="E41" s="753" t="s">
        <v>2067</v>
      </c>
      <c r="F41" s="756"/>
      <c r="G41" s="756"/>
      <c r="H41" s="769">
        <v>0</v>
      </c>
      <c r="I41" s="756">
        <v>4</v>
      </c>
      <c r="J41" s="756">
        <v>193.08</v>
      </c>
      <c r="K41" s="769">
        <v>1</v>
      </c>
      <c r="L41" s="756">
        <v>4</v>
      </c>
      <c r="M41" s="757">
        <v>193.08</v>
      </c>
    </row>
    <row r="42" spans="1:13" ht="14.4" customHeight="1" x14ac:dyDescent="0.3">
      <c r="A42" s="752" t="s">
        <v>2197</v>
      </c>
      <c r="B42" s="753" t="s">
        <v>3054</v>
      </c>
      <c r="C42" s="753" t="s">
        <v>2296</v>
      </c>
      <c r="D42" s="753" t="s">
        <v>2230</v>
      </c>
      <c r="E42" s="753" t="s">
        <v>2297</v>
      </c>
      <c r="F42" s="756"/>
      <c r="G42" s="756"/>
      <c r="H42" s="769">
        <v>0</v>
      </c>
      <c r="I42" s="756">
        <v>2</v>
      </c>
      <c r="J42" s="756">
        <v>145.76</v>
      </c>
      <c r="K42" s="769">
        <v>1</v>
      </c>
      <c r="L42" s="756">
        <v>2</v>
      </c>
      <c r="M42" s="757">
        <v>145.76</v>
      </c>
    </row>
    <row r="43" spans="1:13" ht="14.4" customHeight="1" x14ac:dyDescent="0.3">
      <c r="A43" s="752" t="s">
        <v>2197</v>
      </c>
      <c r="B43" s="753" t="s">
        <v>3054</v>
      </c>
      <c r="C43" s="753" t="s">
        <v>2642</v>
      </c>
      <c r="D43" s="753" t="s">
        <v>2230</v>
      </c>
      <c r="E43" s="753" t="s">
        <v>2643</v>
      </c>
      <c r="F43" s="756"/>
      <c r="G43" s="756"/>
      <c r="H43" s="769">
        <v>0</v>
      </c>
      <c r="I43" s="756">
        <v>2</v>
      </c>
      <c r="J43" s="756">
        <v>437.24</v>
      </c>
      <c r="K43" s="769">
        <v>1</v>
      </c>
      <c r="L43" s="756">
        <v>2</v>
      </c>
      <c r="M43" s="757">
        <v>437.24</v>
      </c>
    </row>
    <row r="44" spans="1:13" ht="14.4" customHeight="1" x14ac:dyDescent="0.3">
      <c r="A44" s="752" t="s">
        <v>2197</v>
      </c>
      <c r="B44" s="753" t="s">
        <v>3054</v>
      </c>
      <c r="C44" s="753" t="s">
        <v>2229</v>
      </c>
      <c r="D44" s="753" t="s">
        <v>2230</v>
      </c>
      <c r="E44" s="753" t="s">
        <v>2231</v>
      </c>
      <c r="F44" s="756"/>
      <c r="G44" s="756"/>
      <c r="H44" s="769">
        <v>0</v>
      </c>
      <c r="I44" s="756">
        <v>6</v>
      </c>
      <c r="J44" s="756">
        <v>874.38</v>
      </c>
      <c r="K44" s="769">
        <v>1</v>
      </c>
      <c r="L44" s="756">
        <v>6</v>
      </c>
      <c r="M44" s="757">
        <v>874.38</v>
      </c>
    </row>
    <row r="45" spans="1:13" ht="14.4" customHeight="1" x14ac:dyDescent="0.3">
      <c r="A45" s="752" t="s">
        <v>2197</v>
      </c>
      <c r="B45" s="753" t="s">
        <v>3056</v>
      </c>
      <c r="C45" s="753" t="s">
        <v>2625</v>
      </c>
      <c r="D45" s="753" t="s">
        <v>2626</v>
      </c>
      <c r="E45" s="753" t="s">
        <v>2627</v>
      </c>
      <c r="F45" s="756"/>
      <c r="G45" s="756"/>
      <c r="H45" s="769">
        <v>0</v>
      </c>
      <c r="I45" s="756">
        <v>4</v>
      </c>
      <c r="J45" s="756">
        <v>560.72</v>
      </c>
      <c r="K45" s="769">
        <v>1</v>
      </c>
      <c r="L45" s="756">
        <v>4</v>
      </c>
      <c r="M45" s="757">
        <v>560.72</v>
      </c>
    </row>
    <row r="46" spans="1:13" ht="14.4" customHeight="1" x14ac:dyDescent="0.3">
      <c r="A46" s="752" t="s">
        <v>2197</v>
      </c>
      <c r="B46" s="753" t="s">
        <v>2071</v>
      </c>
      <c r="C46" s="753" t="s">
        <v>1202</v>
      </c>
      <c r="D46" s="753" t="s">
        <v>2072</v>
      </c>
      <c r="E46" s="753" t="s">
        <v>2073</v>
      </c>
      <c r="F46" s="756"/>
      <c r="G46" s="756"/>
      <c r="H46" s="769">
        <v>0</v>
      </c>
      <c r="I46" s="756">
        <v>2</v>
      </c>
      <c r="J46" s="756">
        <v>186.92</v>
      </c>
      <c r="K46" s="769">
        <v>1</v>
      </c>
      <c r="L46" s="756">
        <v>2</v>
      </c>
      <c r="M46" s="757">
        <v>186.92</v>
      </c>
    </row>
    <row r="47" spans="1:13" ht="14.4" customHeight="1" x14ac:dyDescent="0.3">
      <c r="A47" s="752" t="s">
        <v>2197</v>
      </c>
      <c r="B47" s="753" t="s">
        <v>2071</v>
      </c>
      <c r="C47" s="753" t="s">
        <v>1251</v>
      </c>
      <c r="D47" s="753" t="s">
        <v>2072</v>
      </c>
      <c r="E47" s="753" t="s">
        <v>2074</v>
      </c>
      <c r="F47" s="756"/>
      <c r="G47" s="756"/>
      <c r="H47" s="769">
        <v>0</v>
      </c>
      <c r="I47" s="756">
        <v>2</v>
      </c>
      <c r="J47" s="756">
        <v>733.06</v>
      </c>
      <c r="K47" s="769">
        <v>1</v>
      </c>
      <c r="L47" s="756">
        <v>2</v>
      </c>
      <c r="M47" s="757">
        <v>733.06</v>
      </c>
    </row>
    <row r="48" spans="1:13" ht="14.4" customHeight="1" x14ac:dyDescent="0.3">
      <c r="A48" s="752" t="s">
        <v>2197</v>
      </c>
      <c r="B48" s="753" t="s">
        <v>2075</v>
      </c>
      <c r="C48" s="753" t="s">
        <v>2267</v>
      </c>
      <c r="D48" s="753" t="s">
        <v>2076</v>
      </c>
      <c r="E48" s="753" t="s">
        <v>2268</v>
      </c>
      <c r="F48" s="756"/>
      <c r="G48" s="756"/>
      <c r="H48" s="769">
        <v>0</v>
      </c>
      <c r="I48" s="756">
        <v>24</v>
      </c>
      <c r="J48" s="756">
        <v>6687.3599999999988</v>
      </c>
      <c r="K48" s="769">
        <v>1</v>
      </c>
      <c r="L48" s="756">
        <v>24</v>
      </c>
      <c r="M48" s="757">
        <v>6687.3599999999988</v>
      </c>
    </row>
    <row r="49" spans="1:13" ht="14.4" customHeight="1" x14ac:dyDescent="0.3">
      <c r="A49" s="752" t="s">
        <v>2197</v>
      </c>
      <c r="B49" s="753" t="s">
        <v>2075</v>
      </c>
      <c r="C49" s="753" t="s">
        <v>1165</v>
      </c>
      <c r="D49" s="753" t="s">
        <v>2076</v>
      </c>
      <c r="E49" s="753" t="s">
        <v>2079</v>
      </c>
      <c r="F49" s="756"/>
      <c r="G49" s="756"/>
      <c r="H49" s="769">
        <v>0</v>
      </c>
      <c r="I49" s="756">
        <v>6</v>
      </c>
      <c r="J49" s="756">
        <v>2354.52</v>
      </c>
      <c r="K49" s="769">
        <v>1</v>
      </c>
      <c r="L49" s="756">
        <v>6</v>
      </c>
      <c r="M49" s="757">
        <v>2354.52</v>
      </c>
    </row>
    <row r="50" spans="1:13" ht="14.4" customHeight="1" x14ac:dyDescent="0.3">
      <c r="A50" s="752" t="s">
        <v>2197</v>
      </c>
      <c r="B50" s="753" t="s">
        <v>2075</v>
      </c>
      <c r="C50" s="753" t="s">
        <v>1214</v>
      </c>
      <c r="D50" s="753" t="s">
        <v>2076</v>
      </c>
      <c r="E50" s="753" t="s">
        <v>2081</v>
      </c>
      <c r="F50" s="756"/>
      <c r="G50" s="756"/>
      <c r="H50" s="769">
        <v>0</v>
      </c>
      <c r="I50" s="756">
        <v>2</v>
      </c>
      <c r="J50" s="756">
        <v>1207.46</v>
      </c>
      <c r="K50" s="769">
        <v>1</v>
      </c>
      <c r="L50" s="756">
        <v>2</v>
      </c>
      <c r="M50" s="757">
        <v>1207.46</v>
      </c>
    </row>
    <row r="51" spans="1:13" ht="14.4" customHeight="1" x14ac:dyDescent="0.3">
      <c r="A51" s="752" t="s">
        <v>2197</v>
      </c>
      <c r="B51" s="753" t="s">
        <v>3057</v>
      </c>
      <c r="C51" s="753" t="s">
        <v>2589</v>
      </c>
      <c r="D51" s="753" t="s">
        <v>2590</v>
      </c>
      <c r="E51" s="753" t="s">
        <v>2591</v>
      </c>
      <c r="F51" s="756"/>
      <c r="G51" s="756"/>
      <c r="H51" s="769"/>
      <c r="I51" s="756">
        <v>1</v>
      </c>
      <c r="J51" s="756">
        <v>0</v>
      </c>
      <c r="K51" s="769"/>
      <c r="L51" s="756">
        <v>1</v>
      </c>
      <c r="M51" s="757">
        <v>0</v>
      </c>
    </row>
    <row r="52" spans="1:13" ht="14.4" customHeight="1" x14ac:dyDescent="0.3">
      <c r="A52" s="752" t="s">
        <v>2197</v>
      </c>
      <c r="B52" s="753" t="s">
        <v>2082</v>
      </c>
      <c r="C52" s="753" t="s">
        <v>1119</v>
      </c>
      <c r="D52" s="753" t="s">
        <v>1120</v>
      </c>
      <c r="E52" s="753" t="s">
        <v>2083</v>
      </c>
      <c r="F52" s="756"/>
      <c r="G52" s="756"/>
      <c r="H52" s="769">
        <v>0</v>
      </c>
      <c r="I52" s="756">
        <v>2</v>
      </c>
      <c r="J52" s="756">
        <v>263.08</v>
      </c>
      <c r="K52" s="769">
        <v>1</v>
      </c>
      <c r="L52" s="756">
        <v>2</v>
      </c>
      <c r="M52" s="757">
        <v>263.08</v>
      </c>
    </row>
    <row r="53" spans="1:13" ht="14.4" customHeight="1" x14ac:dyDescent="0.3">
      <c r="A53" s="752" t="s">
        <v>2197</v>
      </c>
      <c r="B53" s="753" t="s">
        <v>2089</v>
      </c>
      <c r="C53" s="753" t="s">
        <v>1773</v>
      </c>
      <c r="D53" s="753" t="s">
        <v>1774</v>
      </c>
      <c r="E53" s="753" t="s">
        <v>2150</v>
      </c>
      <c r="F53" s="756"/>
      <c r="G53" s="756"/>
      <c r="H53" s="769">
        <v>0</v>
      </c>
      <c r="I53" s="756">
        <v>1</v>
      </c>
      <c r="J53" s="756">
        <v>79.03</v>
      </c>
      <c r="K53" s="769">
        <v>1</v>
      </c>
      <c r="L53" s="756">
        <v>1</v>
      </c>
      <c r="M53" s="757">
        <v>79.03</v>
      </c>
    </row>
    <row r="54" spans="1:13" ht="14.4" customHeight="1" x14ac:dyDescent="0.3">
      <c r="A54" s="752" t="s">
        <v>2197</v>
      </c>
      <c r="B54" s="753" t="s">
        <v>2119</v>
      </c>
      <c r="C54" s="753" t="s">
        <v>2586</v>
      </c>
      <c r="D54" s="753" t="s">
        <v>2587</v>
      </c>
      <c r="E54" s="753" t="s">
        <v>2121</v>
      </c>
      <c r="F54" s="756">
        <v>6</v>
      </c>
      <c r="G54" s="756">
        <v>28.200000000000003</v>
      </c>
      <c r="H54" s="769">
        <v>0.66666666666666663</v>
      </c>
      <c r="I54" s="756">
        <v>3</v>
      </c>
      <c r="J54" s="756">
        <v>14.100000000000001</v>
      </c>
      <c r="K54" s="769">
        <v>0.33333333333333331</v>
      </c>
      <c r="L54" s="756">
        <v>9</v>
      </c>
      <c r="M54" s="757">
        <v>42.300000000000004</v>
      </c>
    </row>
    <row r="55" spans="1:13" ht="14.4" customHeight="1" x14ac:dyDescent="0.3">
      <c r="A55" s="752" t="s">
        <v>2197</v>
      </c>
      <c r="B55" s="753" t="s">
        <v>2119</v>
      </c>
      <c r="C55" s="753" t="s">
        <v>1262</v>
      </c>
      <c r="D55" s="753" t="s">
        <v>2120</v>
      </c>
      <c r="E55" s="753" t="s">
        <v>2121</v>
      </c>
      <c r="F55" s="756"/>
      <c r="G55" s="756"/>
      <c r="H55" s="769">
        <v>0</v>
      </c>
      <c r="I55" s="756">
        <v>6</v>
      </c>
      <c r="J55" s="756">
        <v>28.200000000000003</v>
      </c>
      <c r="K55" s="769">
        <v>1</v>
      </c>
      <c r="L55" s="756">
        <v>6</v>
      </c>
      <c r="M55" s="757">
        <v>28.200000000000003</v>
      </c>
    </row>
    <row r="56" spans="1:13" ht="14.4" customHeight="1" x14ac:dyDescent="0.3">
      <c r="A56" s="752" t="s">
        <v>2197</v>
      </c>
      <c r="B56" s="753" t="s">
        <v>2126</v>
      </c>
      <c r="C56" s="753" t="s">
        <v>1196</v>
      </c>
      <c r="D56" s="753" t="s">
        <v>1197</v>
      </c>
      <c r="E56" s="753" t="s">
        <v>2127</v>
      </c>
      <c r="F56" s="756"/>
      <c r="G56" s="756"/>
      <c r="H56" s="769">
        <v>0</v>
      </c>
      <c r="I56" s="756">
        <v>3</v>
      </c>
      <c r="J56" s="756">
        <v>191.25</v>
      </c>
      <c r="K56" s="769">
        <v>1</v>
      </c>
      <c r="L56" s="756">
        <v>3</v>
      </c>
      <c r="M56" s="757">
        <v>191.25</v>
      </c>
    </row>
    <row r="57" spans="1:13" ht="14.4" customHeight="1" x14ac:dyDescent="0.3">
      <c r="A57" s="752" t="s">
        <v>2197</v>
      </c>
      <c r="B57" s="753" t="s">
        <v>2136</v>
      </c>
      <c r="C57" s="753" t="s">
        <v>2622</v>
      </c>
      <c r="D57" s="753" t="s">
        <v>2137</v>
      </c>
      <c r="E57" s="753" t="s">
        <v>2623</v>
      </c>
      <c r="F57" s="756"/>
      <c r="G57" s="756"/>
      <c r="H57" s="769">
        <v>0</v>
      </c>
      <c r="I57" s="756">
        <v>1</v>
      </c>
      <c r="J57" s="756">
        <v>207.45</v>
      </c>
      <c r="K57" s="769">
        <v>1</v>
      </c>
      <c r="L57" s="756">
        <v>1</v>
      </c>
      <c r="M57" s="757">
        <v>207.45</v>
      </c>
    </row>
    <row r="58" spans="1:13" ht="14.4" customHeight="1" x14ac:dyDescent="0.3">
      <c r="A58" s="752" t="s">
        <v>2198</v>
      </c>
      <c r="B58" s="753" t="s">
        <v>2034</v>
      </c>
      <c r="C58" s="753" t="s">
        <v>1169</v>
      </c>
      <c r="D58" s="753" t="s">
        <v>2035</v>
      </c>
      <c r="E58" s="753" t="s">
        <v>2036</v>
      </c>
      <c r="F58" s="756"/>
      <c r="G58" s="756"/>
      <c r="H58" s="769">
        <v>0</v>
      </c>
      <c r="I58" s="756">
        <v>2</v>
      </c>
      <c r="J58" s="756">
        <v>369.48</v>
      </c>
      <c r="K58" s="769">
        <v>1</v>
      </c>
      <c r="L58" s="756">
        <v>2</v>
      </c>
      <c r="M58" s="757">
        <v>369.48</v>
      </c>
    </row>
    <row r="59" spans="1:13" ht="14.4" customHeight="1" x14ac:dyDescent="0.3">
      <c r="A59" s="752" t="s">
        <v>2198</v>
      </c>
      <c r="B59" s="753" t="s">
        <v>2037</v>
      </c>
      <c r="C59" s="753" t="s">
        <v>1123</v>
      </c>
      <c r="D59" s="753" t="s">
        <v>1124</v>
      </c>
      <c r="E59" s="753" t="s">
        <v>2043</v>
      </c>
      <c r="F59" s="756"/>
      <c r="G59" s="756"/>
      <c r="H59" s="769">
        <v>0</v>
      </c>
      <c r="I59" s="756">
        <v>2</v>
      </c>
      <c r="J59" s="756">
        <v>1847.48</v>
      </c>
      <c r="K59" s="769">
        <v>1</v>
      </c>
      <c r="L59" s="756">
        <v>2</v>
      </c>
      <c r="M59" s="757">
        <v>1847.48</v>
      </c>
    </row>
    <row r="60" spans="1:13" ht="14.4" customHeight="1" x14ac:dyDescent="0.3">
      <c r="A60" s="752" t="s">
        <v>2198</v>
      </c>
      <c r="B60" s="753" t="s">
        <v>2045</v>
      </c>
      <c r="C60" s="753" t="s">
        <v>1274</v>
      </c>
      <c r="D60" s="753" t="s">
        <v>2046</v>
      </c>
      <c r="E60" s="753" t="s">
        <v>2048</v>
      </c>
      <c r="F60" s="756"/>
      <c r="G60" s="756"/>
      <c r="H60" s="769">
        <v>0</v>
      </c>
      <c r="I60" s="756">
        <v>6</v>
      </c>
      <c r="J60" s="756">
        <v>1121.22</v>
      </c>
      <c r="K60" s="769">
        <v>1</v>
      </c>
      <c r="L60" s="756">
        <v>6</v>
      </c>
      <c r="M60" s="757">
        <v>1121.22</v>
      </c>
    </row>
    <row r="61" spans="1:13" ht="14.4" customHeight="1" x14ac:dyDescent="0.3">
      <c r="A61" s="752" t="s">
        <v>2198</v>
      </c>
      <c r="B61" s="753" t="s">
        <v>2049</v>
      </c>
      <c r="C61" s="753" t="s">
        <v>1115</v>
      </c>
      <c r="D61" s="753" t="s">
        <v>1116</v>
      </c>
      <c r="E61" s="753" t="s">
        <v>2051</v>
      </c>
      <c r="F61" s="756"/>
      <c r="G61" s="756"/>
      <c r="H61" s="769">
        <v>0</v>
      </c>
      <c r="I61" s="756">
        <v>7</v>
      </c>
      <c r="J61" s="756">
        <v>504</v>
      </c>
      <c r="K61" s="769">
        <v>1</v>
      </c>
      <c r="L61" s="756">
        <v>7</v>
      </c>
      <c r="M61" s="757">
        <v>504</v>
      </c>
    </row>
    <row r="62" spans="1:13" ht="14.4" customHeight="1" x14ac:dyDescent="0.3">
      <c r="A62" s="752" t="s">
        <v>2198</v>
      </c>
      <c r="B62" s="753" t="s">
        <v>2055</v>
      </c>
      <c r="C62" s="753" t="s">
        <v>1131</v>
      </c>
      <c r="D62" s="753" t="s">
        <v>1132</v>
      </c>
      <c r="E62" s="753" t="s">
        <v>2056</v>
      </c>
      <c r="F62" s="756"/>
      <c r="G62" s="756"/>
      <c r="H62" s="769">
        <v>0</v>
      </c>
      <c r="I62" s="756">
        <v>3</v>
      </c>
      <c r="J62" s="756">
        <v>105.33</v>
      </c>
      <c r="K62" s="769">
        <v>1</v>
      </c>
      <c r="L62" s="756">
        <v>3</v>
      </c>
      <c r="M62" s="757">
        <v>105.33</v>
      </c>
    </row>
    <row r="63" spans="1:13" ht="14.4" customHeight="1" x14ac:dyDescent="0.3">
      <c r="A63" s="752" t="s">
        <v>2198</v>
      </c>
      <c r="B63" s="753" t="s">
        <v>2057</v>
      </c>
      <c r="C63" s="753" t="s">
        <v>2313</v>
      </c>
      <c r="D63" s="753" t="s">
        <v>1231</v>
      </c>
      <c r="E63" s="753" t="s">
        <v>2314</v>
      </c>
      <c r="F63" s="756"/>
      <c r="G63" s="756"/>
      <c r="H63" s="769">
        <v>0</v>
      </c>
      <c r="I63" s="756">
        <v>2</v>
      </c>
      <c r="J63" s="756">
        <v>17.579999999999998</v>
      </c>
      <c r="K63" s="769">
        <v>1</v>
      </c>
      <c r="L63" s="756">
        <v>2</v>
      </c>
      <c r="M63" s="757">
        <v>17.579999999999998</v>
      </c>
    </row>
    <row r="64" spans="1:13" ht="14.4" customHeight="1" x14ac:dyDescent="0.3">
      <c r="A64" s="752" t="s">
        <v>2198</v>
      </c>
      <c r="B64" s="753" t="s">
        <v>2062</v>
      </c>
      <c r="C64" s="753" t="s">
        <v>2293</v>
      </c>
      <c r="D64" s="753" t="s">
        <v>1173</v>
      </c>
      <c r="E64" s="753" t="s">
        <v>2056</v>
      </c>
      <c r="F64" s="756"/>
      <c r="G64" s="756"/>
      <c r="H64" s="769">
        <v>0</v>
      </c>
      <c r="I64" s="756">
        <v>6</v>
      </c>
      <c r="J64" s="756">
        <v>289.62</v>
      </c>
      <c r="K64" s="769">
        <v>1</v>
      </c>
      <c r="L64" s="756">
        <v>6</v>
      </c>
      <c r="M64" s="757">
        <v>289.62</v>
      </c>
    </row>
    <row r="65" spans="1:13" ht="14.4" customHeight="1" x14ac:dyDescent="0.3">
      <c r="A65" s="752" t="s">
        <v>2198</v>
      </c>
      <c r="B65" s="753" t="s">
        <v>2064</v>
      </c>
      <c r="C65" s="753" t="s">
        <v>2323</v>
      </c>
      <c r="D65" s="753" t="s">
        <v>2065</v>
      </c>
      <c r="E65" s="753" t="s">
        <v>2324</v>
      </c>
      <c r="F65" s="756"/>
      <c r="G65" s="756"/>
      <c r="H65" s="769"/>
      <c r="I65" s="756">
        <v>1</v>
      </c>
      <c r="J65" s="756">
        <v>0</v>
      </c>
      <c r="K65" s="769"/>
      <c r="L65" s="756">
        <v>1</v>
      </c>
      <c r="M65" s="757">
        <v>0</v>
      </c>
    </row>
    <row r="66" spans="1:13" ht="14.4" customHeight="1" x14ac:dyDescent="0.3">
      <c r="A66" s="752" t="s">
        <v>2198</v>
      </c>
      <c r="B66" s="753" t="s">
        <v>2064</v>
      </c>
      <c r="C66" s="753" t="s">
        <v>2325</v>
      </c>
      <c r="D66" s="753" t="s">
        <v>2065</v>
      </c>
      <c r="E66" s="753" t="s">
        <v>2326</v>
      </c>
      <c r="F66" s="756"/>
      <c r="G66" s="756"/>
      <c r="H66" s="769"/>
      <c r="I66" s="756">
        <v>2</v>
      </c>
      <c r="J66" s="756">
        <v>0</v>
      </c>
      <c r="K66" s="769"/>
      <c r="L66" s="756">
        <v>2</v>
      </c>
      <c r="M66" s="757">
        <v>0</v>
      </c>
    </row>
    <row r="67" spans="1:13" ht="14.4" customHeight="1" x14ac:dyDescent="0.3">
      <c r="A67" s="752" t="s">
        <v>2198</v>
      </c>
      <c r="B67" s="753" t="s">
        <v>2071</v>
      </c>
      <c r="C67" s="753" t="s">
        <v>2327</v>
      </c>
      <c r="D67" s="753" t="s">
        <v>2328</v>
      </c>
      <c r="E67" s="753" t="s">
        <v>2329</v>
      </c>
      <c r="F67" s="756">
        <v>2</v>
      </c>
      <c r="G67" s="756">
        <v>718.42</v>
      </c>
      <c r="H67" s="769">
        <v>1</v>
      </c>
      <c r="I67" s="756"/>
      <c r="J67" s="756"/>
      <c r="K67" s="769">
        <v>0</v>
      </c>
      <c r="L67" s="756">
        <v>2</v>
      </c>
      <c r="M67" s="757">
        <v>718.42</v>
      </c>
    </row>
    <row r="68" spans="1:13" ht="14.4" customHeight="1" x14ac:dyDescent="0.3">
      <c r="A68" s="752" t="s">
        <v>2198</v>
      </c>
      <c r="B68" s="753" t="s">
        <v>2075</v>
      </c>
      <c r="C68" s="753" t="s">
        <v>1214</v>
      </c>
      <c r="D68" s="753" t="s">
        <v>2076</v>
      </c>
      <c r="E68" s="753" t="s">
        <v>2081</v>
      </c>
      <c r="F68" s="756"/>
      <c r="G68" s="756"/>
      <c r="H68" s="769">
        <v>0</v>
      </c>
      <c r="I68" s="756">
        <v>2</v>
      </c>
      <c r="J68" s="756">
        <v>1207.46</v>
      </c>
      <c r="K68" s="769">
        <v>1</v>
      </c>
      <c r="L68" s="756">
        <v>2</v>
      </c>
      <c r="M68" s="757">
        <v>1207.46</v>
      </c>
    </row>
    <row r="69" spans="1:13" ht="14.4" customHeight="1" x14ac:dyDescent="0.3">
      <c r="A69" s="752" t="s">
        <v>2198</v>
      </c>
      <c r="B69" s="753" t="s">
        <v>2075</v>
      </c>
      <c r="C69" s="753" t="s">
        <v>2310</v>
      </c>
      <c r="D69" s="753" t="s">
        <v>2076</v>
      </c>
      <c r="E69" s="753" t="s">
        <v>2311</v>
      </c>
      <c r="F69" s="756">
        <v>2</v>
      </c>
      <c r="G69" s="756">
        <v>0</v>
      </c>
      <c r="H69" s="769"/>
      <c r="I69" s="756"/>
      <c r="J69" s="756"/>
      <c r="K69" s="769"/>
      <c r="L69" s="756">
        <v>2</v>
      </c>
      <c r="M69" s="757">
        <v>0</v>
      </c>
    </row>
    <row r="70" spans="1:13" ht="14.4" customHeight="1" x14ac:dyDescent="0.3">
      <c r="A70" s="752" t="s">
        <v>2199</v>
      </c>
      <c r="B70" s="753" t="s">
        <v>2009</v>
      </c>
      <c r="C70" s="753" t="s">
        <v>1288</v>
      </c>
      <c r="D70" s="753" t="s">
        <v>2010</v>
      </c>
      <c r="E70" s="753" t="s">
        <v>2012</v>
      </c>
      <c r="F70" s="756"/>
      <c r="G70" s="756"/>
      <c r="H70" s="769">
        <v>0</v>
      </c>
      <c r="I70" s="756">
        <v>2</v>
      </c>
      <c r="J70" s="756">
        <v>115.28</v>
      </c>
      <c r="K70" s="769">
        <v>1</v>
      </c>
      <c r="L70" s="756">
        <v>2</v>
      </c>
      <c r="M70" s="757">
        <v>115.28</v>
      </c>
    </row>
    <row r="71" spans="1:13" ht="14.4" customHeight="1" x14ac:dyDescent="0.3">
      <c r="A71" s="752" t="s">
        <v>2199</v>
      </c>
      <c r="B71" s="753" t="s">
        <v>2027</v>
      </c>
      <c r="C71" s="753" t="s">
        <v>2400</v>
      </c>
      <c r="D71" s="753" t="s">
        <v>2401</v>
      </c>
      <c r="E71" s="753" t="s">
        <v>2402</v>
      </c>
      <c r="F71" s="756">
        <v>1</v>
      </c>
      <c r="G71" s="756">
        <v>43.21</v>
      </c>
      <c r="H71" s="769">
        <v>1</v>
      </c>
      <c r="I71" s="756"/>
      <c r="J71" s="756"/>
      <c r="K71" s="769">
        <v>0</v>
      </c>
      <c r="L71" s="756">
        <v>1</v>
      </c>
      <c r="M71" s="757">
        <v>43.21</v>
      </c>
    </row>
    <row r="72" spans="1:13" ht="14.4" customHeight="1" x14ac:dyDescent="0.3">
      <c r="A72" s="752" t="s">
        <v>2199</v>
      </c>
      <c r="B72" s="753" t="s">
        <v>2030</v>
      </c>
      <c r="C72" s="753" t="s">
        <v>2372</v>
      </c>
      <c r="D72" s="753" t="s">
        <v>2373</v>
      </c>
      <c r="E72" s="753" t="s">
        <v>2374</v>
      </c>
      <c r="F72" s="756">
        <v>2</v>
      </c>
      <c r="G72" s="756">
        <v>0</v>
      </c>
      <c r="H72" s="769"/>
      <c r="I72" s="756"/>
      <c r="J72" s="756"/>
      <c r="K72" s="769"/>
      <c r="L72" s="756">
        <v>2</v>
      </c>
      <c r="M72" s="757">
        <v>0</v>
      </c>
    </row>
    <row r="73" spans="1:13" ht="14.4" customHeight="1" x14ac:dyDescent="0.3">
      <c r="A73" s="752" t="s">
        <v>2199</v>
      </c>
      <c r="B73" s="753" t="s">
        <v>2034</v>
      </c>
      <c r="C73" s="753" t="s">
        <v>2431</v>
      </c>
      <c r="D73" s="753" t="s">
        <v>2432</v>
      </c>
      <c r="E73" s="753" t="s">
        <v>2433</v>
      </c>
      <c r="F73" s="756"/>
      <c r="G73" s="756"/>
      <c r="H73" s="769"/>
      <c r="I73" s="756">
        <v>2</v>
      </c>
      <c r="J73" s="756">
        <v>0</v>
      </c>
      <c r="K73" s="769"/>
      <c r="L73" s="756">
        <v>2</v>
      </c>
      <c r="M73" s="757">
        <v>0</v>
      </c>
    </row>
    <row r="74" spans="1:13" ht="14.4" customHeight="1" x14ac:dyDescent="0.3">
      <c r="A74" s="752" t="s">
        <v>2199</v>
      </c>
      <c r="B74" s="753" t="s">
        <v>2034</v>
      </c>
      <c r="C74" s="753" t="s">
        <v>2251</v>
      </c>
      <c r="D74" s="753" t="s">
        <v>2035</v>
      </c>
      <c r="E74" s="753" t="s">
        <v>2252</v>
      </c>
      <c r="F74" s="756"/>
      <c r="G74" s="756"/>
      <c r="H74" s="769">
        <v>0</v>
      </c>
      <c r="I74" s="756">
        <v>5</v>
      </c>
      <c r="J74" s="756">
        <v>603.04999999999995</v>
      </c>
      <c r="K74" s="769">
        <v>1</v>
      </c>
      <c r="L74" s="756">
        <v>5</v>
      </c>
      <c r="M74" s="757">
        <v>603.04999999999995</v>
      </c>
    </row>
    <row r="75" spans="1:13" ht="14.4" customHeight="1" x14ac:dyDescent="0.3">
      <c r="A75" s="752" t="s">
        <v>2199</v>
      </c>
      <c r="B75" s="753" t="s">
        <v>2034</v>
      </c>
      <c r="C75" s="753" t="s">
        <v>1169</v>
      </c>
      <c r="D75" s="753" t="s">
        <v>2035</v>
      </c>
      <c r="E75" s="753" t="s">
        <v>2036</v>
      </c>
      <c r="F75" s="756"/>
      <c r="G75" s="756"/>
      <c r="H75" s="769">
        <v>0</v>
      </c>
      <c r="I75" s="756">
        <v>4</v>
      </c>
      <c r="J75" s="756">
        <v>738.96</v>
      </c>
      <c r="K75" s="769">
        <v>1</v>
      </c>
      <c r="L75" s="756">
        <v>4</v>
      </c>
      <c r="M75" s="757">
        <v>738.96</v>
      </c>
    </row>
    <row r="76" spans="1:13" ht="14.4" customHeight="1" x14ac:dyDescent="0.3">
      <c r="A76" s="752" t="s">
        <v>2199</v>
      </c>
      <c r="B76" s="753" t="s">
        <v>2037</v>
      </c>
      <c r="C76" s="753" t="s">
        <v>2287</v>
      </c>
      <c r="D76" s="753" t="s">
        <v>1124</v>
      </c>
      <c r="E76" s="753" t="s">
        <v>2042</v>
      </c>
      <c r="F76" s="756"/>
      <c r="G76" s="756"/>
      <c r="H76" s="769">
        <v>0</v>
      </c>
      <c r="I76" s="756">
        <v>4</v>
      </c>
      <c r="J76" s="756">
        <v>1963.56</v>
      </c>
      <c r="K76" s="769">
        <v>1</v>
      </c>
      <c r="L76" s="756">
        <v>4</v>
      </c>
      <c r="M76" s="757">
        <v>1963.56</v>
      </c>
    </row>
    <row r="77" spans="1:13" ht="14.4" customHeight="1" x14ac:dyDescent="0.3">
      <c r="A77" s="752" t="s">
        <v>2199</v>
      </c>
      <c r="B77" s="753" t="s">
        <v>2045</v>
      </c>
      <c r="C77" s="753" t="s">
        <v>1254</v>
      </c>
      <c r="D77" s="753" t="s">
        <v>2046</v>
      </c>
      <c r="E77" s="753" t="s">
        <v>2047</v>
      </c>
      <c r="F77" s="756"/>
      <c r="G77" s="756"/>
      <c r="H77" s="769">
        <v>0</v>
      </c>
      <c r="I77" s="756">
        <v>6</v>
      </c>
      <c r="J77" s="756">
        <v>560.58000000000004</v>
      </c>
      <c r="K77" s="769">
        <v>1</v>
      </c>
      <c r="L77" s="756">
        <v>6</v>
      </c>
      <c r="M77" s="757">
        <v>560.58000000000004</v>
      </c>
    </row>
    <row r="78" spans="1:13" ht="14.4" customHeight="1" x14ac:dyDescent="0.3">
      <c r="A78" s="752" t="s">
        <v>2199</v>
      </c>
      <c r="B78" s="753" t="s">
        <v>2045</v>
      </c>
      <c r="C78" s="753" t="s">
        <v>2377</v>
      </c>
      <c r="D78" s="753" t="s">
        <v>2378</v>
      </c>
      <c r="E78" s="753" t="s">
        <v>2379</v>
      </c>
      <c r="F78" s="756">
        <v>2</v>
      </c>
      <c r="G78" s="756">
        <v>600.66</v>
      </c>
      <c r="H78" s="769">
        <v>1</v>
      </c>
      <c r="I78" s="756"/>
      <c r="J78" s="756"/>
      <c r="K78" s="769">
        <v>0</v>
      </c>
      <c r="L78" s="756">
        <v>2</v>
      </c>
      <c r="M78" s="757">
        <v>600.66</v>
      </c>
    </row>
    <row r="79" spans="1:13" ht="14.4" customHeight="1" x14ac:dyDescent="0.3">
      <c r="A79" s="752" t="s">
        <v>2199</v>
      </c>
      <c r="B79" s="753" t="s">
        <v>2045</v>
      </c>
      <c r="C79" s="753" t="s">
        <v>1274</v>
      </c>
      <c r="D79" s="753" t="s">
        <v>2046</v>
      </c>
      <c r="E79" s="753" t="s">
        <v>2048</v>
      </c>
      <c r="F79" s="756"/>
      <c r="G79" s="756"/>
      <c r="H79" s="769">
        <v>0</v>
      </c>
      <c r="I79" s="756">
        <v>3</v>
      </c>
      <c r="J79" s="756">
        <v>560.61</v>
      </c>
      <c r="K79" s="769">
        <v>1</v>
      </c>
      <c r="L79" s="756">
        <v>3</v>
      </c>
      <c r="M79" s="757">
        <v>560.61</v>
      </c>
    </row>
    <row r="80" spans="1:13" ht="14.4" customHeight="1" x14ac:dyDescent="0.3">
      <c r="A80" s="752" t="s">
        <v>2199</v>
      </c>
      <c r="B80" s="753" t="s">
        <v>2049</v>
      </c>
      <c r="C80" s="753" t="s">
        <v>1115</v>
      </c>
      <c r="D80" s="753" t="s">
        <v>1116</v>
      </c>
      <c r="E80" s="753" t="s">
        <v>2051</v>
      </c>
      <c r="F80" s="756"/>
      <c r="G80" s="756"/>
      <c r="H80" s="769">
        <v>0</v>
      </c>
      <c r="I80" s="756">
        <v>6</v>
      </c>
      <c r="J80" s="756">
        <v>432</v>
      </c>
      <c r="K80" s="769">
        <v>1</v>
      </c>
      <c r="L80" s="756">
        <v>6</v>
      </c>
      <c r="M80" s="757">
        <v>432</v>
      </c>
    </row>
    <row r="81" spans="1:13" ht="14.4" customHeight="1" x14ac:dyDescent="0.3">
      <c r="A81" s="752" t="s">
        <v>2199</v>
      </c>
      <c r="B81" s="753" t="s">
        <v>2049</v>
      </c>
      <c r="C81" s="753" t="s">
        <v>2333</v>
      </c>
      <c r="D81" s="753" t="s">
        <v>1116</v>
      </c>
      <c r="E81" s="753" t="s">
        <v>2334</v>
      </c>
      <c r="F81" s="756"/>
      <c r="G81" s="756"/>
      <c r="H81" s="769">
        <v>0</v>
      </c>
      <c r="I81" s="756">
        <v>2</v>
      </c>
      <c r="J81" s="756">
        <v>288.02</v>
      </c>
      <c r="K81" s="769">
        <v>1</v>
      </c>
      <c r="L81" s="756">
        <v>2</v>
      </c>
      <c r="M81" s="757">
        <v>288.02</v>
      </c>
    </row>
    <row r="82" spans="1:13" ht="14.4" customHeight="1" x14ac:dyDescent="0.3">
      <c r="A82" s="752" t="s">
        <v>2199</v>
      </c>
      <c r="B82" s="753" t="s">
        <v>2055</v>
      </c>
      <c r="C82" s="753" t="s">
        <v>2337</v>
      </c>
      <c r="D82" s="753" t="s">
        <v>1132</v>
      </c>
      <c r="E82" s="753" t="s">
        <v>2063</v>
      </c>
      <c r="F82" s="756"/>
      <c r="G82" s="756"/>
      <c r="H82" s="769">
        <v>0</v>
      </c>
      <c r="I82" s="756">
        <v>3</v>
      </c>
      <c r="J82" s="756">
        <v>315.95999999999998</v>
      </c>
      <c r="K82" s="769">
        <v>1</v>
      </c>
      <c r="L82" s="756">
        <v>3</v>
      </c>
      <c r="M82" s="757">
        <v>315.95999999999998</v>
      </c>
    </row>
    <row r="83" spans="1:13" ht="14.4" customHeight="1" x14ac:dyDescent="0.3">
      <c r="A83" s="752" t="s">
        <v>2199</v>
      </c>
      <c r="B83" s="753" t="s">
        <v>2055</v>
      </c>
      <c r="C83" s="753" t="s">
        <v>2338</v>
      </c>
      <c r="D83" s="753" t="s">
        <v>2339</v>
      </c>
      <c r="E83" s="753" t="s">
        <v>2340</v>
      </c>
      <c r="F83" s="756">
        <v>3</v>
      </c>
      <c r="G83" s="756">
        <v>49.14</v>
      </c>
      <c r="H83" s="769">
        <v>1</v>
      </c>
      <c r="I83" s="756"/>
      <c r="J83" s="756"/>
      <c r="K83" s="769">
        <v>0</v>
      </c>
      <c r="L83" s="756">
        <v>3</v>
      </c>
      <c r="M83" s="757">
        <v>49.14</v>
      </c>
    </row>
    <row r="84" spans="1:13" ht="14.4" customHeight="1" x14ac:dyDescent="0.3">
      <c r="A84" s="752" t="s">
        <v>2199</v>
      </c>
      <c r="B84" s="753" t="s">
        <v>2055</v>
      </c>
      <c r="C84" s="753" t="s">
        <v>2341</v>
      </c>
      <c r="D84" s="753" t="s">
        <v>2339</v>
      </c>
      <c r="E84" s="753" t="s">
        <v>2342</v>
      </c>
      <c r="F84" s="756">
        <v>2</v>
      </c>
      <c r="G84" s="756">
        <v>0</v>
      </c>
      <c r="H84" s="769"/>
      <c r="I84" s="756"/>
      <c r="J84" s="756"/>
      <c r="K84" s="769"/>
      <c r="L84" s="756">
        <v>2</v>
      </c>
      <c r="M84" s="757">
        <v>0</v>
      </c>
    </row>
    <row r="85" spans="1:13" ht="14.4" customHeight="1" x14ac:dyDescent="0.3">
      <c r="A85" s="752" t="s">
        <v>2199</v>
      </c>
      <c r="B85" s="753" t="s">
        <v>2055</v>
      </c>
      <c r="C85" s="753" t="s">
        <v>1131</v>
      </c>
      <c r="D85" s="753" t="s">
        <v>1132</v>
      </c>
      <c r="E85" s="753" t="s">
        <v>2056</v>
      </c>
      <c r="F85" s="756"/>
      <c r="G85" s="756"/>
      <c r="H85" s="769">
        <v>0</v>
      </c>
      <c r="I85" s="756">
        <v>2</v>
      </c>
      <c r="J85" s="756">
        <v>70.22</v>
      </c>
      <c r="K85" s="769">
        <v>1</v>
      </c>
      <c r="L85" s="756">
        <v>2</v>
      </c>
      <c r="M85" s="757">
        <v>70.22</v>
      </c>
    </row>
    <row r="86" spans="1:13" ht="14.4" customHeight="1" x14ac:dyDescent="0.3">
      <c r="A86" s="752" t="s">
        <v>2199</v>
      </c>
      <c r="B86" s="753" t="s">
        <v>2055</v>
      </c>
      <c r="C86" s="753" t="s">
        <v>2343</v>
      </c>
      <c r="D86" s="753" t="s">
        <v>2344</v>
      </c>
      <c r="E86" s="753" t="s">
        <v>2077</v>
      </c>
      <c r="F86" s="756"/>
      <c r="G86" s="756"/>
      <c r="H86" s="769">
        <v>0</v>
      </c>
      <c r="I86" s="756">
        <v>2</v>
      </c>
      <c r="J86" s="756">
        <v>140.46</v>
      </c>
      <c r="K86" s="769">
        <v>1</v>
      </c>
      <c r="L86" s="756">
        <v>2</v>
      </c>
      <c r="M86" s="757">
        <v>140.46</v>
      </c>
    </row>
    <row r="87" spans="1:13" ht="14.4" customHeight="1" x14ac:dyDescent="0.3">
      <c r="A87" s="752" t="s">
        <v>2199</v>
      </c>
      <c r="B87" s="753" t="s">
        <v>2055</v>
      </c>
      <c r="C87" s="753" t="s">
        <v>2345</v>
      </c>
      <c r="D87" s="753" t="s">
        <v>2346</v>
      </c>
      <c r="E87" s="753" t="s">
        <v>2347</v>
      </c>
      <c r="F87" s="756">
        <v>2</v>
      </c>
      <c r="G87" s="756">
        <v>35.119999999999997</v>
      </c>
      <c r="H87" s="769">
        <v>1</v>
      </c>
      <c r="I87" s="756"/>
      <c r="J87" s="756"/>
      <c r="K87" s="769">
        <v>0</v>
      </c>
      <c r="L87" s="756">
        <v>2</v>
      </c>
      <c r="M87" s="757">
        <v>35.119999999999997</v>
      </c>
    </row>
    <row r="88" spans="1:13" ht="14.4" customHeight="1" x14ac:dyDescent="0.3">
      <c r="A88" s="752" t="s">
        <v>2199</v>
      </c>
      <c r="B88" s="753" t="s">
        <v>2062</v>
      </c>
      <c r="C88" s="753" t="s">
        <v>2293</v>
      </c>
      <c r="D88" s="753" t="s">
        <v>1173</v>
      </c>
      <c r="E88" s="753" t="s">
        <v>2056</v>
      </c>
      <c r="F88" s="756"/>
      <c r="G88" s="756"/>
      <c r="H88" s="769">
        <v>0</v>
      </c>
      <c r="I88" s="756">
        <v>9</v>
      </c>
      <c r="J88" s="756">
        <v>434.43</v>
      </c>
      <c r="K88" s="769">
        <v>1</v>
      </c>
      <c r="L88" s="756">
        <v>9</v>
      </c>
      <c r="M88" s="757">
        <v>434.43</v>
      </c>
    </row>
    <row r="89" spans="1:13" ht="14.4" customHeight="1" x14ac:dyDescent="0.3">
      <c r="A89" s="752" t="s">
        <v>2199</v>
      </c>
      <c r="B89" s="753" t="s">
        <v>2062</v>
      </c>
      <c r="C89" s="753" t="s">
        <v>1172</v>
      </c>
      <c r="D89" s="753" t="s">
        <v>1173</v>
      </c>
      <c r="E89" s="753" t="s">
        <v>2063</v>
      </c>
      <c r="F89" s="756"/>
      <c r="G89" s="756"/>
      <c r="H89" s="769">
        <v>0</v>
      </c>
      <c r="I89" s="756">
        <v>1</v>
      </c>
      <c r="J89" s="756">
        <v>144.81</v>
      </c>
      <c r="K89" s="769">
        <v>1</v>
      </c>
      <c r="L89" s="756">
        <v>1</v>
      </c>
      <c r="M89" s="757">
        <v>144.81</v>
      </c>
    </row>
    <row r="90" spans="1:13" ht="14.4" customHeight="1" x14ac:dyDescent="0.3">
      <c r="A90" s="752" t="s">
        <v>2199</v>
      </c>
      <c r="B90" s="753" t="s">
        <v>2062</v>
      </c>
      <c r="C90" s="753" t="s">
        <v>2294</v>
      </c>
      <c r="D90" s="753" t="s">
        <v>2295</v>
      </c>
      <c r="E90" s="753" t="s">
        <v>2077</v>
      </c>
      <c r="F90" s="756"/>
      <c r="G90" s="756"/>
      <c r="H90" s="769">
        <v>0</v>
      </c>
      <c r="I90" s="756">
        <v>2</v>
      </c>
      <c r="J90" s="756">
        <v>193.06</v>
      </c>
      <c r="K90" s="769">
        <v>1</v>
      </c>
      <c r="L90" s="756">
        <v>2</v>
      </c>
      <c r="M90" s="757">
        <v>193.06</v>
      </c>
    </row>
    <row r="91" spans="1:13" ht="14.4" customHeight="1" x14ac:dyDescent="0.3">
      <c r="A91" s="752" t="s">
        <v>2199</v>
      </c>
      <c r="B91" s="753" t="s">
        <v>2064</v>
      </c>
      <c r="C91" s="753" t="s">
        <v>2299</v>
      </c>
      <c r="D91" s="753" t="s">
        <v>2065</v>
      </c>
      <c r="E91" s="753" t="s">
        <v>2300</v>
      </c>
      <c r="F91" s="756"/>
      <c r="G91" s="756"/>
      <c r="H91" s="769">
        <v>0</v>
      </c>
      <c r="I91" s="756">
        <v>2</v>
      </c>
      <c r="J91" s="756">
        <v>20.82</v>
      </c>
      <c r="K91" s="769">
        <v>1</v>
      </c>
      <c r="L91" s="756">
        <v>2</v>
      </c>
      <c r="M91" s="757">
        <v>20.82</v>
      </c>
    </row>
    <row r="92" spans="1:13" ht="14.4" customHeight="1" x14ac:dyDescent="0.3">
      <c r="A92" s="752" t="s">
        <v>2199</v>
      </c>
      <c r="B92" s="753" t="s">
        <v>2064</v>
      </c>
      <c r="C92" s="753" t="s">
        <v>2233</v>
      </c>
      <c r="D92" s="753" t="s">
        <v>2065</v>
      </c>
      <c r="E92" s="753" t="s">
        <v>2234</v>
      </c>
      <c r="F92" s="756"/>
      <c r="G92" s="756"/>
      <c r="H92" s="769"/>
      <c r="I92" s="756">
        <v>2</v>
      </c>
      <c r="J92" s="756">
        <v>0</v>
      </c>
      <c r="K92" s="769"/>
      <c r="L92" s="756">
        <v>2</v>
      </c>
      <c r="M92" s="757">
        <v>0</v>
      </c>
    </row>
    <row r="93" spans="1:13" ht="14.4" customHeight="1" x14ac:dyDescent="0.3">
      <c r="A93" s="752" t="s">
        <v>2199</v>
      </c>
      <c r="B93" s="753" t="s">
        <v>2064</v>
      </c>
      <c r="C93" s="753" t="s">
        <v>1145</v>
      </c>
      <c r="D93" s="753" t="s">
        <v>2065</v>
      </c>
      <c r="E93" s="753" t="s">
        <v>2067</v>
      </c>
      <c r="F93" s="756"/>
      <c r="G93" s="756"/>
      <c r="H93" s="769">
        <v>0</v>
      </c>
      <c r="I93" s="756">
        <v>3</v>
      </c>
      <c r="J93" s="756">
        <v>144.81</v>
      </c>
      <c r="K93" s="769">
        <v>1</v>
      </c>
      <c r="L93" s="756">
        <v>3</v>
      </c>
      <c r="M93" s="757">
        <v>144.81</v>
      </c>
    </row>
    <row r="94" spans="1:13" ht="14.4" customHeight="1" x14ac:dyDescent="0.3">
      <c r="A94" s="752" t="s">
        <v>2199</v>
      </c>
      <c r="B94" s="753" t="s">
        <v>3054</v>
      </c>
      <c r="C94" s="753" t="s">
        <v>2422</v>
      </c>
      <c r="D94" s="753" t="s">
        <v>2423</v>
      </c>
      <c r="E94" s="753" t="s">
        <v>2424</v>
      </c>
      <c r="F94" s="756"/>
      <c r="G94" s="756"/>
      <c r="H94" s="769">
        <v>0</v>
      </c>
      <c r="I94" s="756">
        <v>2</v>
      </c>
      <c r="J94" s="756">
        <v>174.82</v>
      </c>
      <c r="K94" s="769">
        <v>1</v>
      </c>
      <c r="L94" s="756">
        <v>2</v>
      </c>
      <c r="M94" s="757">
        <v>174.82</v>
      </c>
    </row>
    <row r="95" spans="1:13" ht="14.4" customHeight="1" x14ac:dyDescent="0.3">
      <c r="A95" s="752" t="s">
        <v>2199</v>
      </c>
      <c r="B95" s="753" t="s">
        <v>3054</v>
      </c>
      <c r="C95" s="753" t="s">
        <v>2704</v>
      </c>
      <c r="D95" s="753" t="s">
        <v>2230</v>
      </c>
      <c r="E95" s="753" t="s">
        <v>2705</v>
      </c>
      <c r="F95" s="756"/>
      <c r="G95" s="756"/>
      <c r="H95" s="769">
        <v>0</v>
      </c>
      <c r="I95" s="756">
        <v>2</v>
      </c>
      <c r="J95" s="756">
        <v>874.46</v>
      </c>
      <c r="K95" s="769">
        <v>1</v>
      </c>
      <c r="L95" s="756">
        <v>2</v>
      </c>
      <c r="M95" s="757">
        <v>874.46</v>
      </c>
    </row>
    <row r="96" spans="1:13" ht="14.4" customHeight="1" x14ac:dyDescent="0.3">
      <c r="A96" s="752" t="s">
        <v>2199</v>
      </c>
      <c r="B96" s="753" t="s">
        <v>2068</v>
      </c>
      <c r="C96" s="753" t="s">
        <v>2420</v>
      </c>
      <c r="D96" s="753" t="s">
        <v>2069</v>
      </c>
      <c r="E96" s="753" t="s">
        <v>2421</v>
      </c>
      <c r="F96" s="756"/>
      <c r="G96" s="756"/>
      <c r="H96" s="769">
        <v>0</v>
      </c>
      <c r="I96" s="756">
        <v>2</v>
      </c>
      <c r="J96" s="756">
        <v>363.88</v>
      </c>
      <c r="K96" s="769">
        <v>1</v>
      </c>
      <c r="L96" s="756">
        <v>2</v>
      </c>
      <c r="M96" s="757">
        <v>363.88</v>
      </c>
    </row>
    <row r="97" spans="1:13" ht="14.4" customHeight="1" x14ac:dyDescent="0.3">
      <c r="A97" s="752" t="s">
        <v>2199</v>
      </c>
      <c r="B97" s="753" t="s">
        <v>3058</v>
      </c>
      <c r="C97" s="753" t="s">
        <v>2397</v>
      </c>
      <c r="D97" s="753" t="s">
        <v>2398</v>
      </c>
      <c r="E97" s="753" t="s">
        <v>2399</v>
      </c>
      <c r="F97" s="756">
        <v>2</v>
      </c>
      <c r="G97" s="756">
        <v>0</v>
      </c>
      <c r="H97" s="769"/>
      <c r="I97" s="756"/>
      <c r="J97" s="756"/>
      <c r="K97" s="769"/>
      <c r="L97" s="756">
        <v>2</v>
      </c>
      <c r="M97" s="757">
        <v>0</v>
      </c>
    </row>
    <row r="98" spans="1:13" ht="14.4" customHeight="1" x14ac:dyDescent="0.3">
      <c r="A98" s="752" t="s">
        <v>2199</v>
      </c>
      <c r="B98" s="753" t="s">
        <v>2075</v>
      </c>
      <c r="C98" s="753" t="s">
        <v>2267</v>
      </c>
      <c r="D98" s="753" t="s">
        <v>2076</v>
      </c>
      <c r="E98" s="753" t="s">
        <v>2268</v>
      </c>
      <c r="F98" s="756"/>
      <c r="G98" s="756"/>
      <c r="H98" s="769">
        <v>0</v>
      </c>
      <c r="I98" s="756">
        <v>5</v>
      </c>
      <c r="J98" s="756">
        <v>1393.1999999999998</v>
      </c>
      <c r="K98" s="769">
        <v>1</v>
      </c>
      <c r="L98" s="756">
        <v>5</v>
      </c>
      <c r="M98" s="757">
        <v>1393.1999999999998</v>
      </c>
    </row>
    <row r="99" spans="1:13" ht="14.4" customHeight="1" x14ac:dyDescent="0.3">
      <c r="A99" s="752" t="s">
        <v>2199</v>
      </c>
      <c r="B99" s="753" t="s">
        <v>2075</v>
      </c>
      <c r="C99" s="753" t="s">
        <v>1161</v>
      </c>
      <c r="D99" s="753" t="s">
        <v>2076</v>
      </c>
      <c r="E99" s="753" t="s">
        <v>2078</v>
      </c>
      <c r="F99" s="756"/>
      <c r="G99" s="756"/>
      <c r="H99" s="769">
        <v>0</v>
      </c>
      <c r="I99" s="756">
        <v>2</v>
      </c>
      <c r="J99" s="756">
        <v>235.46</v>
      </c>
      <c r="K99" s="769">
        <v>1</v>
      </c>
      <c r="L99" s="756">
        <v>2</v>
      </c>
      <c r="M99" s="757">
        <v>235.46</v>
      </c>
    </row>
    <row r="100" spans="1:13" ht="14.4" customHeight="1" x14ac:dyDescent="0.3">
      <c r="A100" s="752" t="s">
        <v>2199</v>
      </c>
      <c r="B100" s="753" t="s">
        <v>2075</v>
      </c>
      <c r="C100" s="753" t="s">
        <v>1210</v>
      </c>
      <c r="D100" s="753" t="s">
        <v>2076</v>
      </c>
      <c r="E100" s="753" t="s">
        <v>2080</v>
      </c>
      <c r="F100" s="756"/>
      <c r="G100" s="756"/>
      <c r="H100" s="769">
        <v>0</v>
      </c>
      <c r="I100" s="756">
        <v>18</v>
      </c>
      <c r="J100" s="756">
        <v>3260.34</v>
      </c>
      <c r="K100" s="769">
        <v>1</v>
      </c>
      <c r="L100" s="756">
        <v>18</v>
      </c>
      <c r="M100" s="757">
        <v>3260.34</v>
      </c>
    </row>
    <row r="101" spans="1:13" ht="14.4" customHeight="1" x14ac:dyDescent="0.3">
      <c r="A101" s="752" t="s">
        <v>2199</v>
      </c>
      <c r="B101" s="753" t="s">
        <v>2075</v>
      </c>
      <c r="C101" s="753" t="s">
        <v>2335</v>
      </c>
      <c r="D101" s="753" t="s">
        <v>2336</v>
      </c>
      <c r="E101" s="753" t="s">
        <v>2268</v>
      </c>
      <c r="F101" s="756"/>
      <c r="G101" s="756"/>
      <c r="H101" s="769">
        <v>0</v>
      </c>
      <c r="I101" s="756">
        <v>2</v>
      </c>
      <c r="J101" s="756">
        <v>597.91999999999996</v>
      </c>
      <c r="K101" s="769">
        <v>1</v>
      </c>
      <c r="L101" s="756">
        <v>2</v>
      </c>
      <c r="M101" s="757">
        <v>597.91999999999996</v>
      </c>
    </row>
    <row r="102" spans="1:13" ht="14.4" customHeight="1" x14ac:dyDescent="0.3">
      <c r="A102" s="752" t="s">
        <v>2199</v>
      </c>
      <c r="B102" s="753" t="s">
        <v>3059</v>
      </c>
      <c r="C102" s="753" t="s">
        <v>2426</v>
      </c>
      <c r="D102" s="753" t="s">
        <v>2427</v>
      </c>
      <c r="E102" s="753" t="s">
        <v>2428</v>
      </c>
      <c r="F102" s="756"/>
      <c r="G102" s="756"/>
      <c r="H102" s="769">
        <v>0</v>
      </c>
      <c r="I102" s="756">
        <v>2</v>
      </c>
      <c r="J102" s="756">
        <v>1086.72</v>
      </c>
      <c r="K102" s="769">
        <v>1</v>
      </c>
      <c r="L102" s="756">
        <v>2</v>
      </c>
      <c r="M102" s="757">
        <v>1086.72</v>
      </c>
    </row>
    <row r="103" spans="1:13" ht="14.4" customHeight="1" x14ac:dyDescent="0.3">
      <c r="A103" s="752" t="s">
        <v>2199</v>
      </c>
      <c r="B103" s="753" t="s">
        <v>2089</v>
      </c>
      <c r="C103" s="753" t="s">
        <v>1773</v>
      </c>
      <c r="D103" s="753" t="s">
        <v>1774</v>
      </c>
      <c r="E103" s="753" t="s">
        <v>2150</v>
      </c>
      <c r="F103" s="756"/>
      <c r="G103" s="756"/>
      <c r="H103" s="769">
        <v>0</v>
      </c>
      <c r="I103" s="756">
        <v>2</v>
      </c>
      <c r="J103" s="756">
        <v>158.06</v>
      </c>
      <c r="K103" s="769">
        <v>1</v>
      </c>
      <c r="L103" s="756">
        <v>2</v>
      </c>
      <c r="M103" s="757">
        <v>158.06</v>
      </c>
    </row>
    <row r="104" spans="1:13" ht="14.4" customHeight="1" x14ac:dyDescent="0.3">
      <c r="A104" s="752" t="s">
        <v>2199</v>
      </c>
      <c r="B104" s="753" t="s">
        <v>2089</v>
      </c>
      <c r="C104" s="753" t="s">
        <v>1206</v>
      </c>
      <c r="D104" s="753" t="s">
        <v>2090</v>
      </c>
      <c r="E104" s="753" t="s">
        <v>2091</v>
      </c>
      <c r="F104" s="756"/>
      <c r="G104" s="756"/>
      <c r="H104" s="769">
        <v>0</v>
      </c>
      <c r="I104" s="756">
        <v>2</v>
      </c>
      <c r="J104" s="756">
        <v>92.14</v>
      </c>
      <c r="K104" s="769">
        <v>1</v>
      </c>
      <c r="L104" s="756">
        <v>2</v>
      </c>
      <c r="M104" s="757">
        <v>92.14</v>
      </c>
    </row>
    <row r="105" spans="1:13" ht="14.4" customHeight="1" x14ac:dyDescent="0.3">
      <c r="A105" s="752" t="s">
        <v>2199</v>
      </c>
      <c r="B105" s="753" t="s">
        <v>3060</v>
      </c>
      <c r="C105" s="753" t="s">
        <v>2368</v>
      </c>
      <c r="D105" s="753" t="s">
        <v>2369</v>
      </c>
      <c r="E105" s="753" t="s">
        <v>2370</v>
      </c>
      <c r="F105" s="756">
        <v>2</v>
      </c>
      <c r="G105" s="756">
        <v>848.48</v>
      </c>
      <c r="H105" s="769">
        <v>1</v>
      </c>
      <c r="I105" s="756"/>
      <c r="J105" s="756"/>
      <c r="K105" s="769">
        <v>0</v>
      </c>
      <c r="L105" s="756">
        <v>2</v>
      </c>
      <c r="M105" s="757">
        <v>848.48</v>
      </c>
    </row>
    <row r="106" spans="1:13" ht="14.4" customHeight="1" x14ac:dyDescent="0.3">
      <c r="A106" s="752" t="s">
        <v>2200</v>
      </c>
      <c r="B106" s="753" t="s">
        <v>2009</v>
      </c>
      <c r="C106" s="753" t="s">
        <v>2500</v>
      </c>
      <c r="D106" s="753" t="s">
        <v>2010</v>
      </c>
      <c r="E106" s="753" t="s">
        <v>2011</v>
      </c>
      <c r="F106" s="756"/>
      <c r="G106" s="756"/>
      <c r="H106" s="769">
        <v>0</v>
      </c>
      <c r="I106" s="756">
        <v>2</v>
      </c>
      <c r="J106" s="756">
        <v>57.62</v>
      </c>
      <c r="K106" s="769">
        <v>1</v>
      </c>
      <c r="L106" s="756">
        <v>2</v>
      </c>
      <c r="M106" s="757">
        <v>57.62</v>
      </c>
    </row>
    <row r="107" spans="1:13" ht="14.4" customHeight="1" x14ac:dyDescent="0.3">
      <c r="A107" s="752" t="s">
        <v>2200</v>
      </c>
      <c r="B107" s="753" t="s">
        <v>2009</v>
      </c>
      <c r="C107" s="753" t="s">
        <v>2501</v>
      </c>
      <c r="D107" s="753" t="s">
        <v>2010</v>
      </c>
      <c r="E107" s="753" t="s">
        <v>2012</v>
      </c>
      <c r="F107" s="756"/>
      <c r="G107" s="756"/>
      <c r="H107" s="769">
        <v>0</v>
      </c>
      <c r="I107" s="756">
        <v>6</v>
      </c>
      <c r="J107" s="756">
        <v>345.84</v>
      </c>
      <c r="K107" s="769">
        <v>1</v>
      </c>
      <c r="L107" s="756">
        <v>6</v>
      </c>
      <c r="M107" s="757">
        <v>345.84</v>
      </c>
    </row>
    <row r="108" spans="1:13" ht="14.4" customHeight="1" x14ac:dyDescent="0.3">
      <c r="A108" s="752" t="s">
        <v>2200</v>
      </c>
      <c r="B108" s="753" t="s">
        <v>2009</v>
      </c>
      <c r="C108" s="753" t="s">
        <v>1288</v>
      </c>
      <c r="D108" s="753" t="s">
        <v>2010</v>
      </c>
      <c r="E108" s="753" t="s">
        <v>2012</v>
      </c>
      <c r="F108" s="756"/>
      <c r="G108" s="756"/>
      <c r="H108" s="769">
        <v>0</v>
      </c>
      <c r="I108" s="756">
        <v>1</v>
      </c>
      <c r="J108" s="756">
        <v>57.64</v>
      </c>
      <c r="K108" s="769">
        <v>1</v>
      </c>
      <c r="L108" s="756">
        <v>1</v>
      </c>
      <c r="M108" s="757">
        <v>57.64</v>
      </c>
    </row>
    <row r="109" spans="1:13" ht="14.4" customHeight="1" x14ac:dyDescent="0.3">
      <c r="A109" s="752" t="s">
        <v>2200</v>
      </c>
      <c r="B109" s="753" t="s">
        <v>2009</v>
      </c>
      <c r="C109" s="753" t="s">
        <v>1280</v>
      </c>
      <c r="D109" s="753" t="s">
        <v>2010</v>
      </c>
      <c r="E109" s="753" t="s">
        <v>2011</v>
      </c>
      <c r="F109" s="756"/>
      <c r="G109" s="756"/>
      <c r="H109" s="769">
        <v>0</v>
      </c>
      <c r="I109" s="756">
        <v>4</v>
      </c>
      <c r="J109" s="756">
        <v>115.24</v>
      </c>
      <c r="K109" s="769">
        <v>1</v>
      </c>
      <c r="L109" s="756">
        <v>4</v>
      </c>
      <c r="M109" s="757">
        <v>115.24</v>
      </c>
    </row>
    <row r="110" spans="1:13" ht="14.4" customHeight="1" x14ac:dyDescent="0.3">
      <c r="A110" s="752" t="s">
        <v>2200</v>
      </c>
      <c r="B110" s="753" t="s">
        <v>2009</v>
      </c>
      <c r="C110" s="753" t="s">
        <v>2502</v>
      </c>
      <c r="D110" s="753" t="s">
        <v>2010</v>
      </c>
      <c r="E110" s="753" t="s">
        <v>2503</v>
      </c>
      <c r="F110" s="756"/>
      <c r="G110" s="756"/>
      <c r="H110" s="769"/>
      <c r="I110" s="756">
        <v>3</v>
      </c>
      <c r="J110" s="756">
        <v>0</v>
      </c>
      <c r="K110" s="769"/>
      <c r="L110" s="756">
        <v>3</v>
      </c>
      <c r="M110" s="757">
        <v>0</v>
      </c>
    </row>
    <row r="111" spans="1:13" ht="14.4" customHeight="1" x14ac:dyDescent="0.3">
      <c r="A111" s="752" t="s">
        <v>2200</v>
      </c>
      <c r="B111" s="753" t="s">
        <v>2027</v>
      </c>
      <c r="C111" s="753" t="s">
        <v>1265</v>
      </c>
      <c r="D111" s="753" t="s">
        <v>1266</v>
      </c>
      <c r="E111" s="753" t="s">
        <v>2028</v>
      </c>
      <c r="F111" s="756"/>
      <c r="G111" s="756"/>
      <c r="H111" s="769">
        <v>0</v>
      </c>
      <c r="I111" s="756">
        <v>2</v>
      </c>
      <c r="J111" s="756">
        <v>172.82</v>
      </c>
      <c r="K111" s="769">
        <v>1</v>
      </c>
      <c r="L111" s="756">
        <v>2</v>
      </c>
      <c r="M111" s="757">
        <v>172.82</v>
      </c>
    </row>
    <row r="112" spans="1:13" ht="14.4" customHeight="1" x14ac:dyDescent="0.3">
      <c r="A112" s="752" t="s">
        <v>2200</v>
      </c>
      <c r="B112" s="753" t="s">
        <v>2027</v>
      </c>
      <c r="C112" s="753" t="s">
        <v>1142</v>
      </c>
      <c r="D112" s="753" t="s">
        <v>1093</v>
      </c>
      <c r="E112" s="753" t="s">
        <v>2029</v>
      </c>
      <c r="F112" s="756"/>
      <c r="G112" s="756"/>
      <c r="H112" s="769">
        <v>0</v>
      </c>
      <c r="I112" s="756">
        <v>1</v>
      </c>
      <c r="J112" s="756">
        <v>43.21</v>
      </c>
      <c r="K112" s="769">
        <v>1</v>
      </c>
      <c r="L112" s="756">
        <v>1</v>
      </c>
      <c r="M112" s="757">
        <v>43.21</v>
      </c>
    </row>
    <row r="113" spans="1:13" ht="14.4" customHeight="1" x14ac:dyDescent="0.3">
      <c r="A113" s="752" t="s">
        <v>2200</v>
      </c>
      <c r="B113" s="753" t="s">
        <v>2027</v>
      </c>
      <c r="C113" s="753" t="s">
        <v>2482</v>
      </c>
      <c r="D113" s="753" t="s">
        <v>2483</v>
      </c>
      <c r="E113" s="753" t="s">
        <v>2484</v>
      </c>
      <c r="F113" s="756">
        <v>2</v>
      </c>
      <c r="G113" s="756">
        <v>146.9</v>
      </c>
      <c r="H113" s="769">
        <v>1</v>
      </c>
      <c r="I113" s="756"/>
      <c r="J113" s="756"/>
      <c r="K113" s="769">
        <v>0</v>
      </c>
      <c r="L113" s="756">
        <v>2</v>
      </c>
      <c r="M113" s="757">
        <v>146.9</v>
      </c>
    </row>
    <row r="114" spans="1:13" ht="14.4" customHeight="1" x14ac:dyDescent="0.3">
      <c r="A114" s="752" t="s">
        <v>2200</v>
      </c>
      <c r="B114" s="753" t="s">
        <v>2027</v>
      </c>
      <c r="C114" s="753" t="s">
        <v>2485</v>
      </c>
      <c r="D114" s="753" t="s">
        <v>1266</v>
      </c>
      <c r="E114" s="753" t="s">
        <v>2486</v>
      </c>
      <c r="F114" s="756"/>
      <c r="G114" s="756"/>
      <c r="H114" s="769"/>
      <c r="I114" s="756">
        <v>2</v>
      </c>
      <c r="J114" s="756">
        <v>0</v>
      </c>
      <c r="K114" s="769"/>
      <c r="L114" s="756">
        <v>2</v>
      </c>
      <c r="M114" s="757">
        <v>0</v>
      </c>
    </row>
    <row r="115" spans="1:13" ht="14.4" customHeight="1" x14ac:dyDescent="0.3">
      <c r="A115" s="752" t="s">
        <v>2200</v>
      </c>
      <c r="B115" s="753" t="s">
        <v>2030</v>
      </c>
      <c r="C115" s="753" t="s">
        <v>2462</v>
      </c>
      <c r="D115" s="753" t="s">
        <v>2463</v>
      </c>
      <c r="E115" s="753" t="s">
        <v>2033</v>
      </c>
      <c r="F115" s="756">
        <v>1</v>
      </c>
      <c r="G115" s="756">
        <v>46.25</v>
      </c>
      <c r="H115" s="769">
        <v>1</v>
      </c>
      <c r="I115" s="756"/>
      <c r="J115" s="756"/>
      <c r="K115" s="769">
        <v>0</v>
      </c>
      <c r="L115" s="756">
        <v>1</v>
      </c>
      <c r="M115" s="757">
        <v>46.25</v>
      </c>
    </row>
    <row r="116" spans="1:13" ht="14.4" customHeight="1" x14ac:dyDescent="0.3">
      <c r="A116" s="752" t="s">
        <v>2200</v>
      </c>
      <c r="B116" s="753" t="s">
        <v>2034</v>
      </c>
      <c r="C116" s="753" t="s">
        <v>2538</v>
      </c>
      <c r="D116" s="753" t="s">
        <v>2432</v>
      </c>
      <c r="E116" s="753" t="s">
        <v>2539</v>
      </c>
      <c r="F116" s="756"/>
      <c r="G116" s="756"/>
      <c r="H116" s="769"/>
      <c r="I116" s="756">
        <v>2</v>
      </c>
      <c r="J116" s="756">
        <v>0</v>
      </c>
      <c r="K116" s="769"/>
      <c r="L116" s="756">
        <v>2</v>
      </c>
      <c r="M116" s="757">
        <v>0</v>
      </c>
    </row>
    <row r="117" spans="1:13" ht="14.4" customHeight="1" x14ac:dyDescent="0.3">
      <c r="A117" s="752" t="s">
        <v>2200</v>
      </c>
      <c r="B117" s="753" t="s">
        <v>2034</v>
      </c>
      <c r="C117" s="753" t="s">
        <v>2431</v>
      </c>
      <c r="D117" s="753" t="s">
        <v>2432</v>
      </c>
      <c r="E117" s="753" t="s">
        <v>2433</v>
      </c>
      <c r="F117" s="756"/>
      <c r="G117" s="756"/>
      <c r="H117" s="769"/>
      <c r="I117" s="756">
        <v>11</v>
      </c>
      <c r="J117" s="756">
        <v>0</v>
      </c>
      <c r="K117" s="769"/>
      <c r="L117" s="756">
        <v>11</v>
      </c>
      <c r="M117" s="757">
        <v>0</v>
      </c>
    </row>
    <row r="118" spans="1:13" ht="14.4" customHeight="1" x14ac:dyDescent="0.3">
      <c r="A118" s="752" t="s">
        <v>2200</v>
      </c>
      <c r="B118" s="753" t="s">
        <v>2034</v>
      </c>
      <c r="C118" s="753" t="s">
        <v>2251</v>
      </c>
      <c r="D118" s="753" t="s">
        <v>2035</v>
      </c>
      <c r="E118" s="753" t="s">
        <v>2252</v>
      </c>
      <c r="F118" s="756"/>
      <c r="G118" s="756"/>
      <c r="H118" s="769">
        <v>0</v>
      </c>
      <c r="I118" s="756">
        <v>2</v>
      </c>
      <c r="J118" s="756">
        <v>241.22</v>
      </c>
      <c r="K118" s="769">
        <v>1</v>
      </c>
      <c r="L118" s="756">
        <v>2</v>
      </c>
      <c r="M118" s="757">
        <v>241.22</v>
      </c>
    </row>
    <row r="119" spans="1:13" ht="14.4" customHeight="1" x14ac:dyDescent="0.3">
      <c r="A119" s="752" t="s">
        <v>2200</v>
      </c>
      <c r="B119" s="753" t="s">
        <v>2037</v>
      </c>
      <c r="C119" s="753" t="s">
        <v>2287</v>
      </c>
      <c r="D119" s="753" t="s">
        <v>1124</v>
      </c>
      <c r="E119" s="753" t="s">
        <v>2042</v>
      </c>
      <c r="F119" s="756"/>
      <c r="G119" s="756"/>
      <c r="H119" s="769">
        <v>0</v>
      </c>
      <c r="I119" s="756">
        <v>6</v>
      </c>
      <c r="J119" s="756">
        <v>2945.34</v>
      </c>
      <c r="K119" s="769">
        <v>1</v>
      </c>
      <c r="L119" s="756">
        <v>6</v>
      </c>
      <c r="M119" s="757">
        <v>2945.34</v>
      </c>
    </row>
    <row r="120" spans="1:13" ht="14.4" customHeight="1" x14ac:dyDescent="0.3">
      <c r="A120" s="752" t="s">
        <v>2200</v>
      </c>
      <c r="B120" s="753" t="s">
        <v>2037</v>
      </c>
      <c r="C120" s="753" t="s">
        <v>1153</v>
      </c>
      <c r="D120" s="753" t="s">
        <v>1154</v>
      </c>
      <c r="E120" s="753" t="s">
        <v>2044</v>
      </c>
      <c r="F120" s="756"/>
      <c r="G120" s="756"/>
      <c r="H120" s="769">
        <v>0</v>
      </c>
      <c r="I120" s="756">
        <v>1</v>
      </c>
      <c r="J120" s="756">
        <v>1847.49</v>
      </c>
      <c r="K120" s="769">
        <v>1</v>
      </c>
      <c r="L120" s="756">
        <v>1</v>
      </c>
      <c r="M120" s="757">
        <v>1847.49</v>
      </c>
    </row>
    <row r="121" spans="1:13" ht="14.4" customHeight="1" x14ac:dyDescent="0.3">
      <c r="A121" s="752" t="s">
        <v>2200</v>
      </c>
      <c r="B121" s="753" t="s">
        <v>2037</v>
      </c>
      <c r="C121" s="753" t="s">
        <v>1278</v>
      </c>
      <c r="D121" s="753" t="s">
        <v>1124</v>
      </c>
      <c r="E121" s="753" t="s">
        <v>2042</v>
      </c>
      <c r="F121" s="756"/>
      <c r="G121" s="756"/>
      <c r="H121" s="769">
        <v>0</v>
      </c>
      <c r="I121" s="756">
        <v>2</v>
      </c>
      <c r="J121" s="756">
        <v>981.78</v>
      </c>
      <c r="K121" s="769">
        <v>1</v>
      </c>
      <c r="L121" s="756">
        <v>2</v>
      </c>
      <c r="M121" s="757">
        <v>981.78</v>
      </c>
    </row>
    <row r="122" spans="1:13" ht="14.4" customHeight="1" x14ac:dyDescent="0.3">
      <c r="A122" s="752" t="s">
        <v>2200</v>
      </c>
      <c r="B122" s="753" t="s">
        <v>2037</v>
      </c>
      <c r="C122" s="753" t="s">
        <v>1286</v>
      </c>
      <c r="D122" s="753" t="s">
        <v>1124</v>
      </c>
      <c r="E122" s="753" t="s">
        <v>2041</v>
      </c>
      <c r="F122" s="756"/>
      <c r="G122" s="756"/>
      <c r="H122" s="769">
        <v>0</v>
      </c>
      <c r="I122" s="756">
        <v>2</v>
      </c>
      <c r="J122" s="756">
        <v>2309.36</v>
      </c>
      <c r="K122" s="769">
        <v>1</v>
      </c>
      <c r="L122" s="756">
        <v>2</v>
      </c>
      <c r="M122" s="757">
        <v>2309.36</v>
      </c>
    </row>
    <row r="123" spans="1:13" ht="14.4" customHeight="1" x14ac:dyDescent="0.3">
      <c r="A123" s="752" t="s">
        <v>2200</v>
      </c>
      <c r="B123" s="753" t="s">
        <v>2045</v>
      </c>
      <c r="C123" s="753" t="s">
        <v>1254</v>
      </c>
      <c r="D123" s="753" t="s">
        <v>2046</v>
      </c>
      <c r="E123" s="753" t="s">
        <v>2047</v>
      </c>
      <c r="F123" s="756"/>
      <c r="G123" s="756"/>
      <c r="H123" s="769">
        <v>0</v>
      </c>
      <c r="I123" s="756">
        <v>19</v>
      </c>
      <c r="J123" s="756">
        <v>1775.17</v>
      </c>
      <c r="K123" s="769">
        <v>1</v>
      </c>
      <c r="L123" s="756">
        <v>19</v>
      </c>
      <c r="M123" s="757">
        <v>1775.17</v>
      </c>
    </row>
    <row r="124" spans="1:13" ht="14.4" customHeight="1" x14ac:dyDescent="0.3">
      <c r="A124" s="752" t="s">
        <v>2200</v>
      </c>
      <c r="B124" s="753" t="s">
        <v>2045</v>
      </c>
      <c r="C124" s="753" t="s">
        <v>1274</v>
      </c>
      <c r="D124" s="753" t="s">
        <v>2046</v>
      </c>
      <c r="E124" s="753" t="s">
        <v>2048</v>
      </c>
      <c r="F124" s="756"/>
      <c r="G124" s="756"/>
      <c r="H124" s="769">
        <v>0</v>
      </c>
      <c r="I124" s="756">
        <v>1</v>
      </c>
      <c r="J124" s="756">
        <v>186.87</v>
      </c>
      <c r="K124" s="769">
        <v>1</v>
      </c>
      <c r="L124" s="756">
        <v>1</v>
      </c>
      <c r="M124" s="757">
        <v>186.87</v>
      </c>
    </row>
    <row r="125" spans="1:13" ht="14.4" customHeight="1" x14ac:dyDescent="0.3">
      <c r="A125" s="752" t="s">
        <v>2200</v>
      </c>
      <c r="B125" s="753" t="s">
        <v>2049</v>
      </c>
      <c r="C125" s="753" t="s">
        <v>1115</v>
      </c>
      <c r="D125" s="753" t="s">
        <v>1116</v>
      </c>
      <c r="E125" s="753" t="s">
        <v>2051</v>
      </c>
      <c r="F125" s="756"/>
      <c r="G125" s="756"/>
      <c r="H125" s="769">
        <v>0</v>
      </c>
      <c r="I125" s="756">
        <v>15</v>
      </c>
      <c r="J125" s="756">
        <v>1080</v>
      </c>
      <c r="K125" s="769">
        <v>1</v>
      </c>
      <c r="L125" s="756">
        <v>15</v>
      </c>
      <c r="M125" s="757">
        <v>1080</v>
      </c>
    </row>
    <row r="126" spans="1:13" ht="14.4" customHeight="1" x14ac:dyDescent="0.3">
      <c r="A126" s="752" t="s">
        <v>2200</v>
      </c>
      <c r="B126" s="753" t="s">
        <v>2049</v>
      </c>
      <c r="C126" s="753" t="s">
        <v>2438</v>
      </c>
      <c r="D126" s="753" t="s">
        <v>2439</v>
      </c>
      <c r="E126" s="753" t="s">
        <v>2051</v>
      </c>
      <c r="F126" s="756">
        <v>1</v>
      </c>
      <c r="G126" s="756">
        <v>0</v>
      </c>
      <c r="H126" s="769"/>
      <c r="I126" s="756"/>
      <c r="J126" s="756"/>
      <c r="K126" s="769"/>
      <c r="L126" s="756">
        <v>1</v>
      </c>
      <c r="M126" s="757">
        <v>0</v>
      </c>
    </row>
    <row r="127" spans="1:13" ht="14.4" customHeight="1" x14ac:dyDescent="0.3">
      <c r="A127" s="752" t="s">
        <v>2200</v>
      </c>
      <c r="B127" s="753" t="s">
        <v>2052</v>
      </c>
      <c r="C127" s="753" t="s">
        <v>1135</v>
      </c>
      <c r="D127" s="753" t="s">
        <v>2053</v>
      </c>
      <c r="E127" s="753" t="s">
        <v>2054</v>
      </c>
      <c r="F127" s="756"/>
      <c r="G127" s="756"/>
      <c r="H127" s="769">
        <v>0</v>
      </c>
      <c r="I127" s="756">
        <v>4</v>
      </c>
      <c r="J127" s="756">
        <v>262.16000000000003</v>
      </c>
      <c r="K127" s="769">
        <v>1</v>
      </c>
      <c r="L127" s="756">
        <v>4</v>
      </c>
      <c r="M127" s="757">
        <v>262.16000000000003</v>
      </c>
    </row>
    <row r="128" spans="1:13" ht="14.4" customHeight="1" x14ac:dyDescent="0.3">
      <c r="A128" s="752" t="s">
        <v>2200</v>
      </c>
      <c r="B128" s="753" t="s">
        <v>2055</v>
      </c>
      <c r="C128" s="753" t="s">
        <v>2338</v>
      </c>
      <c r="D128" s="753" t="s">
        <v>2339</v>
      </c>
      <c r="E128" s="753" t="s">
        <v>2340</v>
      </c>
      <c r="F128" s="756">
        <v>3</v>
      </c>
      <c r="G128" s="756">
        <v>49.14</v>
      </c>
      <c r="H128" s="769">
        <v>1</v>
      </c>
      <c r="I128" s="756"/>
      <c r="J128" s="756"/>
      <c r="K128" s="769">
        <v>0</v>
      </c>
      <c r="L128" s="756">
        <v>3</v>
      </c>
      <c r="M128" s="757">
        <v>49.14</v>
      </c>
    </row>
    <row r="129" spans="1:13" ht="14.4" customHeight="1" x14ac:dyDescent="0.3">
      <c r="A129" s="752" t="s">
        <v>2200</v>
      </c>
      <c r="B129" s="753" t="s">
        <v>2055</v>
      </c>
      <c r="C129" s="753" t="s">
        <v>1131</v>
      </c>
      <c r="D129" s="753" t="s">
        <v>1132</v>
      </c>
      <c r="E129" s="753" t="s">
        <v>2056</v>
      </c>
      <c r="F129" s="756"/>
      <c r="G129" s="756"/>
      <c r="H129" s="769">
        <v>0</v>
      </c>
      <c r="I129" s="756">
        <v>14</v>
      </c>
      <c r="J129" s="756">
        <v>491.54</v>
      </c>
      <c r="K129" s="769">
        <v>1</v>
      </c>
      <c r="L129" s="756">
        <v>14</v>
      </c>
      <c r="M129" s="757">
        <v>491.54</v>
      </c>
    </row>
    <row r="130" spans="1:13" ht="14.4" customHeight="1" x14ac:dyDescent="0.3">
      <c r="A130" s="752" t="s">
        <v>2200</v>
      </c>
      <c r="B130" s="753" t="s">
        <v>2057</v>
      </c>
      <c r="C130" s="753" t="s">
        <v>2313</v>
      </c>
      <c r="D130" s="753" t="s">
        <v>1231</v>
      </c>
      <c r="E130" s="753" t="s">
        <v>2314</v>
      </c>
      <c r="F130" s="756"/>
      <c r="G130" s="756"/>
      <c r="H130" s="769">
        <v>0</v>
      </c>
      <c r="I130" s="756">
        <v>2</v>
      </c>
      <c r="J130" s="756">
        <v>17.579999999999998</v>
      </c>
      <c r="K130" s="769">
        <v>1</v>
      </c>
      <c r="L130" s="756">
        <v>2</v>
      </c>
      <c r="M130" s="757">
        <v>17.579999999999998</v>
      </c>
    </row>
    <row r="131" spans="1:13" ht="14.4" customHeight="1" x14ac:dyDescent="0.3">
      <c r="A131" s="752" t="s">
        <v>2200</v>
      </c>
      <c r="B131" s="753" t="s">
        <v>2062</v>
      </c>
      <c r="C131" s="753" t="s">
        <v>2293</v>
      </c>
      <c r="D131" s="753" t="s">
        <v>1173</v>
      </c>
      <c r="E131" s="753" t="s">
        <v>2056</v>
      </c>
      <c r="F131" s="756"/>
      <c r="G131" s="756"/>
      <c r="H131" s="769">
        <v>0</v>
      </c>
      <c r="I131" s="756">
        <v>13</v>
      </c>
      <c r="J131" s="756">
        <v>627.51</v>
      </c>
      <c r="K131" s="769">
        <v>1</v>
      </c>
      <c r="L131" s="756">
        <v>13</v>
      </c>
      <c r="M131" s="757">
        <v>627.51</v>
      </c>
    </row>
    <row r="132" spans="1:13" ht="14.4" customHeight="1" x14ac:dyDescent="0.3">
      <c r="A132" s="752" t="s">
        <v>2200</v>
      </c>
      <c r="B132" s="753" t="s">
        <v>2062</v>
      </c>
      <c r="C132" s="753" t="s">
        <v>1172</v>
      </c>
      <c r="D132" s="753" t="s">
        <v>1173</v>
      </c>
      <c r="E132" s="753" t="s">
        <v>2063</v>
      </c>
      <c r="F132" s="756"/>
      <c r="G132" s="756"/>
      <c r="H132" s="769">
        <v>0</v>
      </c>
      <c r="I132" s="756">
        <v>1</v>
      </c>
      <c r="J132" s="756">
        <v>144.81</v>
      </c>
      <c r="K132" s="769">
        <v>1</v>
      </c>
      <c r="L132" s="756">
        <v>1</v>
      </c>
      <c r="M132" s="757">
        <v>144.81</v>
      </c>
    </row>
    <row r="133" spans="1:13" ht="14.4" customHeight="1" x14ac:dyDescent="0.3">
      <c r="A133" s="752" t="s">
        <v>2200</v>
      </c>
      <c r="B133" s="753" t="s">
        <v>2064</v>
      </c>
      <c r="C133" s="753" t="s">
        <v>2299</v>
      </c>
      <c r="D133" s="753" t="s">
        <v>2065</v>
      </c>
      <c r="E133" s="753" t="s">
        <v>2300</v>
      </c>
      <c r="F133" s="756"/>
      <c r="G133" s="756"/>
      <c r="H133" s="769">
        <v>0</v>
      </c>
      <c r="I133" s="756">
        <v>1</v>
      </c>
      <c r="J133" s="756">
        <v>10.41</v>
      </c>
      <c r="K133" s="769">
        <v>1</v>
      </c>
      <c r="L133" s="756">
        <v>1</v>
      </c>
      <c r="M133" s="757">
        <v>10.41</v>
      </c>
    </row>
    <row r="134" spans="1:13" ht="14.4" customHeight="1" x14ac:dyDescent="0.3">
      <c r="A134" s="752" t="s">
        <v>2200</v>
      </c>
      <c r="B134" s="753" t="s">
        <v>2064</v>
      </c>
      <c r="C134" s="753" t="s">
        <v>2233</v>
      </c>
      <c r="D134" s="753" t="s">
        <v>2065</v>
      </c>
      <c r="E134" s="753" t="s">
        <v>2234</v>
      </c>
      <c r="F134" s="756"/>
      <c r="G134" s="756"/>
      <c r="H134" s="769"/>
      <c r="I134" s="756">
        <v>1</v>
      </c>
      <c r="J134" s="756">
        <v>0</v>
      </c>
      <c r="K134" s="769"/>
      <c r="L134" s="756">
        <v>1</v>
      </c>
      <c r="M134" s="757">
        <v>0</v>
      </c>
    </row>
    <row r="135" spans="1:13" ht="14.4" customHeight="1" x14ac:dyDescent="0.3">
      <c r="A135" s="752" t="s">
        <v>2200</v>
      </c>
      <c r="B135" s="753" t="s">
        <v>2064</v>
      </c>
      <c r="C135" s="753" t="s">
        <v>1099</v>
      </c>
      <c r="D135" s="753" t="s">
        <v>2065</v>
      </c>
      <c r="E135" s="753" t="s">
        <v>2066</v>
      </c>
      <c r="F135" s="756"/>
      <c r="G135" s="756"/>
      <c r="H135" s="769">
        <v>0</v>
      </c>
      <c r="I135" s="756">
        <v>3</v>
      </c>
      <c r="J135" s="756">
        <v>48.269999999999996</v>
      </c>
      <c r="K135" s="769">
        <v>1</v>
      </c>
      <c r="L135" s="756">
        <v>3</v>
      </c>
      <c r="M135" s="757">
        <v>48.269999999999996</v>
      </c>
    </row>
    <row r="136" spans="1:13" ht="14.4" customHeight="1" x14ac:dyDescent="0.3">
      <c r="A136" s="752" t="s">
        <v>2200</v>
      </c>
      <c r="B136" s="753" t="s">
        <v>2064</v>
      </c>
      <c r="C136" s="753" t="s">
        <v>2323</v>
      </c>
      <c r="D136" s="753" t="s">
        <v>2065</v>
      </c>
      <c r="E136" s="753" t="s">
        <v>2324</v>
      </c>
      <c r="F136" s="756"/>
      <c r="G136" s="756"/>
      <c r="H136" s="769"/>
      <c r="I136" s="756">
        <v>2</v>
      </c>
      <c r="J136" s="756">
        <v>0</v>
      </c>
      <c r="K136" s="769"/>
      <c r="L136" s="756">
        <v>2</v>
      </c>
      <c r="M136" s="757">
        <v>0</v>
      </c>
    </row>
    <row r="137" spans="1:13" ht="14.4" customHeight="1" x14ac:dyDescent="0.3">
      <c r="A137" s="752" t="s">
        <v>2200</v>
      </c>
      <c r="B137" s="753" t="s">
        <v>2064</v>
      </c>
      <c r="C137" s="753" t="s">
        <v>1145</v>
      </c>
      <c r="D137" s="753" t="s">
        <v>2065</v>
      </c>
      <c r="E137" s="753" t="s">
        <v>2067</v>
      </c>
      <c r="F137" s="756"/>
      <c r="G137" s="756"/>
      <c r="H137" s="769">
        <v>0</v>
      </c>
      <c r="I137" s="756">
        <v>7</v>
      </c>
      <c r="J137" s="756">
        <v>337.89</v>
      </c>
      <c r="K137" s="769">
        <v>1</v>
      </c>
      <c r="L137" s="756">
        <v>7</v>
      </c>
      <c r="M137" s="757">
        <v>337.89</v>
      </c>
    </row>
    <row r="138" spans="1:13" ht="14.4" customHeight="1" x14ac:dyDescent="0.3">
      <c r="A138" s="752" t="s">
        <v>2200</v>
      </c>
      <c r="B138" s="753" t="s">
        <v>3054</v>
      </c>
      <c r="C138" s="753" t="s">
        <v>2229</v>
      </c>
      <c r="D138" s="753" t="s">
        <v>2230</v>
      </c>
      <c r="E138" s="753" t="s">
        <v>2231</v>
      </c>
      <c r="F138" s="756"/>
      <c r="G138" s="756"/>
      <c r="H138" s="769">
        <v>0</v>
      </c>
      <c r="I138" s="756">
        <v>2</v>
      </c>
      <c r="J138" s="756">
        <v>291.45999999999998</v>
      </c>
      <c r="K138" s="769">
        <v>1</v>
      </c>
      <c r="L138" s="756">
        <v>2</v>
      </c>
      <c r="M138" s="757">
        <v>291.45999999999998</v>
      </c>
    </row>
    <row r="139" spans="1:13" ht="14.4" customHeight="1" x14ac:dyDescent="0.3">
      <c r="A139" s="752" t="s">
        <v>2200</v>
      </c>
      <c r="B139" s="753" t="s">
        <v>2068</v>
      </c>
      <c r="C139" s="753" t="s">
        <v>2504</v>
      </c>
      <c r="D139" s="753" t="s">
        <v>2069</v>
      </c>
      <c r="E139" s="753" t="s">
        <v>2505</v>
      </c>
      <c r="F139" s="756"/>
      <c r="G139" s="756"/>
      <c r="H139" s="769">
        <v>0</v>
      </c>
      <c r="I139" s="756">
        <v>1</v>
      </c>
      <c r="J139" s="756">
        <v>234.91</v>
      </c>
      <c r="K139" s="769">
        <v>1</v>
      </c>
      <c r="L139" s="756">
        <v>1</v>
      </c>
      <c r="M139" s="757">
        <v>234.91</v>
      </c>
    </row>
    <row r="140" spans="1:13" ht="14.4" customHeight="1" x14ac:dyDescent="0.3">
      <c r="A140" s="752" t="s">
        <v>2200</v>
      </c>
      <c r="B140" s="753" t="s">
        <v>2071</v>
      </c>
      <c r="C140" s="753" t="s">
        <v>2517</v>
      </c>
      <c r="D140" s="753" t="s">
        <v>2518</v>
      </c>
      <c r="E140" s="753" t="s">
        <v>2519</v>
      </c>
      <c r="F140" s="756">
        <v>3</v>
      </c>
      <c r="G140" s="756">
        <v>138.53</v>
      </c>
      <c r="H140" s="769">
        <v>1</v>
      </c>
      <c r="I140" s="756"/>
      <c r="J140" s="756"/>
      <c r="K140" s="769">
        <v>0</v>
      </c>
      <c r="L140" s="756">
        <v>3</v>
      </c>
      <c r="M140" s="757">
        <v>138.53</v>
      </c>
    </row>
    <row r="141" spans="1:13" ht="14.4" customHeight="1" x14ac:dyDescent="0.3">
      <c r="A141" s="752" t="s">
        <v>2200</v>
      </c>
      <c r="B141" s="753" t="s">
        <v>2071</v>
      </c>
      <c r="C141" s="753" t="s">
        <v>2523</v>
      </c>
      <c r="D141" s="753" t="s">
        <v>2518</v>
      </c>
      <c r="E141" s="753" t="s">
        <v>2524</v>
      </c>
      <c r="F141" s="756">
        <v>2</v>
      </c>
      <c r="G141" s="756">
        <v>0</v>
      </c>
      <c r="H141" s="769"/>
      <c r="I141" s="756"/>
      <c r="J141" s="756"/>
      <c r="K141" s="769"/>
      <c r="L141" s="756">
        <v>2</v>
      </c>
      <c r="M141" s="757">
        <v>0</v>
      </c>
    </row>
    <row r="142" spans="1:13" ht="14.4" customHeight="1" x14ac:dyDescent="0.3">
      <c r="A142" s="752" t="s">
        <v>2200</v>
      </c>
      <c r="B142" s="753" t="s">
        <v>2071</v>
      </c>
      <c r="C142" s="753" t="s">
        <v>2520</v>
      </c>
      <c r="D142" s="753" t="s">
        <v>2521</v>
      </c>
      <c r="E142" s="753" t="s">
        <v>2522</v>
      </c>
      <c r="F142" s="756">
        <v>1</v>
      </c>
      <c r="G142" s="756">
        <v>102.63</v>
      </c>
      <c r="H142" s="769">
        <v>1</v>
      </c>
      <c r="I142" s="756"/>
      <c r="J142" s="756"/>
      <c r="K142" s="769">
        <v>0</v>
      </c>
      <c r="L142" s="756">
        <v>1</v>
      </c>
      <c r="M142" s="757">
        <v>102.63</v>
      </c>
    </row>
    <row r="143" spans="1:13" ht="14.4" customHeight="1" x14ac:dyDescent="0.3">
      <c r="A143" s="752" t="s">
        <v>2200</v>
      </c>
      <c r="B143" s="753" t="s">
        <v>3061</v>
      </c>
      <c r="C143" s="753" t="s">
        <v>2511</v>
      </c>
      <c r="D143" s="753" t="s">
        <v>2512</v>
      </c>
      <c r="E143" s="753" t="s">
        <v>2054</v>
      </c>
      <c r="F143" s="756">
        <v>1</v>
      </c>
      <c r="G143" s="756">
        <v>54.95</v>
      </c>
      <c r="H143" s="769">
        <v>1</v>
      </c>
      <c r="I143" s="756"/>
      <c r="J143" s="756"/>
      <c r="K143" s="769">
        <v>0</v>
      </c>
      <c r="L143" s="756">
        <v>1</v>
      </c>
      <c r="M143" s="757">
        <v>54.95</v>
      </c>
    </row>
    <row r="144" spans="1:13" ht="14.4" customHeight="1" x14ac:dyDescent="0.3">
      <c r="A144" s="752" t="s">
        <v>2200</v>
      </c>
      <c r="B144" s="753" t="s">
        <v>2075</v>
      </c>
      <c r="C144" s="753" t="s">
        <v>2267</v>
      </c>
      <c r="D144" s="753" t="s">
        <v>2076</v>
      </c>
      <c r="E144" s="753" t="s">
        <v>2268</v>
      </c>
      <c r="F144" s="756"/>
      <c r="G144" s="756"/>
      <c r="H144" s="769">
        <v>0</v>
      </c>
      <c r="I144" s="756">
        <v>10</v>
      </c>
      <c r="J144" s="756">
        <v>2786.3999999999996</v>
      </c>
      <c r="K144" s="769">
        <v>1</v>
      </c>
      <c r="L144" s="756">
        <v>10</v>
      </c>
      <c r="M144" s="757">
        <v>2786.3999999999996</v>
      </c>
    </row>
    <row r="145" spans="1:13" ht="14.4" customHeight="1" x14ac:dyDescent="0.3">
      <c r="A145" s="752" t="s">
        <v>2200</v>
      </c>
      <c r="B145" s="753" t="s">
        <v>2075</v>
      </c>
      <c r="C145" s="753" t="s">
        <v>1161</v>
      </c>
      <c r="D145" s="753" t="s">
        <v>2076</v>
      </c>
      <c r="E145" s="753" t="s">
        <v>2078</v>
      </c>
      <c r="F145" s="756"/>
      <c r="G145" s="756"/>
      <c r="H145" s="769">
        <v>0</v>
      </c>
      <c r="I145" s="756">
        <v>2</v>
      </c>
      <c r="J145" s="756">
        <v>235.46</v>
      </c>
      <c r="K145" s="769">
        <v>1</v>
      </c>
      <c r="L145" s="756">
        <v>2</v>
      </c>
      <c r="M145" s="757">
        <v>235.46</v>
      </c>
    </row>
    <row r="146" spans="1:13" ht="14.4" customHeight="1" x14ac:dyDescent="0.3">
      <c r="A146" s="752" t="s">
        <v>2200</v>
      </c>
      <c r="B146" s="753" t="s">
        <v>2075</v>
      </c>
      <c r="C146" s="753" t="s">
        <v>1165</v>
      </c>
      <c r="D146" s="753" t="s">
        <v>2076</v>
      </c>
      <c r="E146" s="753" t="s">
        <v>2079</v>
      </c>
      <c r="F146" s="756"/>
      <c r="G146" s="756"/>
      <c r="H146" s="769">
        <v>0</v>
      </c>
      <c r="I146" s="756">
        <v>2</v>
      </c>
      <c r="J146" s="756">
        <v>784.84</v>
      </c>
      <c r="K146" s="769">
        <v>1</v>
      </c>
      <c r="L146" s="756">
        <v>2</v>
      </c>
      <c r="M146" s="757">
        <v>784.84</v>
      </c>
    </row>
    <row r="147" spans="1:13" ht="14.4" customHeight="1" x14ac:dyDescent="0.3">
      <c r="A147" s="752" t="s">
        <v>2200</v>
      </c>
      <c r="B147" s="753" t="s">
        <v>2075</v>
      </c>
      <c r="C147" s="753" t="s">
        <v>1210</v>
      </c>
      <c r="D147" s="753" t="s">
        <v>2076</v>
      </c>
      <c r="E147" s="753" t="s">
        <v>2080</v>
      </c>
      <c r="F147" s="756"/>
      <c r="G147" s="756"/>
      <c r="H147" s="769">
        <v>0</v>
      </c>
      <c r="I147" s="756">
        <v>13</v>
      </c>
      <c r="J147" s="756">
        <v>2354.69</v>
      </c>
      <c r="K147" s="769">
        <v>1</v>
      </c>
      <c r="L147" s="756">
        <v>13</v>
      </c>
      <c r="M147" s="757">
        <v>2354.69</v>
      </c>
    </row>
    <row r="148" spans="1:13" ht="14.4" customHeight="1" x14ac:dyDescent="0.3">
      <c r="A148" s="752" t="s">
        <v>2200</v>
      </c>
      <c r="B148" s="753" t="s">
        <v>2075</v>
      </c>
      <c r="C148" s="753" t="s">
        <v>2443</v>
      </c>
      <c r="D148" s="753" t="s">
        <v>2444</v>
      </c>
      <c r="E148" s="753" t="s">
        <v>2445</v>
      </c>
      <c r="F148" s="756">
        <v>1</v>
      </c>
      <c r="G148" s="756">
        <v>0</v>
      </c>
      <c r="H148" s="769"/>
      <c r="I148" s="756"/>
      <c r="J148" s="756"/>
      <c r="K148" s="769"/>
      <c r="L148" s="756">
        <v>1</v>
      </c>
      <c r="M148" s="757">
        <v>0</v>
      </c>
    </row>
    <row r="149" spans="1:13" ht="14.4" customHeight="1" x14ac:dyDescent="0.3">
      <c r="A149" s="752" t="s">
        <v>2200</v>
      </c>
      <c r="B149" s="753" t="s">
        <v>2075</v>
      </c>
      <c r="C149" s="753" t="s">
        <v>2706</v>
      </c>
      <c r="D149" s="753" t="s">
        <v>2707</v>
      </c>
      <c r="E149" s="753" t="s">
        <v>2708</v>
      </c>
      <c r="F149" s="756">
        <v>1</v>
      </c>
      <c r="G149" s="756">
        <v>0</v>
      </c>
      <c r="H149" s="769"/>
      <c r="I149" s="756"/>
      <c r="J149" s="756"/>
      <c r="K149" s="769"/>
      <c r="L149" s="756">
        <v>1</v>
      </c>
      <c r="M149" s="757">
        <v>0</v>
      </c>
    </row>
    <row r="150" spans="1:13" ht="14.4" customHeight="1" x14ac:dyDescent="0.3">
      <c r="A150" s="752" t="s">
        <v>2200</v>
      </c>
      <c r="B150" s="753" t="s">
        <v>3059</v>
      </c>
      <c r="C150" s="753" t="s">
        <v>2506</v>
      </c>
      <c r="D150" s="753" t="s">
        <v>2427</v>
      </c>
      <c r="E150" s="753" t="s">
        <v>2080</v>
      </c>
      <c r="F150" s="756"/>
      <c r="G150" s="756"/>
      <c r="H150" s="769">
        <v>0</v>
      </c>
      <c r="I150" s="756">
        <v>6</v>
      </c>
      <c r="J150" s="756">
        <v>1671.84</v>
      </c>
      <c r="K150" s="769">
        <v>1</v>
      </c>
      <c r="L150" s="756">
        <v>6</v>
      </c>
      <c r="M150" s="757">
        <v>1671.84</v>
      </c>
    </row>
    <row r="151" spans="1:13" ht="14.4" customHeight="1" x14ac:dyDescent="0.3">
      <c r="A151" s="752" t="s">
        <v>2200</v>
      </c>
      <c r="B151" s="753" t="s">
        <v>2082</v>
      </c>
      <c r="C151" s="753" t="s">
        <v>2513</v>
      </c>
      <c r="D151" s="753" t="s">
        <v>2514</v>
      </c>
      <c r="E151" s="753" t="s">
        <v>2515</v>
      </c>
      <c r="F151" s="756">
        <v>2</v>
      </c>
      <c r="G151" s="756">
        <v>263.08</v>
      </c>
      <c r="H151" s="769">
        <v>1</v>
      </c>
      <c r="I151" s="756"/>
      <c r="J151" s="756"/>
      <c r="K151" s="769">
        <v>0</v>
      </c>
      <c r="L151" s="756">
        <v>2</v>
      </c>
      <c r="M151" s="757">
        <v>263.08</v>
      </c>
    </row>
    <row r="152" spans="1:13" ht="14.4" customHeight="1" x14ac:dyDescent="0.3">
      <c r="A152" s="752" t="s">
        <v>2200</v>
      </c>
      <c r="B152" s="753" t="s">
        <v>2082</v>
      </c>
      <c r="C152" s="753" t="s">
        <v>2516</v>
      </c>
      <c r="D152" s="753" t="s">
        <v>2514</v>
      </c>
      <c r="E152" s="753" t="s">
        <v>2515</v>
      </c>
      <c r="F152" s="756">
        <v>1</v>
      </c>
      <c r="G152" s="756">
        <v>131.54</v>
      </c>
      <c r="H152" s="769">
        <v>1</v>
      </c>
      <c r="I152" s="756"/>
      <c r="J152" s="756"/>
      <c r="K152" s="769">
        <v>0</v>
      </c>
      <c r="L152" s="756">
        <v>1</v>
      </c>
      <c r="M152" s="757">
        <v>131.54</v>
      </c>
    </row>
    <row r="153" spans="1:13" ht="14.4" customHeight="1" x14ac:dyDescent="0.3">
      <c r="A153" s="752" t="s">
        <v>2200</v>
      </c>
      <c r="B153" s="753" t="s">
        <v>2089</v>
      </c>
      <c r="C153" s="753" t="s">
        <v>1761</v>
      </c>
      <c r="D153" s="753" t="s">
        <v>1762</v>
      </c>
      <c r="E153" s="753" t="s">
        <v>2149</v>
      </c>
      <c r="F153" s="756"/>
      <c r="G153" s="756"/>
      <c r="H153" s="769">
        <v>0</v>
      </c>
      <c r="I153" s="756">
        <v>1</v>
      </c>
      <c r="J153" s="756">
        <v>46.07</v>
      </c>
      <c r="K153" s="769">
        <v>1</v>
      </c>
      <c r="L153" s="756">
        <v>1</v>
      </c>
      <c r="M153" s="757">
        <v>46.07</v>
      </c>
    </row>
    <row r="154" spans="1:13" ht="14.4" customHeight="1" x14ac:dyDescent="0.3">
      <c r="A154" s="752" t="s">
        <v>2200</v>
      </c>
      <c r="B154" s="753" t="s">
        <v>2089</v>
      </c>
      <c r="C154" s="753" t="s">
        <v>2480</v>
      </c>
      <c r="D154" s="753" t="s">
        <v>1762</v>
      </c>
      <c r="E154" s="753" t="s">
        <v>2481</v>
      </c>
      <c r="F154" s="756">
        <v>1</v>
      </c>
      <c r="G154" s="756">
        <v>0</v>
      </c>
      <c r="H154" s="769"/>
      <c r="I154" s="756"/>
      <c r="J154" s="756"/>
      <c r="K154" s="769"/>
      <c r="L154" s="756">
        <v>1</v>
      </c>
      <c r="M154" s="757">
        <v>0</v>
      </c>
    </row>
    <row r="155" spans="1:13" ht="14.4" customHeight="1" x14ac:dyDescent="0.3">
      <c r="A155" s="752" t="s">
        <v>2200</v>
      </c>
      <c r="B155" s="753" t="s">
        <v>2092</v>
      </c>
      <c r="C155" s="753" t="s">
        <v>1423</v>
      </c>
      <c r="D155" s="753" t="s">
        <v>1272</v>
      </c>
      <c r="E155" s="753" t="s">
        <v>2094</v>
      </c>
      <c r="F155" s="756"/>
      <c r="G155" s="756"/>
      <c r="H155" s="769">
        <v>0</v>
      </c>
      <c r="I155" s="756">
        <v>2</v>
      </c>
      <c r="J155" s="756">
        <v>308.72000000000003</v>
      </c>
      <c r="K155" s="769">
        <v>1</v>
      </c>
      <c r="L155" s="756">
        <v>2</v>
      </c>
      <c r="M155" s="757">
        <v>308.72000000000003</v>
      </c>
    </row>
    <row r="156" spans="1:13" ht="14.4" customHeight="1" x14ac:dyDescent="0.3">
      <c r="A156" s="752" t="s">
        <v>2200</v>
      </c>
      <c r="B156" s="753" t="s">
        <v>2125</v>
      </c>
      <c r="C156" s="753" t="s">
        <v>2450</v>
      </c>
      <c r="D156" s="753" t="s">
        <v>1238</v>
      </c>
      <c r="E156" s="753" t="s">
        <v>2078</v>
      </c>
      <c r="F156" s="756"/>
      <c r="G156" s="756"/>
      <c r="H156" s="769">
        <v>0</v>
      </c>
      <c r="I156" s="756">
        <v>2</v>
      </c>
      <c r="J156" s="756">
        <v>170.32</v>
      </c>
      <c r="K156" s="769">
        <v>1</v>
      </c>
      <c r="L156" s="756">
        <v>2</v>
      </c>
      <c r="M156" s="757">
        <v>170.32</v>
      </c>
    </row>
    <row r="157" spans="1:13" ht="14.4" customHeight="1" x14ac:dyDescent="0.3">
      <c r="A157" s="752" t="s">
        <v>2200</v>
      </c>
      <c r="B157" s="753" t="s">
        <v>2125</v>
      </c>
      <c r="C157" s="753" t="s">
        <v>2451</v>
      </c>
      <c r="D157" s="753" t="s">
        <v>2452</v>
      </c>
      <c r="E157" s="753" t="s">
        <v>2078</v>
      </c>
      <c r="F157" s="756">
        <v>1</v>
      </c>
      <c r="G157" s="756">
        <v>85.16</v>
      </c>
      <c r="H157" s="769">
        <v>1</v>
      </c>
      <c r="I157" s="756"/>
      <c r="J157" s="756"/>
      <c r="K157" s="769">
        <v>0</v>
      </c>
      <c r="L157" s="756">
        <v>1</v>
      </c>
      <c r="M157" s="757">
        <v>85.16</v>
      </c>
    </row>
    <row r="158" spans="1:13" ht="14.4" customHeight="1" x14ac:dyDescent="0.3">
      <c r="A158" s="752" t="s">
        <v>2200</v>
      </c>
      <c r="B158" s="753" t="s">
        <v>2136</v>
      </c>
      <c r="C158" s="753" t="s">
        <v>2477</v>
      </c>
      <c r="D158" s="753" t="s">
        <v>2478</v>
      </c>
      <c r="E158" s="753" t="s">
        <v>2479</v>
      </c>
      <c r="F158" s="756">
        <v>2</v>
      </c>
      <c r="G158" s="756">
        <v>129.08000000000001</v>
      </c>
      <c r="H158" s="769">
        <v>1</v>
      </c>
      <c r="I158" s="756"/>
      <c r="J158" s="756"/>
      <c r="K158" s="769">
        <v>0</v>
      </c>
      <c r="L158" s="756">
        <v>2</v>
      </c>
      <c r="M158" s="757">
        <v>129.08000000000001</v>
      </c>
    </row>
    <row r="159" spans="1:13" ht="14.4" customHeight="1" x14ac:dyDescent="0.3">
      <c r="A159" s="752" t="s">
        <v>2201</v>
      </c>
      <c r="B159" s="753" t="s">
        <v>2055</v>
      </c>
      <c r="C159" s="753" t="s">
        <v>1131</v>
      </c>
      <c r="D159" s="753" t="s">
        <v>1132</v>
      </c>
      <c r="E159" s="753" t="s">
        <v>2056</v>
      </c>
      <c r="F159" s="756"/>
      <c r="G159" s="756"/>
      <c r="H159" s="769">
        <v>0</v>
      </c>
      <c r="I159" s="756">
        <v>3</v>
      </c>
      <c r="J159" s="756">
        <v>105.33</v>
      </c>
      <c r="K159" s="769">
        <v>1</v>
      </c>
      <c r="L159" s="756">
        <v>3</v>
      </c>
      <c r="M159" s="757">
        <v>105.33</v>
      </c>
    </row>
    <row r="160" spans="1:13" ht="14.4" customHeight="1" x14ac:dyDescent="0.3">
      <c r="A160" s="752" t="s">
        <v>2201</v>
      </c>
      <c r="B160" s="753" t="s">
        <v>2122</v>
      </c>
      <c r="C160" s="753" t="s">
        <v>2734</v>
      </c>
      <c r="D160" s="753" t="s">
        <v>2735</v>
      </c>
      <c r="E160" s="753" t="s">
        <v>2736</v>
      </c>
      <c r="F160" s="756"/>
      <c r="G160" s="756"/>
      <c r="H160" s="769"/>
      <c r="I160" s="756">
        <v>15</v>
      </c>
      <c r="J160" s="756">
        <v>0</v>
      </c>
      <c r="K160" s="769"/>
      <c r="L160" s="756">
        <v>15</v>
      </c>
      <c r="M160" s="757">
        <v>0</v>
      </c>
    </row>
    <row r="161" spans="1:13" ht="14.4" customHeight="1" x14ac:dyDescent="0.3">
      <c r="A161" s="752" t="s">
        <v>2202</v>
      </c>
      <c r="B161" s="753" t="s">
        <v>3062</v>
      </c>
      <c r="C161" s="753" t="s">
        <v>2953</v>
      </c>
      <c r="D161" s="753" t="s">
        <v>2954</v>
      </c>
      <c r="E161" s="753" t="s">
        <v>2955</v>
      </c>
      <c r="F161" s="756"/>
      <c r="G161" s="756"/>
      <c r="H161" s="769">
        <v>0</v>
      </c>
      <c r="I161" s="756">
        <v>2</v>
      </c>
      <c r="J161" s="756">
        <v>141.08000000000001</v>
      </c>
      <c r="K161" s="769">
        <v>1</v>
      </c>
      <c r="L161" s="756">
        <v>2</v>
      </c>
      <c r="M161" s="757">
        <v>141.08000000000001</v>
      </c>
    </row>
    <row r="162" spans="1:13" ht="14.4" customHeight="1" x14ac:dyDescent="0.3">
      <c r="A162" s="752" t="s">
        <v>2203</v>
      </c>
      <c r="B162" s="753" t="s">
        <v>2009</v>
      </c>
      <c r="C162" s="753" t="s">
        <v>2833</v>
      </c>
      <c r="D162" s="753" t="s">
        <v>2010</v>
      </c>
      <c r="E162" s="753" t="s">
        <v>2013</v>
      </c>
      <c r="F162" s="756"/>
      <c r="G162" s="756"/>
      <c r="H162" s="769">
        <v>0</v>
      </c>
      <c r="I162" s="756">
        <v>1</v>
      </c>
      <c r="J162" s="756">
        <v>205.84</v>
      </c>
      <c r="K162" s="769">
        <v>1</v>
      </c>
      <c r="L162" s="756">
        <v>1</v>
      </c>
      <c r="M162" s="757">
        <v>205.84</v>
      </c>
    </row>
    <row r="163" spans="1:13" ht="14.4" customHeight="1" x14ac:dyDescent="0.3">
      <c r="A163" s="752" t="s">
        <v>2203</v>
      </c>
      <c r="B163" s="753" t="s">
        <v>2009</v>
      </c>
      <c r="C163" s="753" t="s">
        <v>2834</v>
      </c>
      <c r="D163" s="753" t="s">
        <v>2010</v>
      </c>
      <c r="E163" s="753" t="s">
        <v>2649</v>
      </c>
      <c r="F163" s="756"/>
      <c r="G163" s="756"/>
      <c r="H163" s="769">
        <v>0</v>
      </c>
      <c r="I163" s="756">
        <v>2</v>
      </c>
      <c r="J163" s="756">
        <v>205.86</v>
      </c>
      <c r="K163" s="769">
        <v>1</v>
      </c>
      <c r="L163" s="756">
        <v>2</v>
      </c>
      <c r="M163" s="757">
        <v>205.86</v>
      </c>
    </row>
    <row r="164" spans="1:13" ht="14.4" customHeight="1" x14ac:dyDescent="0.3">
      <c r="A164" s="752" t="s">
        <v>2203</v>
      </c>
      <c r="B164" s="753" t="s">
        <v>2009</v>
      </c>
      <c r="C164" s="753" t="s">
        <v>2835</v>
      </c>
      <c r="D164" s="753" t="s">
        <v>2010</v>
      </c>
      <c r="E164" s="753" t="s">
        <v>2836</v>
      </c>
      <c r="F164" s="756"/>
      <c r="G164" s="756"/>
      <c r="H164" s="769"/>
      <c r="I164" s="756">
        <v>1</v>
      </c>
      <c r="J164" s="756">
        <v>0</v>
      </c>
      <c r="K164" s="769"/>
      <c r="L164" s="756">
        <v>1</v>
      </c>
      <c r="M164" s="757">
        <v>0</v>
      </c>
    </row>
    <row r="165" spans="1:13" ht="14.4" customHeight="1" x14ac:dyDescent="0.3">
      <c r="A165" s="752" t="s">
        <v>2203</v>
      </c>
      <c r="B165" s="753" t="s">
        <v>2034</v>
      </c>
      <c r="C165" s="753" t="s">
        <v>2919</v>
      </c>
      <c r="D165" s="753" t="s">
        <v>2432</v>
      </c>
      <c r="E165" s="753" t="s">
        <v>2920</v>
      </c>
      <c r="F165" s="756"/>
      <c r="G165" s="756"/>
      <c r="H165" s="769">
        <v>0</v>
      </c>
      <c r="I165" s="756">
        <v>1</v>
      </c>
      <c r="J165" s="756">
        <v>93.75</v>
      </c>
      <c r="K165" s="769">
        <v>1</v>
      </c>
      <c r="L165" s="756">
        <v>1</v>
      </c>
      <c r="M165" s="757">
        <v>93.75</v>
      </c>
    </row>
    <row r="166" spans="1:13" ht="14.4" customHeight="1" x14ac:dyDescent="0.3">
      <c r="A166" s="752" t="s">
        <v>2203</v>
      </c>
      <c r="B166" s="753" t="s">
        <v>2034</v>
      </c>
      <c r="C166" s="753" t="s">
        <v>2251</v>
      </c>
      <c r="D166" s="753" t="s">
        <v>2035</v>
      </c>
      <c r="E166" s="753" t="s">
        <v>2252</v>
      </c>
      <c r="F166" s="756"/>
      <c r="G166" s="756"/>
      <c r="H166" s="769">
        <v>0</v>
      </c>
      <c r="I166" s="756">
        <v>1</v>
      </c>
      <c r="J166" s="756">
        <v>120.61</v>
      </c>
      <c r="K166" s="769">
        <v>1</v>
      </c>
      <c r="L166" s="756">
        <v>1</v>
      </c>
      <c r="M166" s="757">
        <v>120.61</v>
      </c>
    </row>
    <row r="167" spans="1:13" ht="14.4" customHeight="1" x14ac:dyDescent="0.3">
      <c r="A167" s="752" t="s">
        <v>2203</v>
      </c>
      <c r="B167" s="753" t="s">
        <v>2034</v>
      </c>
      <c r="C167" s="753" t="s">
        <v>1169</v>
      </c>
      <c r="D167" s="753" t="s">
        <v>2035</v>
      </c>
      <c r="E167" s="753" t="s">
        <v>2036</v>
      </c>
      <c r="F167" s="756"/>
      <c r="G167" s="756"/>
      <c r="H167" s="769">
        <v>0</v>
      </c>
      <c r="I167" s="756">
        <v>4</v>
      </c>
      <c r="J167" s="756">
        <v>738.96</v>
      </c>
      <c r="K167" s="769">
        <v>1</v>
      </c>
      <c r="L167" s="756">
        <v>4</v>
      </c>
      <c r="M167" s="757">
        <v>738.96</v>
      </c>
    </row>
    <row r="168" spans="1:13" ht="14.4" customHeight="1" x14ac:dyDescent="0.3">
      <c r="A168" s="752" t="s">
        <v>2203</v>
      </c>
      <c r="B168" s="753" t="s">
        <v>2037</v>
      </c>
      <c r="C168" s="753" t="s">
        <v>1123</v>
      </c>
      <c r="D168" s="753" t="s">
        <v>1124</v>
      </c>
      <c r="E168" s="753" t="s">
        <v>2043</v>
      </c>
      <c r="F168" s="756"/>
      <c r="G168" s="756"/>
      <c r="H168" s="769">
        <v>0</v>
      </c>
      <c r="I168" s="756">
        <v>1</v>
      </c>
      <c r="J168" s="756">
        <v>923.74</v>
      </c>
      <c r="K168" s="769">
        <v>1</v>
      </c>
      <c r="L168" s="756">
        <v>1</v>
      </c>
      <c r="M168" s="757">
        <v>923.74</v>
      </c>
    </row>
    <row r="169" spans="1:13" ht="14.4" customHeight="1" x14ac:dyDescent="0.3">
      <c r="A169" s="752" t="s">
        <v>2203</v>
      </c>
      <c r="B169" s="753" t="s">
        <v>2045</v>
      </c>
      <c r="C169" s="753" t="s">
        <v>1274</v>
      </c>
      <c r="D169" s="753" t="s">
        <v>2046</v>
      </c>
      <c r="E169" s="753" t="s">
        <v>2048</v>
      </c>
      <c r="F169" s="756"/>
      <c r="G169" s="756"/>
      <c r="H169" s="769">
        <v>0</v>
      </c>
      <c r="I169" s="756">
        <v>6</v>
      </c>
      <c r="J169" s="756">
        <v>1121.22</v>
      </c>
      <c r="K169" s="769">
        <v>1</v>
      </c>
      <c r="L169" s="756">
        <v>6</v>
      </c>
      <c r="M169" s="757">
        <v>1121.22</v>
      </c>
    </row>
    <row r="170" spans="1:13" ht="14.4" customHeight="1" x14ac:dyDescent="0.3">
      <c r="A170" s="752" t="s">
        <v>2203</v>
      </c>
      <c r="B170" s="753" t="s">
        <v>2049</v>
      </c>
      <c r="C170" s="753" t="s">
        <v>2333</v>
      </c>
      <c r="D170" s="753" t="s">
        <v>1116</v>
      </c>
      <c r="E170" s="753" t="s">
        <v>2334</v>
      </c>
      <c r="F170" s="756"/>
      <c r="G170" s="756"/>
      <c r="H170" s="769">
        <v>0</v>
      </c>
      <c r="I170" s="756">
        <v>8</v>
      </c>
      <c r="J170" s="756">
        <v>1152.08</v>
      </c>
      <c r="K170" s="769">
        <v>1</v>
      </c>
      <c r="L170" s="756">
        <v>8</v>
      </c>
      <c r="M170" s="757">
        <v>1152.08</v>
      </c>
    </row>
    <row r="171" spans="1:13" ht="14.4" customHeight="1" x14ac:dyDescent="0.3">
      <c r="A171" s="752" t="s">
        <v>2203</v>
      </c>
      <c r="B171" s="753" t="s">
        <v>3063</v>
      </c>
      <c r="C171" s="753" t="s">
        <v>2911</v>
      </c>
      <c r="D171" s="753" t="s">
        <v>2912</v>
      </c>
      <c r="E171" s="753" t="s">
        <v>2913</v>
      </c>
      <c r="F171" s="756">
        <v>3</v>
      </c>
      <c r="G171" s="756">
        <v>393.96</v>
      </c>
      <c r="H171" s="769">
        <v>1</v>
      </c>
      <c r="I171" s="756"/>
      <c r="J171" s="756"/>
      <c r="K171" s="769">
        <v>0</v>
      </c>
      <c r="L171" s="756">
        <v>3</v>
      </c>
      <c r="M171" s="757">
        <v>393.96</v>
      </c>
    </row>
    <row r="172" spans="1:13" ht="14.4" customHeight="1" x14ac:dyDescent="0.3">
      <c r="A172" s="752" t="s">
        <v>2203</v>
      </c>
      <c r="B172" s="753" t="s">
        <v>3063</v>
      </c>
      <c r="C172" s="753" t="s">
        <v>2914</v>
      </c>
      <c r="D172" s="753" t="s">
        <v>2912</v>
      </c>
      <c r="E172" s="753" t="s">
        <v>2915</v>
      </c>
      <c r="F172" s="756">
        <v>6</v>
      </c>
      <c r="G172" s="756">
        <v>2363.64</v>
      </c>
      <c r="H172" s="769">
        <v>1</v>
      </c>
      <c r="I172" s="756"/>
      <c r="J172" s="756"/>
      <c r="K172" s="769">
        <v>0</v>
      </c>
      <c r="L172" s="756">
        <v>6</v>
      </c>
      <c r="M172" s="757">
        <v>2363.64</v>
      </c>
    </row>
    <row r="173" spans="1:13" ht="14.4" customHeight="1" x14ac:dyDescent="0.3">
      <c r="A173" s="752" t="s">
        <v>2203</v>
      </c>
      <c r="B173" s="753" t="s">
        <v>3063</v>
      </c>
      <c r="C173" s="753" t="s">
        <v>2916</v>
      </c>
      <c r="D173" s="753" t="s">
        <v>2917</v>
      </c>
      <c r="E173" s="753" t="s">
        <v>2918</v>
      </c>
      <c r="F173" s="756"/>
      <c r="G173" s="756"/>
      <c r="H173" s="769">
        <v>0</v>
      </c>
      <c r="I173" s="756">
        <v>3</v>
      </c>
      <c r="J173" s="756">
        <v>393.96</v>
      </c>
      <c r="K173" s="769">
        <v>1</v>
      </c>
      <c r="L173" s="756">
        <v>3</v>
      </c>
      <c r="M173" s="757">
        <v>393.96</v>
      </c>
    </row>
    <row r="174" spans="1:13" ht="14.4" customHeight="1" x14ac:dyDescent="0.3">
      <c r="A174" s="752" t="s">
        <v>2203</v>
      </c>
      <c r="B174" s="753" t="s">
        <v>3064</v>
      </c>
      <c r="C174" s="753" t="s">
        <v>2813</v>
      </c>
      <c r="D174" s="753" t="s">
        <v>2814</v>
      </c>
      <c r="E174" s="753" t="s">
        <v>2815</v>
      </c>
      <c r="F174" s="756"/>
      <c r="G174" s="756"/>
      <c r="H174" s="769">
        <v>0</v>
      </c>
      <c r="I174" s="756">
        <v>1</v>
      </c>
      <c r="J174" s="756">
        <v>70.3</v>
      </c>
      <c r="K174" s="769">
        <v>1</v>
      </c>
      <c r="L174" s="756">
        <v>1</v>
      </c>
      <c r="M174" s="757">
        <v>70.3</v>
      </c>
    </row>
    <row r="175" spans="1:13" ht="14.4" customHeight="1" x14ac:dyDescent="0.3">
      <c r="A175" s="752" t="s">
        <v>2203</v>
      </c>
      <c r="B175" s="753" t="s">
        <v>3064</v>
      </c>
      <c r="C175" s="753" t="s">
        <v>2816</v>
      </c>
      <c r="D175" s="753" t="s">
        <v>2817</v>
      </c>
      <c r="E175" s="753" t="s">
        <v>2818</v>
      </c>
      <c r="F175" s="756">
        <v>2</v>
      </c>
      <c r="G175" s="756">
        <v>918.6</v>
      </c>
      <c r="H175" s="769">
        <v>1</v>
      </c>
      <c r="I175" s="756"/>
      <c r="J175" s="756"/>
      <c r="K175" s="769">
        <v>0</v>
      </c>
      <c r="L175" s="756">
        <v>2</v>
      </c>
      <c r="M175" s="757">
        <v>918.6</v>
      </c>
    </row>
    <row r="176" spans="1:13" ht="14.4" customHeight="1" x14ac:dyDescent="0.3">
      <c r="A176" s="752" t="s">
        <v>2203</v>
      </c>
      <c r="B176" s="753" t="s">
        <v>2052</v>
      </c>
      <c r="C176" s="753" t="s">
        <v>1135</v>
      </c>
      <c r="D176" s="753" t="s">
        <v>2053</v>
      </c>
      <c r="E176" s="753" t="s">
        <v>2054</v>
      </c>
      <c r="F176" s="756"/>
      <c r="G176" s="756"/>
      <c r="H176" s="769">
        <v>0</v>
      </c>
      <c r="I176" s="756">
        <v>2</v>
      </c>
      <c r="J176" s="756">
        <v>131.08000000000001</v>
      </c>
      <c r="K176" s="769">
        <v>1</v>
      </c>
      <c r="L176" s="756">
        <v>2</v>
      </c>
      <c r="M176" s="757">
        <v>131.08000000000001</v>
      </c>
    </row>
    <row r="177" spans="1:13" ht="14.4" customHeight="1" x14ac:dyDescent="0.3">
      <c r="A177" s="752" t="s">
        <v>2203</v>
      </c>
      <c r="B177" s="753" t="s">
        <v>2052</v>
      </c>
      <c r="C177" s="753" t="s">
        <v>2547</v>
      </c>
      <c r="D177" s="753" t="s">
        <v>2053</v>
      </c>
      <c r="E177" s="753" t="s">
        <v>2548</v>
      </c>
      <c r="F177" s="756"/>
      <c r="G177" s="756"/>
      <c r="H177" s="769">
        <v>0</v>
      </c>
      <c r="I177" s="756">
        <v>2</v>
      </c>
      <c r="J177" s="756">
        <v>458.76</v>
      </c>
      <c r="K177" s="769">
        <v>1</v>
      </c>
      <c r="L177" s="756">
        <v>2</v>
      </c>
      <c r="M177" s="757">
        <v>458.76</v>
      </c>
    </row>
    <row r="178" spans="1:13" ht="14.4" customHeight="1" x14ac:dyDescent="0.3">
      <c r="A178" s="752" t="s">
        <v>2203</v>
      </c>
      <c r="B178" s="753" t="s">
        <v>2055</v>
      </c>
      <c r="C178" s="753" t="s">
        <v>2337</v>
      </c>
      <c r="D178" s="753" t="s">
        <v>1132</v>
      </c>
      <c r="E178" s="753" t="s">
        <v>2063</v>
      </c>
      <c r="F178" s="756"/>
      <c r="G178" s="756"/>
      <c r="H178" s="769">
        <v>0</v>
      </c>
      <c r="I178" s="756">
        <v>8</v>
      </c>
      <c r="J178" s="756">
        <v>842.55999999999983</v>
      </c>
      <c r="K178" s="769">
        <v>1</v>
      </c>
      <c r="L178" s="756">
        <v>8</v>
      </c>
      <c r="M178" s="757">
        <v>842.55999999999983</v>
      </c>
    </row>
    <row r="179" spans="1:13" ht="14.4" customHeight="1" x14ac:dyDescent="0.3">
      <c r="A179" s="752" t="s">
        <v>2203</v>
      </c>
      <c r="B179" s="753" t="s">
        <v>2055</v>
      </c>
      <c r="C179" s="753" t="s">
        <v>2752</v>
      </c>
      <c r="D179" s="753" t="s">
        <v>2344</v>
      </c>
      <c r="E179" s="753" t="s">
        <v>2641</v>
      </c>
      <c r="F179" s="756"/>
      <c r="G179" s="756"/>
      <c r="H179" s="769">
        <v>0</v>
      </c>
      <c r="I179" s="756">
        <v>3</v>
      </c>
      <c r="J179" s="756">
        <v>631.98</v>
      </c>
      <c r="K179" s="769">
        <v>1</v>
      </c>
      <c r="L179" s="756">
        <v>3</v>
      </c>
      <c r="M179" s="757">
        <v>631.98</v>
      </c>
    </row>
    <row r="180" spans="1:13" ht="14.4" customHeight="1" x14ac:dyDescent="0.3">
      <c r="A180" s="752" t="s">
        <v>2203</v>
      </c>
      <c r="B180" s="753" t="s">
        <v>2055</v>
      </c>
      <c r="C180" s="753" t="s">
        <v>2753</v>
      </c>
      <c r="D180" s="753" t="s">
        <v>2339</v>
      </c>
      <c r="E180" s="753" t="s">
        <v>2754</v>
      </c>
      <c r="F180" s="756">
        <v>4</v>
      </c>
      <c r="G180" s="756">
        <v>131.04</v>
      </c>
      <c r="H180" s="769">
        <v>1</v>
      </c>
      <c r="I180" s="756"/>
      <c r="J180" s="756"/>
      <c r="K180" s="769">
        <v>0</v>
      </c>
      <c r="L180" s="756">
        <v>4</v>
      </c>
      <c r="M180" s="757">
        <v>131.04</v>
      </c>
    </row>
    <row r="181" spans="1:13" ht="14.4" customHeight="1" x14ac:dyDescent="0.3">
      <c r="A181" s="752" t="s">
        <v>2203</v>
      </c>
      <c r="B181" s="753" t="s">
        <v>2059</v>
      </c>
      <c r="C181" s="753" t="s">
        <v>2639</v>
      </c>
      <c r="D181" s="753" t="s">
        <v>2060</v>
      </c>
      <c r="E181" s="753" t="s">
        <v>2608</v>
      </c>
      <c r="F181" s="756"/>
      <c r="G181" s="756"/>
      <c r="H181" s="769">
        <v>0</v>
      </c>
      <c r="I181" s="756">
        <v>2</v>
      </c>
      <c r="J181" s="756">
        <v>207.28</v>
      </c>
      <c r="K181" s="769">
        <v>1</v>
      </c>
      <c r="L181" s="756">
        <v>2</v>
      </c>
      <c r="M181" s="757">
        <v>207.28</v>
      </c>
    </row>
    <row r="182" spans="1:13" ht="14.4" customHeight="1" x14ac:dyDescent="0.3">
      <c r="A182" s="752" t="s">
        <v>2203</v>
      </c>
      <c r="B182" s="753" t="s">
        <v>2062</v>
      </c>
      <c r="C182" s="753" t="s">
        <v>2293</v>
      </c>
      <c r="D182" s="753" t="s">
        <v>1173</v>
      </c>
      <c r="E182" s="753" t="s">
        <v>2056</v>
      </c>
      <c r="F182" s="756"/>
      <c r="G182" s="756"/>
      <c r="H182" s="769">
        <v>0</v>
      </c>
      <c r="I182" s="756">
        <v>2</v>
      </c>
      <c r="J182" s="756">
        <v>96.54</v>
      </c>
      <c r="K182" s="769">
        <v>1</v>
      </c>
      <c r="L182" s="756">
        <v>2</v>
      </c>
      <c r="M182" s="757">
        <v>96.54</v>
      </c>
    </row>
    <row r="183" spans="1:13" ht="14.4" customHeight="1" x14ac:dyDescent="0.3">
      <c r="A183" s="752" t="s">
        <v>2203</v>
      </c>
      <c r="B183" s="753" t="s">
        <v>2062</v>
      </c>
      <c r="C183" s="753" t="s">
        <v>1172</v>
      </c>
      <c r="D183" s="753" t="s">
        <v>1173</v>
      </c>
      <c r="E183" s="753" t="s">
        <v>2063</v>
      </c>
      <c r="F183" s="756"/>
      <c r="G183" s="756"/>
      <c r="H183" s="769">
        <v>0</v>
      </c>
      <c r="I183" s="756">
        <v>2</v>
      </c>
      <c r="J183" s="756">
        <v>289.62</v>
      </c>
      <c r="K183" s="769">
        <v>1</v>
      </c>
      <c r="L183" s="756">
        <v>2</v>
      </c>
      <c r="M183" s="757">
        <v>289.62</v>
      </c>
    </row>
    <row r="184" spans="1:13" ht="14.4" customHeight="1" x14ac:dyDescent="0.3">
      <c r="A184" s="752" t="s">
        <v>2203</v>
      </c>
      <c r="B184" s="753" t="s">
        <v>2064</v>
      </c>
      <c r="C184" s="753" t="s">
        <v>2298</v>
      </c>
      <c r="D184" s="753" t="s">
        <v>2065</v>
      </c>
      <c r="E184" s="753" t="s">
        <v>2265</v>
      </c>
      <c r="F184" s="756"/>
      <c r="G184" s="756"/>
      <c r="H184" s="769">
        <v>0</v>
      </c>
      <c r="I184" s="756">
        <v>9</v>
      </c>
      <c r="J184" s="756">
        <v>868.7700000000001</v>
      </c>
      <c r="K184" s="769">
        <v>1</v>
      </c>
      <c r="L184" s="756">
        <v>9</v>
      </c>
      <c r="M184" s="757">
        <v>868.7700000000001</v>
      </c>
    </row>
    <row r="185" spans="1:13" ht="14.4" customHeight="1" x14ac:dyDescent="0.3">
      <c r="A185" s="752" t="s">
        <v>2203</v>
      </c>
      <c r="B185" s="753" t="s">
        <v>2064</v>
      </c>
      <c r="C185" s="753" t="s">
        <v>2299</v>
      </c>
      <c r="D185" s="753" t="s">
        <v>2065</v>
      </c>
      <c r="E185" s="753" t="s">
        <v>2300</v>
      </c>
      <c r="F185" s="756"/>
      <c r="G185" s="756"/>
      <c r="H185" s="769">
        <v>0</v>
      </c>
      <c r="I185" s="756">
        <v>10</v>
      </c>
      <c r="J185" s="756">
        <v>104.1</v>
      </c>
      <c r="K185" s="769">
        <v>1</v>
      </c>
      <c r="L185" s="756">
        <v>10</v>
      </c>
      <c r="M185" s="757">
        <v>104.1</v>
      </c>
    </row>
    <row r="186" spans="1:13" ht="14.4" customHeight="1" x14ac:dyDescent="0.3">
      <c r="A186" s="752" t="s">
        <v>2203</v>
      </c>
      <c r="B186" s="753" t="s">
        <v>2064</v>
      </c>
      <c r="C186" s="753" t="s">
        <v>2856</v>
      </c>
      <c r="D186" s="753" t="s">
        <v>2065</v>
      </c>
      <c r="E186" s="753" t="s">
        <v>2036</v>
      </c>
      <c r="F186" s="756">
        <v>5</v>
      </c>
      <c r="G186" s="756">
        <v>804.44999999999993</v>
      </c>
      <c r="H186" s="769">
        <v>1</v>
      </c>
      <c r="I186" s="756"/>
      <c r="J186" s="756"/>
      <c r="K186" s="769">
        <v>0</v>
      </c>
      <c r="L186" s="756">
        <v>5</v>
      </c>
      <c r="M186" s="757">
        <v>804.44999999999993</v>
      </c>
    </row>
    <row r="187" spans="1:13" ht="14.4" customHeight="1" x14ac:dyDescent="0.3">
      <c r="A187" s="752" t="s">
        <v>2203</v>
      </c>
      <c r="B187" s="753" t="s">
        <v>2064</v>
      </c>
      <c r="C187" s="753" t="s">
        <v>2857</v>
      </c>
      <c r="D187" s="753" t="s">
        <v>2858</v>
      </c>
      <c r="E187" s="753" t="s">
        <v>2859</v>
      </c>
      <c r="F187" s="756">
        <v>2</v>
      </c>
      <c r="G187" s="756">
        <v>579.24</v>
      </c>
      <c r="H187" s="769">
        <v>1</v>
      </c>
      <c r="I187" s="756"/>
      <c r="J187" s="756"/>
      <c r="K187" s="769">
        <v>0</v>
      </c>
      <c r="L187" s="756">
        <v>2</v>
      </c>
      <c r="M187" s="757">
        <v>579.24</v>
      </c>
    </row>
    <row r="188" spans="1:13" ht="14.4" customHeight="1" x14ac:dyDescent="0.3">
      <c r="A188" s="752" t="s">
        <v>2203</v>
      </c>
      <c r="B188" s="753" t="s">
        <v>3054</v>
      </c>
      <c r="C188" s="753" t="s">
        <v>2642</v>
      </c>
      <c r="D188" s="753" t="s">
        <v>2230</v>
      </c>
      <c r="E188" s="753" t="s">
        <v>2643</v>
      </c>
      <c r="F188" s="756"/>
      <c r="G188" s="756"/>
      <c r="H188" s="769">
        <v>0</v>
      </c>
      <c r="I188" s="756">
        <v>1</v>
      </c>
      <c r="J188" s="756">
        <v>262.23</v>
      </c>
      <c r="K188" s="769">
        <v>1</v>
      </c>
      <c r="L188" s="756">
        <v>1</v>
      </c>
      <c r="M188" s="757">
        <v>262.23</v>
      </c>
    </row>
    <row r="189" spans="1:13" ht="14.4" customHeight="1" x14ac:dyDescent="0.3">
      <c r="A189" s="752" t="s">
        <v>2203</v>
      </c>
      <c r="B189" s="753" t="s">
        <v>3054</v>
      </c>
      <c r="C189" s="753" t="s">
        <v>2704</v>
      </c>
      <c r="D189" s="753" t="s">
        <v>2230</v>
      </c>
      <c r="E189" s="753" t="s">
        <v>2705</v>
      </c>
      <c r="F189" s="756"/>
      <c r="G189" s="756"/>
      <c r="H189" s="769">
        <v>0</v>
      </c>
      <c r="I189" s="756">
        <v>2</v>
      </c>
      <c r="J189" s="756">
        <v>874.46</v>
      </c>
      <c r="K189" s="769">
        <v>1</v>
      </c>
      <c r="L189" s="756">
        <v>2</v>
      </c>
      <c r="M189" s="757">
        <v>874.46</v>
      </c>
    </row>
    <row r="190" spans="1:13" ht="14.4" customHeight="1" x14ac:dyDescent="0.3">
      <c r="A190" s="752" t="s">
        <v>2203</v>
      </c>
      <c r="B190" s="753" t="s">
        <v>2068</v>
      </c>
      <c r="C190" s="753" t="s">
        <v>2844</v>
      </c>
      <c r="D190" s="753" t="s">
        <v>2069</v>
      </c>
      <c r="E190" s="753" t="s">
        <v>2845</v>
      </c>
      <c r="F190" s="756"/>
      <c r="G190" s="756"/>
      <c r="H190" s="769">
        <v>0</v>
      </c>
      <c r="I190" s="756">
        <v>4</v>
      </c>
      <c r="J190" s="756">
        <v>2457.92</v>
      </c>
      <c r="K190" s="769">
        <v>1</v>
      </c>
      <c r="L190" s="756">
        <v>4</v>
      </c>
      <c r="M190" s="757">
        <v>2457.92</v>
      </c>
    </row>
    <row r="191" spans="1:13" ht="14.4" customHeight="1" x14ac:dyDescent="0.3">
      <c r="A191" s="752" t="s">
        <v>2203</v>
      </c>
      <c r="B191" s="753" t="s">
        <v>2068</v>
      </c>
      <c r="C191" s="753" t="s">
        <v>2848</v>
      </c>
      <c r="D191" s="753" t="s">
        <v>2069</v>
      </c>
      <c r="E191" s="753" t="s">
        <v>2849</v>
      </c>
      <c r="F191" s="756"/>
      <c r="G191" s="756"/>
      <c r="H191" s="769">
        <v>0</v>
      </c>
      <c r="I191" s="756">
        <v>2</v>
      </c>
      <c r="J191" s="756">
        <v>1484.34</v>
      </c>
      <c r="K191" s="769">
        <v>1</v>
      </c>
      <c r="L191" s="756">
        <v>2</v>
      </c>
      <c r="M191" s="757">
        <v>1484.34</v>
      </c>
    </row>
    <row r="192" spans="1:13" ht="14.4" customHeight="1" x14ac:dyDescent="0.3">
      <c r="A192" s="752" t="s">
        <v>2203</v>
      </c>
      <c r="B192" s="753" t="s">
        <v>2068</v>
      </c>
      <c r="C192" s="753" t="s">
        <v>2846</v>
      </c>
      <c r="D192" s="753" t="s">
        <v>2069</v>
      </c>
      <c r="E192" s="753" t="s">
        <v>2847</v>
      </c>
      <c r="F192" s="756"/>
      <c r="G192" s="756"/>
      <c r="H192" s="769">
        <v>0</v>
      </c>
      <c r="I192" s="756">
        <v>6</v>
      </c>
      <c r="J192" s="756">
        <v>4914.42</v>
      </c>
      <c r="K192" s="769">
        <v>1</v>
      </c>
      <c r="L192" s="756">
        <v>6</v>
      </c>
      <c r="M192" s="757">
        <v>4914.42</v>
      </c>
    </row>
    <row r="193" spans="1:13" ht="14.4" customHeight="1" x14ac:dyDescent="0.3">
      <c r="A193" s="752" t="s">
        <v>2203</v>
      </c>
      <c r="B193" s="753" t="s">
        <v>3056</v>
      </c>
      <c r="C193" s="753" t="s">
        <v>2625</v>
      </c>
      <c r="D193" s="753" t="s">
        <v>2626</v>
      </c>
      <c r="E193" s="753" t="s">
        <v>2627</v>
      </c>
      <c r="F193" s="756"/>
      <c r="G193" s="756"/>
      <c r="H193" s="769">
        <v>0</v>
      </c>
      <c r="I193" s="756">
        <v>6</v>
      </c>
      <c r="J193" s="756">
        <v>989.6400000000001</v>
      </c>
      <c r="K193" s="769">
        <v>1</v>
      </c>
      <c r="L193" s="756">
        <v>6</v>
      </c>
      <c r="M193" s="757">
        <v>989.6400000000001</v>
      </c>
    </row>
    <row r="194" spans="1:13" ht="14.4" customHeight="1" x14ac:dyDescent="0.3">
      <c r="A194" s="752" t="s">
        <v>2203</v>
      </c>
      <c r="B194" s="753" t="s">
        <v>3056</v>
      </c>
      <c r="C194" s="753" t="s">
        <v>2803</v>
      </c>
      <c r="D194" s="753" t="s">
        <v>2626</v>
      </c>
      <c r="E194" s="753" t="s">
        <v>2804</v>
      </c>
      <c r="F194" s="756"/>
      <c r="G194" s="756"/>
      <c r="H194" s="769"/>
      <c r="I194" s="756">
        <v>1</v>
      </c>
      <c r="J194" s="756">
        <v>0</v>
      </c>
      <c r="K194" s="769"/>
      <c r="L194" s="756">
        <v>1</v>
      </c>
      <c r="M194" s="757">
        <v>0</v>
      </c>
    </row>
    <row r="195" spans="1:13" ht="14.4" customHeight="1" x14ac:dyDescent="0.3">
      <c r="A195" s="752" t="s">
        <v>2203</v>
      </c>
      <c r="B195" s="753" t="s">
        <v>2071</v>
      </c>
      <c r="C195" s="753" t="s">
        <v>1251</v>
      </c>
      <c r="D195" s="753" t="s">
        <v>2072</v>
      </c>
      <c r="E195" s="753" t="s">
        <v>2074</v>
      </c>
      <c r="F195" s="756"/>
      <c r="G195" s="756"/>
      <c r="H195" s="769">
        <v>0</v>
      </c>
      <c r="I195" s="756">
        <v>6</v>
      </c>
      <c r="J195" s="756">
        <v>1979.1799999999998</v>
      </c>
      <c r="K195" s="769">
        <v>1</v>
      </c>
      <c r="L195" s="756">
        <v>6</v>
      </c>
      <c r="M195" s="757">
        <v>1979.1799999999998</v>
      </c>
    </row>
    <row r="196" spans="1:13" ht="14.4" customHeight="1" x14ac:dyDescent="0.3">
      <c r="A196" s="752" t="s">
        <v>2203</v>
      </c>
      <c r="B196" s="753" t="s">
        <v>3061</v>
      </c>
      <c r="C196" s="753" t="s">
        <v>2877</v>
      </c>
      <c r="D196" s="753" t="s">
        <v>2878</v>
      </c>
      <c r="E196" s="753" t="s">
        <v>2747</v>
      </c>
      <c r="F196" s="756"/>
      <c r="G196" s="756"/>
      <c r="H196" s="769">
        <v>0</v>
      </c>
      <c r="I196" s="756">
        <v>1</v>
      </c>
      <c r="J196" s="756">
        <v>98.11</v>
      </c>
      <c r="K196" s="769">
        <v>1</v>
      </c>
      <c r="L196" s="756">
        <v>1</v>
      </c>
      <c r="M196" s="757">
        <v>98.11</v>
      </c>
    </row>
    <row r="197" spans="1:13" ht="14.4" customHeight="1" x14ac:dyDescent="0.3">
      <c r="A197" s="752" t="s">
        <v>2203</v>
      </c>
      <c r="B197" s="753" t="s">
        <v>2075</v>
      </c>
      <c r="C197" s="753" t="s">
        <v>2267</v>
      </c>
      <c r="D197" s="753" t="s">
        <v>2076</v>
      </c>
      <c r="E197" s="753" t="s">
        <v>2268</v>
      </c>
      <c r="F197" s="756"/>
      <c r="G197" s="756"/>
      <c r="H197" s="769">
        <v>0</v>
      </c>
      <c r="I197" s="756">
        <v>21</v>
      </c>
      <c r="J197" s="756">
        <v>5851.44</v>
      </c>
      <c r="K197" s="769">
        <v>1</v>
      </c>
      <c r="L197" s="756">
        <v>21</v>
      </c>
      <c r="M197" s="757">
        <v>5851.44</v>
      </c>
    </row>
    <row r="198" spans="1:13" ht="14.4" customHeight="1" x14ac:dyDescent="0.3">
      <c r="A198" s="752" t="s">
        <v>2203</v>
      </c>
      <c r="B198" s="753" t="s">
        <v>2075</v>
      </c>
      <c r="C198" s="753" t="s">
        <v>2746</v>
      </c>
      <c r="D198" s="753" t="s">
        <v>2076</v>
      </c>
      <c r="E198" s="753" t="s">
        <v>2747</v>
      </c>
      <c r="F198" s="756"/>
      <c r="G198" s="756"/>
      <c r="H198" s="769">
        <v>0</v>
      </c>
      <c r="I198" s="756">
        <v>5</v>
      </c>
      <c r="J198" s="756">
        <v>981.05000000000007</v>
      </c>
      <c r="K198" s="769">
        <v>1</v>
      </c>
      <c r="L198" s="756">
        <v>5</v>
      </c>
      <c r="M198" s="757">
        <v>981.05000000000007</v>
      </c>
    </row>
    <row r="199" spans="1:13" ht="14.4" customHeight="1" x14ac:dyDescent="0.3">
      <c r="A199" s="752" t="s">
        <v>2203</v>
      </c>
      <c r="B199" s="753" t="s">
        <v>2075</v>
      </c>
      <c r="C199" s="753" t="s">
        <v>1165</v>
      </c>
      <c r="D199" s="753" t="s">
        <v>2076</v>
      </c>
      <c r="E199" s="753" t="s">
        <v>2079</v>
      </c>
      <c r="F199" s="756"/>
      <c r="G199" s="756"/>
      <c r="H199" s="769">
        <v>0</v>
      </c>
      <c r="I199" s="756">
        <v>6</v>
      </c>
      <c r="J199" s="756">
        <v>2354.52</v>
      </c>
      <c r="K199" s="769">
        <v>1</v>
      </c>
      <c r="L199" s="756">
        <v>6</v>
      </c>
      <c r="M199" s="757">
        <v>2354.52</v>
      </c>
    </row>
    <row r="200" spans="1:13" ht="14.4" customHeight="1" x14ac:dyDescent="0.3">
      <c r="A200" s="752" t="s">
        <v>2203</v>
      </c>
      <c r="B200" s="753" t="s">
        <v>2075</v>
      </c>
      <c r="C200" s="753" t="s">
        <v>1214</v>
      </c>
      <c r="D200" s="753" t="s">
        <v>2076</v>
      </c>
      <c r="E200" s="753" t="s">
        <v>2081</v>
      </c>
      <c r="F200" s="756"/>
      <c r="G200" s="756"/>
      <c r="H200" s="769">
        <v>0</v>
      </c>
      <c r="I200" s="756">
        <v>6</v>
      </c>
      <c r="J200" s="756">
        <v>3622.38</v>
      </c>
      <c r="K200" s="769">
        <v>1</v>
      </c>
      <c r="L200" s="756">
        <v>6</v>
      </c>
      <c r="M200" s="757">
        <v>3622.38</v>
      </c>
    </row>
    <row r="201" spans="1:13" ht="14.4" customHeight="1" x14ac:dyDescent="0.3">
      <c r="A201" s="752" t="s">
        <v>2203</v>
      </c>
      <c r="B201" s="753" t="s">
        <v>3059</v>
      </c>
      <c r="C201" s="753" t="s">
        <v>2860</v>
      </c>
      <c r="D201" s="753" t="s">
        <v>2427</v>
      </c>
      <c r="E201" s="753" t="s">
        <v>2641</v>
      </c>
      <c r="F201" s="756"/>
      <c r="G201" s="756"/>
      <c r="H201" s="769">
        <v>0</v>
      </c>
      <c r="I201" s="756">
        <v>4</v>
      </c>
      <c r="J201" s="756">
        <v>1412.72</v>
      </c>
      <c r="K201" s="769">
        <v>1</v>
      </c>
      <c r="L201" s="756">
        <v>4</v>
      </c>
      <c r="M201" s="757">
        <v>1412.72</v>
      </c>
    </row>
    <row r="202" spans="1:13" ht="14.4" customHeight="1" x14ac:dyDescent="0.3">
      <c r="A202" s="752" t="s">
        <v>2203</v>
      </c>
      <c r="B202" s="753" t="s">
        <v>3059</v>
      </c>
      <c r="C202" s="753" t="s">
        <v>2426</v>
      </c>
      <c r="D202" s="753" t="s">
        <v>2427</v>
      </c>
      <c r="E202" s="753" t="s">
        <v>2428</v>
      </c>
      <c r="F202" s="756"/>
      <c r="G202" s="756"/>
      <c r="H202" s="769">
        <v>0</v>
      </c>
      <c r="I202" s="756">
        <v>3</v>
      </c>
      <c r="J202" s="756">
        <v>1630.08</v>
      </c>
      <c r="K202" s="769">
        <v>1</v>
      </c>
      <c r="L202" s="756">
        <v>3</v>
      </c>
      <c r="M202" s="757">
        <v>1630.08</v>
      </c>
    </row>
    <row r="203" spans="1:13" ht="14.4" customHeight="1" x14ac:dyDescent="0.3">
      <c r="A203" s="752" t="s">
        <v>2203</v>
      </c>
      <c r="B203" s="753" t="s">
        <v>3065</v>
      </c>
      <c r="C203" s="753" t="s">
        <v>2779</v>
      </c>
      <c r="D203" s="753" t="s">
        <v>2780</v>
      </c>
      <c r="E203" s="753" t="s">
        <v>2781</v>
      </c>
      <c r="F203" s="756"/>
      <c r="G203" s="756"/>
      <c r="H203" s="769">
        <v>0</v>
      </c>
      <c r="I203" s="756">
        <v>2</v>
      </c>
      <c r="J203" s="756">
        <v>1243.76</v>
      </c>
      <c r="K203" s="769">
        <v>1</v>
      </c>
      <c r="L203" s="756">
        <v>2</v>
      </c>
      <c r="M203" s="757">
        <v>1243.76</v>
      </c>
    </row>
    <row r="204" spans="1:13" ht="14.4" customHeight="1" x14ac:dyDescent="0.3">
      <c r="A204" s="752" t="s">
        <v>2203</v>
      </c>
      <c r="B204" s="753" t="s">
        <v>3057</v>
      </c>
      <c r="C204" s="753" t="s">
        <v>2751</v>
      </c>
      <c r="D204" s="753" t="s">
        <v>2590</v>
      </c>
      <c r="E204" s="753" t="s">
        <v>2591</v>
      </c>
      <c r="F204" s="756"/>
      <c r="G204" s="756"/>
      <c r="H204" s="769">
        <v>0</v>
      </c>
      <c r="I204" s="756">
        <v>3</v>
      </c>
      <c r="J204" s="756">
        <v>2392.62</v>
      </c>
      <c r="K204" s="769">
        <v>1</v>
      </c>
      <c r="L204" s="756">
        <v>3</v>
      </c>
      <c r="M204" s="757">
        <v>2392.62</v>
      </c>
    </row>
    <row r="205" spans="1:13" ht="14.4" customHeight="1" x14ac:dyDescent="0.3">
      <c r="A205" s="752" t="s">
        <v>2203</v>
      </c>
      <c r="B205" s="753" t="s">
        <v>3057</v>
      </c>
      <c r="C205" s="753" t="s">
        <v>2748</v>
      </c>
      <c r="D205" s="753" t="s">
        <v>2590</v>
      </c>
      <c r="E205" s="753" t="s">
        <v>2749</v>
      </c>
      <c r="F205" s="756"/>
      <c r="G205" s="756"/>
      <c r="H205" s="769">
        <v>0</v>
      </c>
      <c r="I205" s="756">
        <v>9</v>
      </c>
      <c r="J205" s="756">
        <v>6653.97</v>
      </c>
      <c r="K205" s="769">
        <v>1</v>
      </c>
      <c r="L205" s="756">
        <v>9</v>
      </c>
      <c r="M205" s="757">
        <v>6653.97</v>
      </c>
    </row>
    <row r="206" spans="1:13" ht="14.4" customHeight="1" x14ac:dyDescent="0.3">
      <c r="A206" s="752" t="s">
        <v>2203</v>
      </c>
      <c r="B206" s="753" t="s">
        <v>3057</v>
      </c>
      <c r="C206" s="753" t="s">
        <v>2750</v>
      </c>
      <c r="D206" s="753" t="s">
        <v>2590</v>
      </c>
      <c r="E206" s="753" t="s">
        <v>2749</v>
      </c>
      <c r="F206" s="756"/>
      <c r="G206" s="756"/>
      <c r="H206" s="769"/>
      <c r="I206" s="756">
        <v>2</v>
      </c>
      <c r="J206" s="756">
        <v>0</v>
      </c>
      <c r="K206" s="769"/>
      <c r="L206" s="756">
        <v>2</v>
      </c>
      <c r="M206" s="757">
        <v>0</v>
      </c>
    </row>
    <row r="207" spans="1:13" ht="14.4" customHeight="1" x14ac:dyDescent="0.3">
      <c r="A207" s="752" t="s">
        <v>2203</v>
      </c>
      <c r="B207" s="753" t="s">
        <v>2089</v>
      </c>
      <c r="C207" s="753" t="s">
        <v>1773</v>
      </c>
      <c r="D207" s="753" t="s">
        <v>1774</v>
      </c>
      <c r="E207" s="753" t="s">
        <v>2150</v>
      </c>
      <c r="F207" s="756"/>
      <c r="G207" s="756"/>
      <c r="H207" s="769">
        <v>0</v>
      </c>
      <c r="I207" s="756">
        <v>2</v>
      </c>
      <c r="J207" s="756">
        <v>158.06</v>
      </c>
      <c r="K207" s="769">
        <v>1</v>
      </c>
      <c r="L207" s="756">
        <v>2</v>
      </c>
      <c r="M207" s="757">
        <v>158.06</v>
      </c>
    </row>
    <row r="208" spans="1:13" ht="14.4" customHeight="1" x14ac:dyDescent="0.3">
      <c r="A208" s="752" t="s">
        <v>2203</v>
      </c>
      <c r="B208" s="753" t="s">
        <v>3066</v>
      </c>
      <c r="C208" s="753" t="s">
        <v>2828</v>
      </c>
      <c r="D208" s="753" t="s">
        <v>2829</v>
      </c>
      <c r="E208" s="753" t="s">
        <v>2830</v>
      </c>
      <c r="F208" s="756">
        <v>6</v>
      </c>
      <c r="G208" s="756">
        <v>290.52</v>
      </c>
      <c r="H208" s="769">
        <v>1</v>
      </c>
      <c r="I208" s="756"/>
      <c r="J208" s="756"/>
      <c r="K208" s="769">
        <v>0</v>
      </c>
      <c r="L208" s="756">
        <v>6</v>
      </c>
      <c r="M208" s="757">
        <v>290.52</v>
      </c>
    </row>
    <row r="209" spans="1:13" ht="14.4" customHeight="1" x14ac:dyDescent="0.3">
      <c r="A209" s="752" t="s">
        <v>2203</v>
      </c>
      <c r="B209" s="753" t="s">
        <v>2110</v>
      </c>
      <c r="C209" s="753" t="s">
        <v>1139</v>
      </c>
      <c r="D209" s="753" t="s">
        <v>2111</v>
      </c>
      <c r="E209" s="753" t="s">
        <v>2112</v>
      </c>
      <c r="F209" s="756"/>
      <c r="G209" s="756"/>
      <c r="H209" s="769"/>
      <c r="I209" s="756">
        <v>14</v>
      </c>
      <c r="J209" s="756">
        <v>0</v>
      </c>
      <c r="K209" s="769"/>
      <c r="L209" s="756">
        <v>14</v>
      </c>
      <c r="M209" s="757">
        <v>0</v>
      </c>
    </row>
    <row r="210" spans="1:13" ht="14.4" customHeight="1" x14ac:dyDescent="0.3">
      <c r="A210" s="752" t="s">
        <v>2203</v>
      </c>
      <c r="B210" s="753" t="s">
        <v>2110</v>
      </c>
      <c r="C210" s="753" t="s">
        <v>2880</v>
      </c>
      <c r="D210" s="753" t="s">
        <v>2881</v>
      </c>
      <c r="E210" s="753" t="s">
        <v>2882</v>
      </c>
      <c r="F210" s="756">
        <v>2</v>
      </c>
      <c r="G210" s="756">
        <v>0</v>
      </c>
      <c r="H210" s="769"/>
      <c r="I210" s="756"/>
      <c r="J210" s="756"/>
      <c r="K210" s="769"/>
      <c r="L210" s="756">
        <v>2</v>
      </c>
      <c r="M210" s="757">
        <v>0</v>
      </c>
    </row>
    <row r="211" spans="1:13" ht="14.4" customHeight="1" x14ac:dyDescent="0.3">
      <c r="A211" s="752" t="s">
        <v>2203</v>
      </c>
      <c r="B211" s="753" t="s">
        <v>2119</v>
      </c>
      <c r="C211" s="753" t="s">
        <v>2741</v>
      </c>
      <c r="D211" s="753" t="s">
        <v>2742</v>
      </c>
      <c r="E211" s="753" t="s">
        <v>2743</v>
      </c>
      <c r="F211" s="756">
        <v>2</v>
      </c>
      <c r="G211" s="756">
        <v>18.8</v>
      </c>
      <c r="H211" s="769">
        <v>1</v>
      </c>
      <c r="I211" s="756"/>
      <c r="J211" s="756"/>
      <c r="K211" s="769">
        <v>0</v>
      </c>
      <c r="L211" s="756">
        <v>2</v>
      </c>
      <c r="M211" s="757">
        <v>18.8</v>
      </c>
    </row>
    <row r="212" spans="1:13" ht="14.4" customHeight="1" x14ac:dyDescent="0.3">
      <c r="A212" s="752" t="s">
        <v>2203</v>
      </c>
      <c r="B212" s="753" t="s">
        <v>2119</v>
      </c>
      <c r="C212" s="753" t="s">
        <v>2586</v>
      </c>
      <c r="D212" s="753" t="s">
        <v>2587</v>
      </c>
      <c r="E212" s="753" t="s">
        <v>2121</v>
      </c>
      <c r="F212" s="756"/>
      <c r="G212" s="756"/>
      <c r="H212" s="769">
        <v>0</v>
      </c>
      <c r="I212" s="756">
        <v>2</v>
      </c>
      <c r="J212" s="756">
        <v>9.4</v>
      </c>
      <c r="K212" s="769">
        <v>1</v>
      </c>
      <c r="L212" s="756">
        <v>2</v>
      </c>
      <c r="M212" s="757">
        <v>9.4</v>
      </c>
    </row>
    <row r="213" spans="1:13" ht="14.4" customHeight="1" x14ac:dyDescent="0.3">
      <c r="A213" s="752" t="s">
        <v>2203</v>
      </c>
      <c r="B213" s="753" t="s">
        <v>2119</v>
      </c>
      <c r="C213" s="753" t="s">
        <v>1262</v>
      </c>
      <c r="D213" s="753" t="s">
        <v>2120</v>
      </c>
      <c r="E213" s="753" t="s">
        <v>2121</v>
      </c>
      <c r="F213" s="756">
        <v>1</v>
      </c>
      <c r="G213" s="756">
        <v>4.7</v>
      </c>
      <c r="H213" s="769">
        <v>0.2</v>
      </c>
      <c r="I213" s="756">
        <v>4</v>
      </c>
      <c r="J213" s="756">
        <v>18.8</v>
      </c>
      <c r="K213" s="769">
        <v>0.8</v>
      </c>
      <c r="L213" s="756">
        <v>5</v>
      </c>
      <c r="M213" s="757">
        <v>23.5</v>
      </c>
    </row>
    <row r="214" spans="1:13" ht="14.4" customHeight="1" x14ac:dyDescent="0.3">
      <c r="A214" s="752" t="s">
        <v>2203</v>
      </c>
      <c r="B214" s="753" t="s">
        <v>3067</v>
      </c>
      <c r="C214" s="753" t="s">
        <v>2922</v>
      </c>
      <c r="D214" s="753" t="s">
        <v>2923</v>
      </c>
      <c r="E214" s="753" t="s">
        <v>2924</v>
      </c>
      <c r="F214" s="756"/>
      <c r="G214" s="756"/>
      <c r="H214" s="769"/>
      <c r="I214" s="756">
        <v>8</v>
      </c>
      <c r="J214" s="756">
        <v>0</v>
      </c>
      <c r="K214" s="769"/>
      <c r="L214" s="756">
        <v>8</v>
      </c>
      <c r="M214" s="757">
        <v>0</v>
      </c>
    </row>
    <row r="215" spans="1:13" ht="14.4" customHeight="1" x14ac:dyDescent="0.3">
      <c r="A215" s="752" t="s">
        <v>2203</v>
      </c>
      <c r="B215" s="753" t="s">
        <v>3067</v>
      </c>
      <c r="C215" s="753" t="s">
        <v>2928</v>
      </c>
      <c r="D215" s="753" t="s">
        <v>2929</v>
      </c>
      <c r="E215" s="753" t="s">
        <v>2747</v>
      </c>
      <c r="F215" s="756">
        <v>2</v>
      </c>
      <c r="G215" s="756">
        <v>0</v>
      </c>
      <c r="H215" s="769"/>
      <c r="I215" s="756"/>
      <c r="J215" s="756"/>
      <c r="K215" s="769"/>
      <c r="L215" s="756">
        <v>2</v>
      </c>
      <c r="M215" s="757">
        <v>0</v>
      </c>
    </row>
    <row r="216" spans="1:13" ht="14.4" customHeight="1" x14ac:dyDescent="0.3">
      <c r="A216" s="752" t="s">
        <v>2203</v>
      </c>
      <c r="B216" s="753" t="s">
        <v>2125</v>
      </c>
      <c r="C216" s="753" t="s">
        <v>1188</v>
      </c>
      <c r="D216" s="753" t="s">
        <v>1189</v>
      </c>
      <c r="E216" s="753" t="s">
        <v>2077</v>
      </c>
      <c r="F216" s="756"/>
      <c r="G216" s="756"/>
      <c r="H216" s="769">
        <v>0</v>
      </c>
      <c r="I216" s="756">
        <v>8</v>
      </c>
      <c r="J216" s="756">
        <v>340.56</v>
      </c>
      <c r="K216" s="769">
        <v>1</v>
      </c>
      <c r="L216" s="756">
        <v>8</v>
      </c>
      <c r="M216" s="757">
        <v>340.56</v>
      </c>
    </row>
    <row r="217" spans="1:13" ht="14.4" customHeight="1" x14ac:dyDescent="0.3">
      <c r="A217" s="752" t="s">
        <v>2203</v>
      </c>
      <c r="B217" s="753" t="s">
        <v>3068</v>
      </c>
      <c r="C217" s="753" t="s">
        <v>2862</v>
      </c>
      <c r="D217" s="753" t="s">
        <v>2863</v>
      </c>
      <c r="E217" s="753" t="s">
        <v>2864</v>
      </c>
      <c r="F217" s="756"/>
      <c r="G217" s="756"/>
      <c r="H217" s="769">
        <v>0</v>
      </c>
      <c r="I217" s="756">
        <v>14</v>
      </c>
      <c r="J217" s="756">
        <v>1721.4399999999998</v>
      </c>
      <c r="K217" s="769">
        <v>1</v>
      </c>
      <c r="L217" s="756">
        <v>14</v>
      </c>
      <c r="M217" s="757">
        <v>1721.4399999999998</v>
      </c>
    </row>
    <row r="218" spans="1:13" ht="14.4" customHeight="1" x14ac:dyDescent="0.3">
      <c r="A218" s="752" t="s">
        <v>2203</v>
      </c>
      <c r="B218" s="753" t="s">
        <v>3069</v>
      </c>
      <c r="C218" s="753" t="s">
        <v>2809</v>
      </c>
      <c r="D218" s="753" t="s">
        <v>2810</v>
      </c>
      <c r="E218" s="753" t="s">
        <v>2811</v>
      </c>
      <c r="F218" s="756"/>
      <c r="G218" s="756"/>
      <c r="H218" s="769">
        <v>0</v>
      </c>
      <c r="I218" s="756">
        <v>2</v>
      </c>
      <c r="J218" s="756">
        <v>282.5</v>
      </c>
      <c r="K218" s="769">
        <v>1</v>
      </c>
      <c r="L218" s="756">
        <v>2</v>
      </c>
      <c r="M218" s="757">
        <v>282.5</v>
      </c>
    </row>
    <row r="219" spans="1:13" ht="14.4" customHeight="1" x14ac:dyDescent="0.3">
      <c r="A219" s="752" t="s">
        <v>2203</v>
      </c>
      <c r="B219" s="753" t="s">
        <v>2126</v>
      </c>
      <c r="C219" s="753" t="s">
        <v>1196</v>
      </c>
      <c r="D219" s="753" t="s">
        <v>1197</v>
      </c>
      <c r="E219" s="753" t="s">
        <v>2127</v>
      </c>
      <c r="F219" s="756"/>
      <c r="G219" s="756"/>
      <c r="H219" s="769">
        <v>0</v>
      </c>
      <c r="I219" s="756">
        <v>4</v>
      </c>
      <c r="J219" s="756">
        <v>255</v>
      </c>
      <c r="K219" s="769">
        <v>1</v>
      </c>
      <c r="L219" s="756">
        <v>4</v>
      </c>
      <c r="M219" s="757">
        <v>255</v>
      </c>
    </row>
    <row r="220" spans="1:13" ht="14.4" customHeight="1" x14ac:dyDescent="0.3">
      <c r="A220" s="752" t="s">
        <v>2203</v>
      </c>
      <c r="B220" s="753" t="s">
        <v>3070</v>
      </c>
      <c r="C220" s="753" t="s">
        <v>2766</v>
      </c>
      <c r="D220" s="753" t="s">
        <v>2767</v>
      </c>
      <c r="E220" s="753" t="s">
        <v>2063</v>
      </c>
      <c r="F220" s="756"/>
      <c r="G220" s="756"/>
      <c r="H220" s="769">
        <v>0</v>
      </c>
      <c r="I220" s="756">
        <v>2</v>
      </c>
      <c r="J220" s="756">
        <v>414.9</v>
      </c>
      <c r="K220" s="769">
        <v>1</v>
      </c>
      <c r="L220" s="756">
        <v>2</v>
      </c>
      <c r="M220" s="757">
        <v>414.9</v>
      </c>
    </row>
    <row r="221" spans="1:13" ht="14.4" customHeight="1" x14ac:dyDescent="0.3">
      <c r="A221" s="752" t="s">
        <v>2203</v>
      </c>
      <c r="B221" s="753" t="s">
        <v>3071</v>
      </c>
      <c r="C221" s="753" t="s">
        <v>2930</v>
      </c>
      <c r="D221" s="753" t="s">
        <v>2542</v>
      </c>
      <c r="E221" s="753" t="s">
        <v>2931</v>
      </c>
      <c r="F221" s="756"/>
      <c r="G221" s="756"/>
      <c r="H221" s="769">
        <v>0</v>
      </c>
      <c r="I221" s="756">
        <v>40</v>
      </c>
      <c r="J221" s="756">
        <v>75516</v>
      </c>
      <c r="K221" s="769">
        <v>1</v>
      </c>
      <c r="L221" s="756">
        <v>40</v>
      </c>
      <c r="M221" s="757">
        <v>75516</v>
      </c>
    </row>
    <row r="222" spans="1:13" ht="14.4" customHeight="1" x14ac:dyDescent="0.3">
      <c r="A222" s="752" t="s">
        <v>2203</v>
      </c>
      <c r="B222" s="753" t="s">
        <v>2014</v>
      </c>
      <c r="C222" s="753" t="s">
        <v>1240</v>
      </c>
      <c r="D222" s="753" t="s">
        <v>2015</v>
      </c>
      <c r="E222" s="753" t="s">
        <v>2016</v>
      </c>
      <c r="F222" s="756"/>
      <c r="G222" s="756"/>
      <c r="H222" s="769">
        <v>0</v>
      </c>
      <c r="I222" s="756">
        <v>15</v>
      </c>
      <c r="J222" s="756">
        <v>2009.1000000000001</v>
      </c>
      <c r="K222" s="769">
        <v>1</v>
      </c>
      <c r="L222" s="756">
        <v>15</v>
      </c>
      <c r="M222" s="757">
        <v>2009.1000000000001</v>
      </c>
    </row>
    <row r="223" spans="1:13" ht="14.4" customHeight="1" x14ac:dyDescent="0.3">
      <c r="A223" s="752" t="s">
        <v>2204</v>
      </c>
      <c r="B223" s="753" t="s">
        <v>2052</v>
      </c>
      <c r="C223" s="753" t="s">
        <v>2547</v>
      </c>
      <c r="D223" s="753" t="s">
        <v>2053</v>
      </c>
      <c r="E223" s="753" t="s">
        <v>2548</v>
      </c>
      <c r="F223" s="756"/>
      <c r="G223" s="756"/>
      <c r="H223" s="769">
        <v>0</v>
      </c>
      <c r="I223" s="756">
        <v>2</v>
      </c>
      <c r="J223" s="756">
        <v>458.76</v>
      </c>
      <c r="K223" s="769">
        <v>1</v>
      </c>
      <c r="L223" s="756">
        <v>2</v>
      </c>
      <c r="M223" s="757">
        <v>458.76</v>
      </c>
    </row>
    <row r="224" spans="1:13" ht="14.4" customHeight="1" x14ac:dyDescent="0.3">
      <c r="A224" s="752" t="s">
        <v>2204</v>
      </c>
      <c r="B224" s="753" t="s">
        <v>2122</v>
      </c>
      <c r="C224" s="753" t="s">
        <v>2948</v>
      </c>
      <c r="D224" s="753" t="s">
        <v>2735</v>
      </c>
      <c r="E224" s="753" t="s">
        <v>2949</v>
      </c>
      <c r="F224" s="756"/>
      <c r="G224" s="756"/>
      <c r="H224" s="769"/>
      <c r="I224" s="756">
        <v>1</v>
      </c>
      <c r="J224" s="756">
        <v>0</v>
      </c>
      <c r="K224" s="769"/>
      <c r="L224" s="756">
        <v>1</v>
      </c>
      <c r="M224" s="757">
        <v>0</v>
      </c>
    </row>
    <row r="225" spans="1:13" ht="14.4" customHeight="1" x14ac:dyDescent="0.3">
      <c r="A225" s="752" t="s">
        <v>2205</v>
      </c>
      <c r="B225" s="753" t="s">
        <v>2027</v>
      </c>
      <c r="C225" s="753" t="s">
        <v>2554</v>
      </c>
      <c r="D225" s="753" t="s">
        <v>2555</v>
      </c>
      <c r="E225" s="753" t="s">
        <v>2556</v>
      </c>
      <c r="F225" s="756"/>
      <c r="G225" s="756"/>
      <c r="H225" s="769">
        <v>0</v>
      </c>
      <c r="I225" s="756">
        <v>2</v>
      </c>
      <c r="J225" s="756">
        <v>146.9</v>
      </c>
      <c r="K225" s="769">
        <v>1</v>
      </c>
      <c r="L225" s="756">
        <v>2</v>
      </c>
      <c r="M225" s="757">
        <v>146.9</v>
      </c>
    </row>
    <row r="226" spans="1:13" ht="14.4" customHeight="1" x14ac:dyDescent="0.3">
      <c r="A226" s="752" t="s">
        <v>2205</v>
      </c>
      <c r="B226" s="753" t="s">
        <v>2034</v>
      </c>
      <c r="C226" s="753" t="s">
        <v>1169</v>
      </c>
      <c r="D226" s="753" t="s">
        <v>2035</v>
      </c>
      <c r="E226" s="753" t="s">
        <v>2036</v>
      </c>
      <c r="F226" s="756"/>
      <c r="G226" s="756"/>
      <c r="H226" s="769">
        <v>0</v>
      </c>
      <c r="I226" s="756">
        <v>10</v>
      </c>
      <c r="J226" s="756">
        <v>1847.4</v>
      </c>
      <c r="K226" s="769">
        <v>1</v>
      </c>
      <c r="L226" s="756">
        <v>10</v>
      </c>
      <c r="M226" s="757">
        <v>1847.4</v>
      </c>
    </row>
    <row r="227" spans="1:13" ht="14.4" customHeight="1" x14ac:dyDescent="0.3">
      <c r="A227" s="752" t="s">
        <v>2205</v>
      </c>
      <c r="B227" s="753" t="s">
        <v>2037</v>
      </c>
      <c r="C227" s="753" t="s">
        <v>1153</v>
      </c>
      <c r="D227" s="753" t="s">
        <v>1154</v>
      </c>
      <c r="E227" s="753" t="s">
        <v>2044</v>
      </c>
      <c r="F227" s="756"/>
      <c r="G227" s="756"/>
      <c r="H227" s="769">
        <v>0</v>
      </c>
      <c r="I227" s="756">
        <v>2</v>
      </c>
      <c r="J227" s="756">
        <v>3694.98</v>
      </c>
      <c r="K227" s="769">
        <v>1</v>
      </c>
      <c r="L227" s="756">
        <v>2</v>
      </c>
      <c r="M227" s="757">
        <v>3694.98</v>
      </c>
    </row>
    <row r="228" spans="1:13" ht="14.4" customHeight="1" x14ac:dyDescent="0.3">
      <c r="A228" s="752" t="s">
        <v>2205</v>
      </c>
      <c r="B228" s="753" t="s">
        <v>2045</v>
      </c>
      <c r="C228" s="753" t="s">
        <v>1254</v>
      </c>
      <c r="D228" s="753" t="s">
        <v>2046</v>
      </c>
      <c r="E228" s="753" t="s">
        <v>2047</v>
      </c>
      <c r="F228" s="756"/>
      <c r="G228" s="756"/>
      <c r="H228" s="769">
        <v>0</v>
      </c>
      <c r="I228" s="756">
        <v>6</v>
      </c>
      <c r="J228" s="756">
        <v>560.58000000000004</v>
      </c>
      <c r="K228" s="769">
        <v>1</v>
      </c>
      <c r="L228" s="756">
        <v>6</v>
      </c>
      <c r="M228" s="757">
        <v>560.58000000000004</v>
      </c>
    </row>
    <row r="229" spans="1:13" ht="14.4" customHeight="1" x14ac:dyDescent="0.3">
      <c r="A229" s="752" t="s">
        <v>2205</v>
      </c>
      <c r="B229" s="753" t="s">
        <v>2049</v>
      </c>
      <c r="C229" s="753" t="s">
        <v>1115</v>
      </c>
      <c r="D229" s="753" t="s">
        <v>1116</v>
      </c>
      <c r="E229" s="753" t="s">
        <v>2051</v>
      </c>
      <c r="F229" s="756"/>
      <c r="G229" s="756"/>
      <c r="H229" s="769">
        <v>0</v>
      </c>
      <c r="I229" s="756">
        <v>6</v>
      </c>
      <c r="J229" s="756">
        <v>432</v>
      </c>
      <c r="K229" s="769">
        <v>1</v>
      </c>
      <c r="L229" s="756">
        <v>6</v>
      </c>
      <c r="M229" s="757">
        <v>432</v>
      </c>
    </row>
    <row r="230" spans="1:13" ht="14.4" customHeight="1" x14ac:dyDescent="0.3">
      <c r="A230" s="752" t="s">
        <v>2205</v>
      </c>
      <c r="B230" s="753" t="s">
        <v>2055</v>
      </c>
      <c r="C230" s="753" t="s">
        <v>1131</v>
      </c>
      <c r="D230" s="753" t="s">
        <v>1132</v>
      </c>
      <c r="E230" s="753" t="s">
        <v>2056</v>
      </c>
      <c r="F230" s="756"/>
      <c r="G230" s="756"/>
      <c r="H230" s="769">
        <v>0</v>
      </c>
      <c r="I230" s="756">
        <v>6</v>
      </c>
      <c r="J230" s="756">
        <v>210.66</v>
      </c>
      <c r="K230" s="769">
        <v>1</v>
      </c>
      <c r="L230" s="756">
        <v>6</v>
      </c>
      <c r="M230" s="757">
        <v>210.66</v>
      </c>
    </row>
    <row r="231" spans="1:13" ht="14.4" customHeight="1" x14ac:dyDescent="0.3">
      <c r="A231" s="752" t="s">
        <v>2205</v>
      </c>
      <c r="B231" s="753" t="s">
        <v>2064</v>
      </c>
      <c r="C231" s="753" t="s">
        <v>2557</v>
      </c>
      <c r="D231" s="753" t="s">
        <v>2558</v>
      </c>
      <c r="E231" s="753" t="s">
        <v>2067</v>
      </c>
      <c r="F231" s="756">
        <v>2</v>
      </c>
      <c r="G231" s="756">
        <v>96.54</v>
      </c>
      <c r="H231" s="769">
        <v>1</v>
      </c>
      <c r="I231" s="756"/>
      <c r="J231" s="756"/>
      <c r="K231" s="769">
        <v>0</v>
      </c>
      <c r="L231" s="756">
        <v>2</v>
      </c>
      <c r="M231" s="757">
        <v>96.54</v>
      </c>
    </row>
    <row r="232" spans="1:13" ht="14.4" customHeight="1" x14ac:dyDescent="0.3">
      <c r="A232" s="752" t="s">
        <v>2205</v>
      </c>
      <c r="B232" s="753" t="s">
        <v>2064</v>
      </c>
      <c r="C232" s="753" t="s">
        <v>1145</v>
      </c>
      <c r="D232" s="753" t="s">
        <v>2065</v>
      </c>
      <c r="E232" s="753" t="s">
        <v>2067</v>
      </c>
      <c r="F232" s="756"/>
      <c r="G232" s="756"/>
      <c r="H232" s="769">
        <v>0</v>
      </c>
      <c r="I232" s="756">
        <v>2</v>
      </c>
      <c r="J232" s="756">
        <v>96.54</v>
      </c>
      <c r="K232" s="769">
        <v>1</v>
      </c>
      <c r="L232" s="756">
        <v>2</v>
      </c>
      <c r="M232" s="757">
        <v>96.54</v>
      </c>
    </row>
    <row r="233" spans="1:13" ht="14.4" customHeight="1" x14ac:dyDescent="0.3">
      <c r="A233" s="752" t="s">
        <v>2205</v>
      </c>
      <c r="B233" s="753" t="s">
        <v>3054</v>
      </c>
      <c r="C233" s="753" t="s">
        <v>2296</v>
      </c>
      <c r="D233" s="753" t="s">
        <v>2230</v>
      </c>
      <c r="E233" s="753" t="s">
        <v>2297</v>
      </c>
      <c r="F233" s="756"/>
      <c r="G233" s="756"/>
      <c r="H233" s="769">
        <v>0</v>
      </c>
      <c r="I233" s="756">
        <v>2</v>
      </c>
      <c r="J233" s="756">
        <v>145.76</v>
      </c>
      <c r="K233" s="769">
        <v>1</v>
      </c>
      <c r="L233" s="756">
        <v>2</v>
      </c>
      <c r="M233" s="757">
        <v>145.76</v>
      </c>
    </row>
    <row r="234" spans="1:13" ht="14.4" customHeight="1" x14ac:dyDescent="0.3">
      <c r="A234" s="752" t="s">
        <v>2205</v>
      </c>
      <c r="B234" s="753" t="s">
        <v>2071</v>
      </c>
      <c r="C234" s="753" t="s">
        <v>2559</v>
      </c>
      <c r="D234" s="753" t="s">
        <v>2328</v>
      </c>
      <c r="E234" s="753" t="s">
        <v>2522</v>
      </c>
      <c r="F234" s="756">
        <v>2</v>
      </c>
      <c r="G234" s="756">
        <v>174.46</v>
      </c>
      <c r="H234" s="769">
        <v>1</v>
      </c>
      <c r="I234" s="756"/>
      <c r="J234" s="756"/>
      <c r="K234" s="769">
        <v>0</v>
      </c>
      <c r="L234" s="756">
        <v>2</v>
      </c>
      <c r="M234" s="757">
        <v>174.46</v>
      </c>
    </row>
    <row r="235" spans="1:13" ht="14.4" customHeight="1" x14ac:dyDescent="0.3">
      <c r="A235" s="752" t="s">
        <v>2205</v>
      </c>
      <c r="B235" s="753" t="s">
        <v>2075</v>
      </c>
      <c r="C235" s="753" t="s">
        <v>2267</v>
      </c>
      <c r="D235" s="753" t="s">
        <v>2076</v>
      </c>
      <c r="E235" s="753" t="s">
        <v>2268</v>
      </c>
      <c r="F235" s="756"/>
      <c r="G235" s="756"/>
      <c r="H235" s="769">
        <v>0</v>
      </c>
      <c r="I235" s="756">
        <v>6</v>
      </c>
      <c r="J235" s="756">
        <v>1671.84</v>
      </c>
      <c r="K235" s="769">
        <v>1</v>
      </c>
      <c r="L235" s="756">
        <v>6</v>
      </c>
      <c r="M235" s="757">
        <v>1671.84</v>
      </c>
    </row>
    <row r="236" spans="1:13" ht="14.4" customHeight="1" x14ac:dyDescent="0.3">
      <c r="A236" s="752" t="s">
        <v>2205</v>
      </c>
      <c r="B236" s="753" t="s">
        <v>2075</v>
      </c>
      <c r="C236" s="753" t="s">
        <v>2551</v>
      </c>
      <c r="D236" s="753" t="s">
        <v>2552</v>
      </c>
      <c r="E236" s="753" t="s">
        <v>2553</v>
      </c>
      <c r="F236" s="756"/>
      <c r="G236" s="756"/>
      <c r="H236" s="769">
        <v>0</v>
      </c>
      <c r="I236" s="756">
        <v>2</v>
      </c>
      <c r="J236" s="756">
        <v>235.46</v>
      </c>
      <c r="K236" s="769">
        <v>1</v>
      </c>
      <c r="L236" s="756">
        <v>2</v>
      </c>
      <c r="M236" s="757">
        <v>235.46</v>
      </c>
    </row>
    <row r="237" spans="1:13" ht="14.4" customHeight="1" x14ac:dyDescent="0.3">
      <c r="A237" s="752" t="s">
        <v>2205</v>
      </c>
      <c r="B237" s="753" t="s">
        <v>2075</v>
      </c>
      <c r="C237" s="753" t="s">
        <v>1210</v>
      </c>
      <c r="D237" s="753" t="s">
        <v>2076</v>
      </c>
      <c r="E237" s="753" t="s">
        <v>2080</v>
      </c>
      <c r="F237" s="756"/>
      <c r="G237" s="756"/>
      <c r="H237" s="769">
        <v>0</v>
      </c>
      <c r="I237" s="756">
        <v>2</v>
      </c>
      <c r="J237" s="756">
        <v>362.26</v>
      </c>
      <c r="K237" s="769">
        <v>1</v>
      </c>
      <c r="L237" s="756">
        <v>2</v>
      </c>
      <c r="M237" s="757">
        <v>362.26</v>
      </c>
    </row>
    <row r="238" spans="1:13" ht="14.4" customHeight="1" x14ac:dyDescent="0.3">
      <c r="A238" s="752" t="s">
        <v>2205</v>
      </c>
      <c r="B238" s="753" t="s">
        <v>3059</v>
      </c>
      <c r="C238" s="753" t="s">
        <v>2506</v>
      </c>
      <c r="D238" s="753" t="s">
        <v>2427</v>
      </c>
      <c r="E238" s="753" t="s">
        <v>2080</v>
      </c>
      <c r="F238" s="756"/>
      <c r="G238" s="756"/>
      <c r="H238" s="769">
        <v>0</v>
      </c>
      <c r="I238" s="756">
        <v>2</v>
      </c>
      <c r="J238" s="756">
        <v>557.28</v>
      </c>
      <c r="K238" s="769">
        <v>1</v>
      </c>
      <c r="L238" s="756">
        <v>2</v>
      </c>
      <c r="M238" s="757">
        <v>557.28</v>
      </c>
    </row>
    <row r="239" spans="1:13" ht="14.4" customHeight="1" x14ac:dyDescent="0.3">
      <c r="A239" s="752" t="s">
        <v>2205</v>
      </c>
      <c r="B239" s="753" t="s">
        <v>2089</v>
      </c>
      <c r="C239" s="753" t="s">
        <v>1773</v>
      </c>
      <c r="D239" s="753" t="s">
        <v>1774</v>
      </c>
      <c r="E239" s="753" t="s">
        <v>2150</v>
      </c>
      <c r="F239" s="756"/>
      <c r="G239" s="756"/>
      <c r="H239" s="769">
        <v>0</v>
      </c>
      <c r="I239" s="756">
        <v>2</v>
      </c>
      <c r="J239" s="756">
        <v>158.06</v>
      </c>
      <c r="K239" s="769">
        <v>1</v>
      </c>
      <c r="L239" s="756">
        <v>2</v>
      </c>
      <c r="M239" s="757">
        <v>158.06</v>
      </c>
    </row>
    <row r="240" spans="1:13" ht="14.4" customHeight="1" x14ac:dyDescent="0.3">
      <c r="A240" s="752" t="s">
        <v>2205</v>
      </c>
      <c r="B240" s="753" t="s">
        <v>2092</v>
      </c>
      <c r="C240" s="753" t="s">
        <v>1423</v>
      </c>
      <c r="D240" s="753" t="s">
        <v>1272</v>
      </c>
      <c r="E240" s="753" t="s">
        <v>2094</v>
      </c>
      <c r="F240" s="756"/>
      <c r="G240" s="756"/>
      <c r="H240" s="769">
        <v>0</v>
      </c>
      <c r="I240" s="756">
        <v>2</v>
      </c>
      <c r="J240" s="756">
        <v>308.72000000000003</v>
      </c>
      <c r="K240" s="769">
        <v>1</v>
      </c>
      <c r="L240" s="756">
        <v>2</v>
      </c>
      <c r="M240" s="757">
        <v>308.72000000000003</v>
      </c>
    </row>
    <row r="241" spans="1:13" ht="14.4" customHeight="1" x14ac:dyDescent="0.3">
      <c r="A241" s="752" t="s">
        <v>2205</v>
      </c>
      <c r="B241" s="753" t="s">
        <v>3062</v>
      </c>
      <c r="C241" s="753" t="s">
        <v>2953</v>
      </c>
      <c r="D241" s="753" t="s">
        <v>2954</v>
      </c>
      <c r="E241" s="753" t="s">
        <v>2955</v>
      </c>
      <c r="F241" s="756"/>
      <c r="G241" s="756"/>
      <c r="H241" s="769">
        <v>0</v>
      </c>
      <c r="I241" s="756">
        <v>4</v>
      </c>
      <c r="J241" s="756">
        <v>282.16000000000003</v>
      </c>
      <c r="K241" s="769">
        <v>1</v>
      </c>
      <c r="L241" s="756">
        <v>4</v>
      </c>
      <c r="M241" s="757">
        <v>282.16000000000003</v>
      </c>
    </row>
    <row r="242" spans="1:13" ht="14.4" customHeight="1" x14ac:dyDescent="0.3">
      <c r="A242" s="752" t="s">
        <v>2206</v>
      </c>
      <c r="B242" s="753" t="s">
        <v>2055</v>
      </c>
      <c r="C242" s="753" t="s">
        <v>1131</v>
      </c>
      <c r="D242" s="753" t="s">
        <v>1132</v>
      </c>
      <c r="E242" s="753" t="s">
        <v>2056</v>
      </c>
      <c r="F242" s="756"/>
      <c r="G242" s="756"/>
      <c r="H242" s="769">
        <v>0</v>
      </c>
      <c r="I242" s="756">
        <v>1</v>
      </c>
      <c r="J242" s="756">
        <v>35.11</v>
      </c>
      <c r="K242" s="769">
        <v>1</v>
      </c>
      <c r="L242" s="756">
        <v>1</v>
      </c>
      <c r="M242" s="757">
        <v>35.11</v>
      </c>
    </row>
    <row r="243" spans="1:13" ht="14.4" customHeight="1" x14ac:dyDescent="0.3">
      <c r="A243" s="752" t="s">
        <v>2206</v>
      </c>
      <c r="B243" s="753" t="s">
        <v>2064</v>
      </c>
      <c r="C243" s="753" t="s">
        <v>2298</v>
      </c>
      <c r="D243" s="753" t="s">
        <v>2065</v>
      </c>
      <c r="E243" s="753" t="s">
        <v>2265</v>
      </c>
      <c r="F243" s="756"/>
      <c r="G243" s="756"/>
      <c r="H243" s="769">
        <v>0</v>
      </c>
      <c r="I243" s="756">
        <v>1</v>
      </c>
      <c r="J243" s="756">
        <v>96.53</v>
      </c>
      <c r="K243" s="769">
        <v>1</v>
      </c>
      <c r="L243" s="756">
        <v>1</v>
      </c>
      <c r="M243" s="757">
        <v>96.53</v>
      </c>
    </row>
    <row r="244" spans="1:13" ht="14.4" customHeight="1" x14ac:dyDescent="0.3">
      <c r="A244" s="752" t="s">
        <v>2206</v>
      </c>
      <c r="B244" s="753" t="s">
        <v>2064</v>
      </c>
      <c r="C244" s="753" t="s">
        <v>1099</v>
      </c>
      <c r="D244" s="753" t="s">
        <v>2065</v>
      </c>
      <c r="E244" s="753" t="s">
        <v>2066</v>
      </c>
      <c r="F244" s="756"/>
      <c r="G244" s="756"/>
      <c r="H244" s="769">
        <v>0</v>
      </c>
      <c r="I244" s="756">
        <v>2</v>
      </c>
      <c r="J244" s="756">
        <v>32.18</v>
      </c>
      <c r="K244" s="769">
        <v>1</v>
      </c>
      <c r="L244" s="756">
        <v>2</v>
      </c>
      <c r="M244" s="757">
        <v>32.18</v>
      </c>
    </row>
    <row r="245" spans="1:13" ht="14.4" customHeight="1" x14ac:dyDescent="0.3">
      <c r="A245" s="752" t="s">
        <v>2207</v>
      </c>
      <c r="B245" s="753" t="s">
        <v>2034</v>
      </c>
      <c r="C245" s="753" t="s">
        <v>1169</v>
      </c>
      <c r="D245" s="753" t="s">
        <v>2035</v>
      </c>
      <c r="E245" s="753" t="s">
        <v>2036</v>
      </c>
      <c r="F245" s="756"/>
      <c r="G245" s="756"/>
      <c r="H245" s="769">
        <v>0</v>
      </c>
      <c r="I245" s="756">
        <v>1</v>
      </c>
      <c r="J245" s="756">
        <v>184.74</v>
      </c>
      <c r="K245" s="769">
        <v>1</v>
      </c>
      <c r="L245" s="756">
        <v>1</v>
      </c>
      <c r="M245" s="757">
        <v>184.74</v>
      </c>
    </row>
    <row r="246" spans="1:13" ht="14.4" customHeight="1" x14ac:dyDescent="0.3">
      <c r="A246" s="752" t="s">
        <v>2207</v>
      </c>
      <c r="B246" s="753" t="s">
        <v>2049</v>
      </c>
      <c r="C246" s="753" t="s">
        <v>1115</v>
      </c>
      <c r="D246" s="753" t="s">
        <v>1116</v>
      </c>
      <c r="E246" s="753" t="s">
        <v>2051</v>
      </c>
      <c r="F246" s="756"/>
      <c r="G246" s="756"/>
      <c r="H246" s="769">
        <v>0</v>
      </c>
      <c r="I246" s="756">
        <v>2</v>
      </c>
      <c r="J246" s="756">
        <v>144</v>
      </c>
      <c r="K246" s="769">
        <v>1</v>
      </c>
      <c r="L246" s="756">
        <v>2</v>
      </c>
      <c r="M246" s="757">
        <v>144</v>
      </c>
    </row>
    <row r="247" spans="1:13" ht="14.4" customHeight="1" x14ac:dyDescent="0.3">
      <c r="A247" s="752" t="s">
        <v>2207</v>
      </c>
      <c r="B247" s="753" t="s">
        <v>2062</v>
      </c>
      <c r="C247" s="753" t="s">
        <v>2293</v>
      </c>
      <c r="D247" s="753" t="s">
        <v>1173</v>
      </c>
      <c r="E247" s="753" t="s">
        <v>2056</v>
      </c>
      <c r="F247" s="756"/>
      <c r="G247" s="756"/>
      <c r="H247" s="769">
        <v>0</v>
      </c>
      <c r="I247" s="756">
        <v>2</v>
      </c>
      <c r="J247" s="756">
        <v>96.54</v>
      </c>
      <c r="K247" s="769">
        <v>1</v>
      </c>
      <c r="L247" s="756">
        <v>2</v>
      </c>
      <c r="M247" s="757">
        <v>96.54</v>
      </c>
    </row>
    <row r="248" spans="1:13" ht="14.4" customHeight="1" x14ac:dyDescent="0.3">
      <c r="A248" s="752" t="s">
        <v>2208</v>
      </c>
      <c r="B248" s="753" t="s">
        <v>2009</v>
      </c>
      <c r="C248" s="753" t="s">
        <v>3007</v>
      </c>
      <c r="D248" s="753" t="s">
        <v>3008</v>
      </c>
      <c r="E248" s="753" t="s">
        <v>3009</v>
      </c>
      <c r="F248" s="756">
        <v>2</v>
      </c>
      <c r="G248" s="756">
        <v>201.72</v>
      </c>
      <c r="H248" s="769">
        <v>1</v>
      </c>
      <c r="I248" s="756"/>
      <c r="J248" s="756"/>
      <c r="K248" s="769">
        <v>0</v>
      </c>
      <c r="L248" s="756">
        <v>2</v>
      </c>
      <c r="M248" s="757">
        <v>201.72</v>
      </c>
    </row>
    <row r="249" spans="1:13" ht="14.4" customHeight="1" x14ac:dyDescent="0.3">
      <c r="A249" s="752" t="s">
        <v>2208</v>
      </c>
      <c r="B249" s="753" t="s">
        <v>3072</v>
      </c>
      <c r="C249" s="753" t="s">
        <v>3000</v>
      </c>
      <c r="D249" s="753" t="s">
        <v>3001</v>
      </c>
      <c r="E249" s="753" t="s">
        <v>3002</v>
      </c>
      <c r="F249" s="756"/>
      <c r="G249" s="756"/>
      <c r="H249" s="769">
        <v>0</v>
      </c>
      <c r="I249" s="756">
        <v>3</v>
      </c>
      <c r="J249" s="756">
        <v>172.92000000000002</v>
      </c>
      <c r="K249" s="769">
        <v>1</v>
      </c>
      <c r="L249" s="756">
        <v>3</v>
      </c>
      <c r="M249" s="757">
        <v>172.92000000000002</v>
      </c>
    </row>
    <row r="250" spans="1:13" ht="14.4" customHeight="1" x14ac:dyDescent="0.3">
      <c r="A250" s="752" t="s">
        <v>2208</v>
      </c>
      <c r="B250" s="753" t="s">
        <v>2034</v>
      </c>
      <c r="C250" s="753" t="s">
        <v>2538</v>
      </c>
      <c r="D250" s="753" t="s">
        <v>2432</v>
      </c>
      <c r="E250" s="753" t="s">
        <v>2539</v>
      </c>
      <c r="F250" s="756"/>
      <c r="G250" s="756"/>
      <c r="H250" s="769"/>
      <c r="I250" s="756">
        <v>2</v>
      </c>
      <c r="J250" s="756">
        <v>0</v>
      </c>
      <c r="K250" s="769"/>
      <c r="L250" s="756">
        <v>2</v>
      </c>
      <c r="M250" s="757">
        <v>0</v>
      </c>
    </row>
    <row r="251" spans="1:13" ht="14.4" customHeight="1" x14ac:dyDescent="0.3">
      <c r="A251" s="752" t="s">
        <v>2208</v>
      </c>
      <c r="B251" s="753" t="s">
        <v>2034</v>
      </c>
      <c r="C251" s="753" t="s">
        <v>2580</v>
      </c>
      <c r="D251" s="753" t="s">
        <v>2432</v>
      </c>
      <c r="E251" s="753" t="s">
        <v>2581</v>
      </c>
      <c r="F251" s="756"/>
      <c r="G251" s="756"/>
      <c r="H251" s="769">
        <v>0</v>
      </c>
      <c r="I251" s="756">
        <v>3</v>
      </c>
      <c r="J251" s="756">
        <v>554.22</v>
      </c>
      <c r="K251" s="769">
        <v>1</v>
      </c>
      <c r="L251" s="756">
        <v>3</v>
      </c>
      <c r="M251" s="757">
        <v>554.22</v>
      </c>
    </row>
    <row r="252" spans="1:13" ht="14.4" customHeight="1" x14ac:dyDescent="0.3">
      <c r="A252" s="752" t="s">
        <v>2208</v>
      </c>
      <c r="B252" s="753" t="s">
        <v>2034</v>
      </c>
      <c r="C252" s="753" t="s">
        <v>1169</v>
      </c>
      <c r="D252" s="753" t="s">
        <v>2035</v>
      </c>
      <c r="E252" s="753" t="s">
        <v>2036</v>
      </c>
      <c r="F252" s="756"/>
      <c r="G252" s="756"/>
      <c r="H252" s="769">
        <v>0</v>
      </c>
      <c r="I252" s="756">
        <v>2</v>
      </c>
      <c r="J252" s="756">
        <v>369.48</v>
      </c>
      <c r="K252" s="769">
        <v>1</v>
      </c>
      <c r="L252" s="756">
        <v>2</v>
      </c>
      <c r="M252" s="757">
        <v>369.48</v>
      </c>
    </row>
    <row r="253" spans="1:13" ht="14.4" customHeight="1" x14ac:dyDescent="0.3">
      <c r="A253" s="752" t="s">
        <v>2208</v>
      </c>
      <c r="B253" s="753" t="s">
        <v>2037</v>
      </c>
      <c r="C253" s="753" t="s">
        <v>2287</v>
      </c>
      <c r="D253" s="753" t="s">
        <v>1124</v>
      </c>
      <c r="E253" s="753" t="s">
        <v>2042</v>
      </c>
      <c r="F253" s="756"/>
      <c r="G253" s="756"/>
      <c r="H253" s="769">
        <v>0</v>
      </c>
      <c r="I253" s="756">
        <v>2</v>
      </c>
      <c r="J253" s="756">
        <v>981.78</v>
      </c>
      <c r="K253" s="769">
        <v>1</v>
      </c>
      <c r="L253" s="756">
        <v>2</v>
      </c>
      <c r="M253" s="757">
        <v>981.78</v>
      </c>
    </row>
    <row r="254" spans="1:13" ht="14.4" customHeight="1" x14ac:dyDescent="0.3">
      <c r="A254" s="752" t="s">
        <v>2208</v>
      </c>
      <c r="B254" s="753" t="s">
        <v>2037</v>
      </c>
      <c r="C254" s="753" t="s">
        <v>2288</v>
      </c>
      <c r="D254" s="753" t="s">
        <v>1124</v>
      </c>
      <c r="E254" s="753" t="s">
        <v>2040</v>
      </c>
      <c r="F254" s="756"/>
      <c r="G254" s="756"/>
      <c r="H254" s="769">
        <v>0</v>
      </c>
      <c r="I254" s="756">
        <v>4</v>
      </c>
      <c r="J254" s="756">
        <v>2945.32</v>
      </c>
      <c r="K254" s="769">
        <v>1</v>
      </c>
      <c r="L254" s="756">
        <v>4</v>
      </c>
      <c r="M254" s="757">
        <v>2945.32</v>
      </c>
    </row>
    <row r="255" spans="1:13" ht="14.4" customHeight="1" x14ac:dyDescent="0.3">
      <c r="A255" s="752" t="s">
        <v>2208</v>
      </c>
      <c r="B255" s="753" t="s">
        <v>2037</v>
      </c>
      <c r="C255" s="753" t="s">
        <v>1123</v>
      </c>
      <c r="D255" s="753" t="s">
        <v>1124</v>
      </c>
      <c r="E255" s="753" t="s">
        <v>2043</v>
      </c>
      <c r="F255" s="756"/>
      <c r="G255" s="756"/>
      <c r="H255" s="769">
        <v>0</v>
      </c>
      <c r="I255" s="756">
        <v>10</v>
      </c>
      <c r="J255" s="756">
        <v>9237.4000000000015</v>
      </c>
      <c r="K255" s="769">
        <v>1</v>
      </c>
      <c r="L255" s="756">
        <v>10</v>
      </c>
      <c r="M255" s="757">
        <v>9237.4000000000015</v>
      </c>
    </row>
    <row r="256" spans="1:13" ht="14.4" customHeight="1" x14ac:dyDescent="0.3">
      <c r="A256" s="752" t="s">
        <v>2208</v>
      </c>
      <c r="B256" s="753" t="s">
        <v>2045</v>
      </c>
      <c r="C256" s="753" t="s">
        <v>1254</v>
      </c>
      <c r="D256" s="753" t="s">
        <v>2046</v>
      </c>
      <c r="E256" s="753" t="s">
        <v>2047</v>
      </c>
      <c r="F256" s="756"/>
      <c r="G256" s="756"/>
      <c r="H256" s="769">
        <v>0</v>
      </c>
      <c r="I256" s="756">
        <v>4</v>
      </c>
      <c r="J256" s="756">
        <v>373.72</v>
      </c>
      <c r="K256" s="769">
        <v>1</v>
      </c>
      <c r="L256" s="756">
        <v>4</v>
      </c>
      <c r="M256" s="757">
        <v>373.72</v>
      </c>
    </row>
    <row r="257" spans="1:13" ht="14.4" customHeight="1" x14ac:dyDescent="0.3">
      <c r="A257" s="752" t="s">
        <v>2208</v>
      </c>
      <c r="B257" s="753" t="s">
        <v>2049</v>
      </c>
      <c r="C257" s="753" t="s">
        <v>1115</v>
      </c>
      <c r="D257" s="753" t="s">
        <v>1116</v>
      </c>
      <c r="E257" s="753" t="s">
        <v>2051</v>
      </c>
      <c r="F257" s="756"/>
      <c r="G257" s="756"/>
      <c r="H257" s="769">
        <v>0</v>
      </c>
      <c r="I257" s="756">
        <v>4</v>
      </c>
      <c r="J257" s="756">
        <v>288</v>
      </c>
      <c r="K257" s="769">
        <v>1</v>
      </c>
      <c r="L257" s="756">
        <v>4</v>
      </c>
      <c r="M257" s="757">
        <v>288</v>
      </c>
    </row>
    <row r="258" spans="1:13" ht="14.4" customHeight="1" x14ac:dyDescent="0.3">
      <c r="A258" s="752" t="s">
        <v>2208</v>
      </c>
      <c r="B258" s="753" t="s">
        <v>2049</v>
      </c>
      <c r="C258" s="753" t="s">
        <v>2333</v>
      </c>
      <c r="D258" s="753" t="s">
        <v>1116</v>
      </c>
      <c r="E258" s="753" t="s">
        <v>2334</v>
      </c>
      <c r="F258" s="756"/>
      <c r="G258" s="756"/>
      <c r="H258" s="769">
        <v>0</v>
      </c>
      <c r="I258" s="756">
        <v>3</v>
      </c>
      <c r="J258" s="756">
        <v>432.03</v>
      </c>
      <c r="K258" s="769">
        <v>1</v>
      </c>
      <c r="L258" s="756">
        <v>3</v>
      </c>
      <c r="M258" s="757">
        <v>432.03</v>
      </c>
    </row>
    <row r="259" spans="1:13" ht="14.4" customHeight="1" x14ac:dyDescent="0.3">
      <c r="A259" s="752" t="s">
        <v>2208</v>
      </c>
      <c r="B259" s="753" t="s">
        <v>2062</v>
      </c>
      <c r="C259" s="753" t="s">
        <v>2293</v>
      </c>
      <c r="D259" s="753" t="s">
        <v>1173</v>
      </c>
      <c r="E259" s="753" t="s">
        <v>2056</v>
      </c>
      <c r="F259" s="756"/>
      <c r="G259" s="756"/>
      <c r="H259" s="769">
        <v>0</v>
      </c>
      <c r="I259" s="756">
        <v>2</v>
      </c>
      <c r="J259" s="756">
        <v>96.54</v>
      </c>
      <c r="K259" s="769">
        <v>1</v>
      </c>
      <c r="L259" s="756">
        <v>2</v>
      </c>
      <c r="M259" s="757">
        <v>96.54</v>
      </c>
    </row>
    <row r="260" spans="1:13" ht="14.4" customHeight="1" x14ac:dyDescent="0.3">
      <c r="A260" s="752" t="s">
        <v>2208</v>
      </c>
      <c r="B260" s="753" t="s">
        <v>2062</v>
      </c>
      <c r="C260" s="753" t="s">
        <v>1172</v>
      </c>
      <c r="D260" s="753" t="s">
        <v>1173</v>
      </c>
      <c r="E260" s="753" t="s">
        <v>2063</v>
      </c>
      <c r="F260" s="756"/>
      <c r="G260" s="756"/>
      <c r="H260" s="769">
        <v>0</v>
      </c>
      <c r="I260" s="756">
        <v>2</v>
      </c>
      <c r="J260" s="756">
        <v>289.62</v>
      </c>
      <c r="K260" s="769">
        <v>1</v>
      </c>
      <c r="L260" s="756">
        <v>2</v>
      </c>
      <c r="M260" s="757">
        <v>289.62</v>
      </c>
    </row>
    <row r="261" spans="1:13" ht="14.4" customHeight="1" x14ac:dyDescent="0.3">
      <c r="A261" s="752" t="s">
        <v>2208</v>
      </c>
      <c r="B261" s="753" t="s">
        <v>2062</v>
      </c>
      <c r="C261" s="753" t="s">
        <v>2294</v>
      </c>
      <c r="D261" s="753" t="s">
        <v>2295</v>
      </c>
      <c r="E261" s="753" t="s">
        <v>2077</v>
      </c>
      <c r="F261" s="756"/>
      <c r="G261" s="756"/>
      <c r="H261" s="769">
        <v>0</v>
      </c>
      <c r="I261" s="756">
        <v>2</v>
      </c>
      <c r="J261" s="756">
        <v>193.06</v>
      </c>
      <c r="K261" s="769">
        <v>1</v>
      </c>
      <c r="L261" s="756">
        <v>2</v>
      </c>
      <c r="M261" s="757">
        <v>193.06</v>
      </c>
    </row>
    <row r="262" spans="1:13" ht="14.4" customHeight="1" x14ac:dyDescent="0.3">
      <c r="A262" s="752" t="s">
        <v>2208</v>
      </c>
      <c r="B262" s="753" t="s">
        <v>2064</v>
      </c>
      <c r="C262" s="753" t="s">
        <v>1145</v>
      </c>
      <c r="D262" s="753" t="s">
        <v>2065</v>
      </c>
      <c r="E262" s="753" t="s">
        <v>2067</v>
      </c>
      <c r="F262" s="756"/>
      <c r="G262" s="756"/>
      <c r="H262" s="769">
        <v>0</v>
      </c>
      <c r="I262" s="756">
        <v>2</v>
      </c>
      <c r="J262" s="756">
        <v>96.54</v>
      </c>
      <c r="K262" s="769">
        <v>1</v>
      </c>
      <c r="L262" s="756">
        <v>2</v>
      </c>
      <c r="M262" s="757">
        <v>96.54</v>
      </c>
    </row>
    <row r="263" spans="1:13" ht="14.4" customHeight="1" x14ac:dyDescent="0.3">
      <c r="A263" s="752" t="s">
        <v>2208</v>
      </c>
      <c r="B263" s="753" t="s">
        <v>3056</v>
      </c>
      <c r="C263" s="753" t="s">
        <v>2803</v>
      </c>
      <c r="D263" s="753" t="s">
        <v>2626</v>
      </c>
      <c r="E263" s="753" t="s">
        <v>2804</v>
      </c>
      <c r="F263" s="756"/>
      <c r="G263" s="756"/>
      <c r="H263" s="769"/>
      <c r="I263" s="756">
        <v>1</v>
      </c>
      <c r="J263" s="756">
        <v>0</v>
      </c>
      <c r="K263" s="769"/>
      <c r="L263" s="756">
        <v>1</v>
      </c>
      <c r="M263" s="757">
        <v>0</v>
      </c>
    </row>
    <row r="264" spans="1:13" ht="14.4" customHeight="1" x14ac:dyDescent="0.3">
      <c r="A264" s="752" t="s">
        <v>2208</v>
      </c>
      <c r="B264" s="753" t="s">
        <v>2071</v>
      </c>
      <c r="C264" s="753" t="s">
        <v>1251</v>
      </c>
      <c r="D264" s="753" t="s">
        <v>2072</v>
      </c>
      <c r="E264" s="753" t="s">
        <v>2074</v>
      </c>
      <c r="F264" s="756"/>
      <c r="G264" s="756"/>
      <c r="H264" s="769">
        <v>0</v>
      </c>
      <c r="I264" s="756">
        <v>1</v>
      </c>
      <c r="J264" s="756">
        <v>366.53</v>
      </c>
      <c r="K264" s="769">
        <v>1</v>
      </c>
      <c r="L264" s="756">
        <v>1</v>
      </c>
      <c r="M264" s="757">
        <v>366.53</v>
      </c>
    </row>
    <row r="265" spans="1:13" ht="14.4" customHeight="1" x14ac:dyDescent="0.3">
      <c r="A265" s="752" t="s">
        <v>2208</v>
      </c>
      <c r="B265" s="753" t="s">
        <v>2071</v>
      </c>
      <c r="C265" s="753" t="s">
        <v>3010</v>
      </c>
      <c r="D265" s="753" t="s">
        <v>2518</v>
      </c>
      <c r="E265" s="753" t="s">
        <v>2329</v>
      </c>
      <c r="F265" s="756">
        <v>3</v>
      </c>
      <c r="G265" s="756">
        <v>0</v>
      </c>
      <c r="H265" s="769"/>
      <c r="I265" s="756"/>
      <c r="J265" s="756"/>
      <c r="K265" s="769"/>
      <c r="L265" s="756">
        <v>3</v>
      </c>
      <c r="M265" s="757">
        <v>0</v>
      </c>
    </row>
    <row r="266" spans="1:13" ht="14.4" customHeight="1" x14ac:dyDescent="0.3">
      <c r="A266" s="752" t="s">
        <v>2208</v>
      </c>
      <c r="B266" s="753" t="s">
        <v>2075</v>
      </c>
      <c r="C266" s="753" t="s">
        <v>1210</v>
      </c>
      <c r="D266" s="753" t="s">
        <v>2076</v>
      </c>
      <c r="E266" s="753" t="s">
        <v>2080</v>
      </c>
      <c r="F266" s="756"/>
      <c r="G266" s="756"/>
      <c r="H266" s="769">
        <v>0</v>
      </c>
      <c r="I266" s="756">
        <v>2</v>
      </c>
      <c r="J266" s="756">
        <v>362.26</v>
      </c>
      <c r="K266" s="769">
        <v>1</v>
      </c>
      <c r="L266" s="756">
        <v>2</v>
      </c>
      <c r="M266" s="757">
        <v>362.26</v>
      </c>
    </row>
    <row r="267" spans="1:13" ht="14.4" customHeight="1" x14ac:dyDescent="0.3">
      <c r="A267" s="752" t="s">
        <v>2208</v>
      </c>
      <c r="B267" s="753" t="s">
        <v>2075</v>
      </c>
      <c r="C267" s="753" t="s">
        <v>2971</v>
      </c>
      <c r="D267" s="753" t="s">
        <v>2972</v>
      </c>
      <c r="E267" s="753" t="s">
        <v>2428</v>
      </c>
      <c r="F267" s="756">
        <v>1</v>
      </c>
      <c r="G267" s="756">
        <v>0</v>
      </c>
      <c r="H267" s="769"/>
      <c r="I267" s="756"/>
      <c r="J267" s="756"/>
      <c r="K267" s="769"/>
      <c r="L267" s="756">
        <v>1</v>
      </c>
      <c r="M267" s="757">
        <v>0</v>
      </c>
    </row>
    <row r="268" spans="1:13" ht="14.4" customHeight="1" x14ac:dyDescent="0.3">
      <c r="A268" s="752" t="s">
        <v>2208</v>
      </c>
      <c r="B268" s="753" t="s">
        <v>2089</v>
      </c>
      <c r="C268" s="753" t="s">
        <v>1761</v>
      </c>
      <c r="D268" s="753" t="s">
        <v>1762</v>
      </c>
      <c r="E268" s="753" t="s">
        <v>2149</v>
      </c>
      <c r="F268" s="756"/>
      <c r="G268" s="756"/>
      <c r="H268" s="769">
        <v>0</v>
      </c>
      <c r="I268" s="756">
        <v>1</v>
      </c>
      <c r="J268" s="756">
        <v>46.07</v>
      </c>
      <c r="K268" s="769">
        <v>1</v>
      </c>
      <c r="L268" s="756">
        <v>1</v>
      </c>
      <c r="M268" s="757">
        <v>46.07</v>
      </c>
    </row>
    <row r="269" spans="1:13" ht="14.4" customHeight="1" x14ac:dyDescent="0.3">
      <c r="A269" s="752" t="s">
        <v>2208</v>
      </c>
      <c r="B269" s="753" t="s">
        <v>2092</v>
      </c>
      <c r="C269" s="753" t="s">
        <v>1423</v>
      </c>
      <c r="D269" s="753" t="s">
        <v>1272</v>
      </c>
      <c r="E269" s="753" t="s">
        <v>2094</v>
      </c>
      <c r="F269" s="756"/>
      <c r="G269" s="756"/>
      <c r="H269" s="769">
        <v>0</v>
      </c>
      <c r="I269" s="756">
        <v>1</v>
      </c>
      <c r="J269" s="756">
        <v>154.36000000000001</v>
      </c>
      <c r="K269" s="769">
        <v>1</v>
      </c>
      <c r="L269" s="756">
        <v>1</v>
      </c>
      <c r="M269" s="757">
        <v>154.36000000000001</v>
      </c>
    </row>
    <row r="270" spans="1:13" ht="14.4" customHeight="1" x14ac:dyDescent="0.3">
      <c r="A270" s="752" t="s">
        <v>2208</v>
      </c>
      <c r="B270" s="753" t="s">
        <v>2157</v>
      </c>
      <c r="C270" s="753" t="s">
        <v>2567</v>
      </c>
      <c r="D270" s="753" t="s">
        <v>2568</v>
      </c>
      <c r="E270" s="753" t="s">
        <v>2569</v>
      </c>
      <c r="F270" s="756">
        <v>1</v>
      </c>
      <c r="G270" s="756">
        <v>0</v>
      </c>
      <c r="H270" s="769"/>
      <c r="I270" s="756"/>
      <c r="J270" s="756"/>
      <c r="K270" s="769"/>
      <c r="L270" s="756">
        <v>1</v>
      </c>
      <c r="M270" s="757">
        <v>0</v>
      </c>
    </row>
    <row r="271" spans="1:13" ht="14.4" customHeight="1" thickBot="1" x14ac:dyDescent="0.35">
      <c r="A271" s="758" t="s">
        <v>2208</v>
      </c>
      <c r="B271" s="759" t="s">
        <v>2119</v>
      </c>
      <c r="C271" s="759" t="s">
        <v>2586</v>
      </c>
      <c r="D271" s="759" t="s">
        <v>2587</v>
      </c>
      <c r="E271" s="759" t="s">
        <v>2121</v>
      </c>
      <c r="F271" s="762"/>
      <c r="G271" s="762"/>
      <c r="H271" s="770">
        <v>0</v>
      </c>
      <c r="I271" s="762">
        <v>1</v>
      </c>
      <c r="J271" s="762">
        <v>4.7</v>
      </c>
      <c r="K271" s="770">
        <v>1</v>
      </c>
      <c r="L271" s="762">
        <v>1</v>
      </c>
      <c r="M271" s="763">
        <v>4.7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3" t="s">
        <v>178</v>
      </c>
      <c r="B1" s="584"/>
      <c r="C1" s="584"/>
      <c r="D1" s="584"/>
      <c r="E1" s="584"/>
      <c r="F1" s="584"/>
      <c r="G1" s="554"/>
      <c r="H1" s="585"/>
      <c r="I1" s="585"/>
    </row>
    <row r="2" spans="1:10" ht="14.4" customHeight="1" thickBot="1" x14ac:dyDescent="0.35">
      <c r="A2" s="374" t="s">
        <v>325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9">
        <v>2015</v>
      </c>
      <c r="D3" s="440">
        <v>2016</v>
      </c>
      <c r="E3" s="11"/>
      <c r="F3" s="562">
        <v>2017</v>
      </c>
      <c r="G3" s="580"/>
      <c r="H3" s="580"/>
      <c r="I3" s="563"/>
    </row>
    <row r="4" spans="1:10" ht="14.4" customHeight="1" thickBot="1" x14ac:dyDescent="0.35">
      <c r="A4" s="444" t="s">
        <v>0</v>
      </c>
      <c r="B4" s="445" t="s">
        <v>255</v>
      </c>
      <c r="C4" s="581" t="s">
        <v>94</v>
      </c>
      <c r="D4" s="582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6" t="s">
        <v>562</v>
      </c>
      <c r="B5" s="737" t="s">
        <v>563</v>
      </c>
      <c r="C5" s="738" t="s">
        <v>564</v>
      </c>
      <c r="D5" s="738" t="s">
        <v>564</v>
      </c>
      <c r="E5" s="738"/>
      <c r="F5" s="738" t="s">
        <v>564</v>
      </c>
      <c r="G5" s="738" t="s">
        <v>564</v>
      </c>
      <c r="H5" s="738" t="s">
        <v>564</v>
      </c>
      <c r="I5" s="739" t="s">
        <v>564</v>
      </c>
      <c r="J5" s="740" t="s">
        <v>74</v>
      </c>
    </row>
    <row r="6" spans="1:10" ht="14.4" customHeight="1" x14ac:dyDescent="0.3">
      <c r="A6" s="736" t="s">
        <v>562</v>
      </c>
      <c r="B6" s="737" t="s">
        <v>3074</v>
      </c>
      <c r="C6" s="738" t="s">
        <v>564</v>
      </c>
      <c r="D6" s="738">
        <v>488.82</v>
      </c>
      <c r="E6" s="738"/>
      <c r="F6" s="738">
        <v>0</v>
      </c>
      <c r="G6" s="738">
        <v>0</v>
      </c>
      <c r="H6" s="738">
        <v>0</v>
      </c>
      <c r="I6" s="739" t="s">
        <v>564</v>
      </c>
      <c r="J6" s="740" t="s">
        <v>1</v>
      </c>
    </row>
    <row r="7" spans="1:10" ht="14.4" customHeight="1" x14ac:dyDescent="0.3">
      <c r="A7" s="736" t="s">
        <v>562</v>
      </c>
      <c r="B7" s="737" t="s">
        <v>348</v>
      </c>
      <c r="C7" s="738">
        <v>1037.3427200000001</v>
      </c>
      <c r="D7" s="738">
        <v>785.34554000000003</v>
      </c>
      <c r="E7" s="738"/>
      <c r="F7" s="738">
        <v>168.39395000000002</v>
      </c>
      <c r="G7" s="738">
        <v>762.5</v>
      </c>
      <c r="H7" s="738">
        <v>-594.10604999999998</v>
      </c>
      <c r="I7" s="739">
        <v>0.22084452459016396</v>
      </c>
      <c r="J7" s="740" t="s">
        <v>1</v>
      </c>
    </row>
    <row r="8" spans="1:10" ht="14.4" customHeight="1" x14ac:dyDescent="0.3">
      <c r="A8" s="736" t="s">
        <v>562</v>
      </c>
      <c r="B8" s="737" t="s">
        <v>349</v>
      </c>
      <c r="C8" s="738">
        <v>289.19047</v>
      </c>
      <c r="D8" s="738">
        <v>122.12042</v>
      </c>
      <c r="E8" s="738"/>
      <c r="F8" s="738">
        <v>306.54629999999997</v>
      </c>
      <c r="G8" s="738">
        <v>225</v>
      </c>
      <c r="H8" s="738">
        <v>81.546299999999974</v>
      </c>
      <c r="I8" s="739">
        <v>1.362428</v>
      </c>
      <c r="J8" s="740" t="s">
        <v>1</v>
      </c>
    </row>
    <row r="9" spans="1:10" ht="14.4" customHeight="1" x14ac:dyDescent="0.3">
      <c r="A9" s="736" t="s">
        <v>562</v>
      </c>
      <c r="B9" s="737" t="s">
        <v>350</v>
      </c>
      <c r="C9" s="738">
        <v>263.11157000000003</v>
      </c>
      <c r="D9" s="738">
        <v>259.72601000000003</v>
      </c>
      <c r="E9" s="738"/>
      <c r="F9" s="738">
        <v>180.94747000000001</v>
      </c>
      <c r="G9" s="738">
        <v>239.99999999999974</v>
      </c>
      <c r="H9" s="738">
        <v>-59.052529999999734</v>
      </c>
      <c r="I9" s="739">
        <v>0.75394779166666748</v>
      </c>
      <c r="J9" s="740" t="s">
        <v>1</v>
      </c>
    </row>
    <row r="10" spans="1:10" ht="14.4" customHeight="1" x14ac:dyDescent="0.3">
      <c r="A10" s="736" t="s">
        <v>562</v>
      </c>
      <c r="B10" s="737" t="s">
        <v>351</v>
      </c>
      <c r="C10" s="738">
        <v>0</v>
      </c>
      <c r="D10" s="738">
        <v>0</v>
      </c>
      <c r="E10" s="738"/>
      <c r="F10" s="738">
        <v>0</v>
      </c>
      <c r="G10" s="738">
        <v>6.25</v>
      </c>
      <c r="H10" s="738">
        <v>-6.25</v>
      </c>
      <c r="I10" s="739">
        <v>0</v>
      </c>
      <c r="J10" s="740" t="s">
        <v>1</v>
      </c>
    </row>
    <row r="11" spans="1:10" ht="14.4" customHeight="1" x14ac:dyDescent="0.3">
      <c r="A11" s="736" t="s">
        <v>562</v>
      </c>
      <c r="B11" s="737" t="s">
        <v>352</v>
      </c>
      <c r="C11" s="738">
        <v>0.12342</v>
      </c>
      <c r="D11" s="738">
        <v>0.27588000000000001</v>
      </c>
      <c r="E11" s="738"/>
      <c r="F11" s="738">
        <v>0</v>
      </c>
      <c r="G11" s="738">
        <v>0.24999999999975001</v>
      </c>
      <c r="H11" s="738">
        <v>-0.24999999999975001</v>
      </c>
      <c r="I11" s="739">
        <v>0</v>
      </c>
      <c r="J11" s="740" t="s">
        <v>1</v>
      </c>
    </row>
    <row r="12" spans="1:10" ht="14.4" customHeight="1" x14ac:dyDescent="0.3">
      <c r="A12" s="736" t="s">
        <v>562</v>
      </c>
      <c r="B12" s="737" t="s">
        <v>353</v>
      </c>
      <c r="C12" s="738">
        <v>272.32062999999999</v>
      </c>
      <c r="D12" s="738">
        <v>282.32078000000001</v>
      </c>
      <c r="E12" s="738"/>
      <c r="F12" s="738">
        <v>319.17729999999995</v>
      </c>
      <c r="G12" s="738">
        <v>289.74999999999972</v>
      </c>
      <c r="H12" s="738">
        <v>29.42730000000023</v>
      </c>
      <c r="I12" s="739">
        <v>1.1015610008628136</v>
      </c>
      <c r="J12" s="740" t="s">
        <v>1</v>
      </c>
    </row>
    <row r="13" spans="1:10" ht="14.4" customHeight="1" x14ac:dyDescent="0.3">
      <c r="A13" s="736" t="s">
        <v>562</v>
      </c>
      <c r="B13" s="737" t="s">
        <v>354</v>
      </c>
      <c r="C13" s="738">
        <v>5540.2206300000007</v>
      </c>
      <c r="D13" s="738">
        <v>5414.00425</v>
      </c>
      <c r="E13" s="738"/>
      <c r="F13" s="738">
        <v>6080.4624399999993</v>
      </c>
      <c r="G13" s="738">
        <v>5603</v>
      </c>
      <c r="H13" s="738">
        <v>477.46243999999933</v>
      </c>
      <c r="I13" s="739">
        <v>1.085215498839907</v>
      </c>
      <c r="J13" s="740" t="s">
        <v>1</v>
      </c>
    </row>
    <row r="14" spans="1:10" ht="14.4" customHeight="1" x14ac:dyDescent="0.3">
      <c r="A14" s="736" t="s">
        <v>562</v>
      </c>
      <c r="B14" s="737" t="s">
        <v>355</v>
      </c>
      <c r="C14" s="738">
        <v>212.57232000000002</v>
      </c>
      <c r="D14" s="738">
        <v>446.79159999999996</v>
      </c>
      <c r="E14" s="738"/>
      <c r="F14" s="738">
        <v>448.60789999999997</v>
      </c>
      <c r="G14" s="738">
        <v>474.99999999999864</v>
      </c>
      <c r="H14" s="738">
        <v>-26.392099999998663</v>
      </c>
      <c r="I14" s="739">
        <v>0.94443768421052898</v>
      </c>
      <c r="J14" s="740" t="s">
        <v>1</v>
      </c>
    </row>
    <row r="15" spans="1:10" ht="14.4" customHeight="1" x14ac:dyDescent="0.3">
      <c r="A15" s="736" t="s">
        <v>562</v>
      </c>
      <c r="B15" s="737" t="s">
        <v>356</v>
      </c>
      <c r="C15" s="738">
        <v>480.06902000000002</v>
      </c>
      <c r="D15" s="738">
        <v>468.50644999999997</v>
      </c>
      <c r="E15" s="738"/>
      <c r="F15" s="738">
        <v>454.72366</v>
      </c>
      <c r="G15" s="738">
        <v>475</v>
      </c>
      <c r="H15" s="738">
        <v>-20.276340000000005</v>
      </c>
      <c r="I15" s="739">
        <v>0.95731296842105262</v>
      </c>
      <c r="J15" s="740" t="s">
        <v>1</v>
      </c>
    </row>
    <row r="16" spans="1:10" ht="14.4" customHeight="1" x14ac:dyDescent="0.3">
      <c r="A16" s="736" t="s">
        <v>562</v>
      </c>
      <c r="B16" s="737" t="s">
        <v>357</v>
      </c>
      <c r="C16" s="738">
        <v>18.5564</v>
      </c>
      <c r="D16" s="738">
        <v>13.194999999999999</v>
      </c>
      <c r="E16" s="738"/>
      <c r="F16" s="738">
        <v>14.721499999999999</v>
      </c>
      <c r="G16" s="738">
        <v>24.999999999999496</v>
      </c>
      <c r="H16" s="738">
        <v>-10.278499999999497</v>
      </c>
      <c r="I16" s="739">
        <v>0.58886000000001182</v>
      </c>
      <c r="J16" s="740" t="s">
        <v>1</v>
      </c>
    </row>
    <row r="17" spans="1:10" ht="14.4" customHeight="1" x14ac:dyDescent="0.3">
      <c r="A17" s="736" t="s">
        <v>562</v>
      </c>
      <c r="B17" s="737" t="s">
        <v>358</v>
      </c>
      <c r="C17" s="738">
        <v>66.278140000000008</v>
      </c>
      <c r="D17" s="738">
        <v>65.187489999999997</v>
      </c>
      <c r="E17" s="738"/>
      <c r="F17" s="738">
        <v>72.724549999999994</v>
      </c>
      <c r="G17" s="738">
        <v>69.999999999999744</v>
      </c>
      <c r="H17" s="738">
        <v>2.7245500000002494</v>
      </c>
      <c r="I17" s="739">
        <v>1.0389221428571465</v>
      </c>
      <c r="J17" s="740" t="s">
        <v>1</v>
      </c>
    </row>
    <row r="18" spans="1:10" ht="14.4" customHeight="1" x14ac:dyDescent="0.3">
      <c r="A18" s="736" t="s">
        <v>562</v>
      </c>
      <c r="B18" s="737" t="s">
        <v>359</v>
      </c>
      <c r="C18" s="738">
        <v>749.73284000000103</v>
      </c>
      <c r="D18" s="738">
        <v>589.90563000000009</v>
      </c>
      <c r="E18" s="738"/>
      <c r="F18" s="738">
        <v>908.54610000000002</v>
      </c>
      <c r="G18" s="738">
        <v>775</v>
      </c>
      <c r="H18" s="738">
        <v>133.54610000000002</v>
      </c>
      <c r="I18" s="739">
        <v>1.1723175483870969</v>
      </c>
      <c r="J18" s="740" t="s">
        <v>1</v>
      </c>
    </row>
    <row r="19" spans="1:10" ht="14.4" customHeight="1" x14ac:dyDescent="0.3">
      <c r="A19" s="736" t="s">
        <v>562</v>
      </c>
      <c r="B19" s="737" t="s">
        <v>3075</v>
      </c>
      <c r="C19" s="738" t="s">
        <v>564</v>
      </c>
      <c r="D19" s="738">
        <v>0</v>
      </c>
      <c r="E19" s="738"/>
      <c r="F19" s="738" t="s">
        <v>564</v>
      </c>
      <c r="G19" s="738" t="s">
        <v>564</v>
      </c>
      <c r="H19" s="738" t="s">
        <v>564</v>
      </c>
      <c r="I19" s="739" t="s">
        <v>564</v>
      </c>
      <c r="J19" s="740" t="s">
        <v>1</v>
      </c>
    </row>
    <row r="20" spans="1:10" ht="14.4" customHeight="1" x14ac:dyDescent="0.3">
      <c r="A20" s="736" t="s">
        <v>562</v>
      </c>
      <c r="B20" s="737" t="s">
        <v>3076</v>
      </c>
      <c r="C20" s="738" t="s">
        <v>564</v>
      </c>
      <c r="D20" s="738">
        <v>0</v>
      </c>
      <c r="E20" s="738"/>
      <c r="F20" s="738">
        <v>0</v>
      </c>
      <c r="G20" s="738">
        <v>0</v>
      </c>
      <c r="H20" s="738">
        <v>0</v>
      </c>
      <c r="I20" s="739" t="s">
        <v>564</v>
      </c>
      <c r="J20" s="740" t="s">
        <v>1</v>
      </c>
    </row>
    <row r="21" spans="1:10" ht="14.4" customHeight="1" x14ac:dyDescent="0.3">
      <c r="A21" s="736" t="s">
        <v>562</v>
      </c>
      <c r="B21" s="737" t="s">
        <v>360</v>
      </c>
      <c r="C21" s="738">
        <v>183.87204</v>
      </c>
      <c r="D21" s="738">
        <v>220.02431999999999</v>
      </c>
      <c r="E21" s="738"/>
      <c r="F21" s="738">
        <v>187.62547000000001</v>
      </c>
      <c r="G21" s="738">
        <v>210</v>
      </c>
      <c r="H21" s="738">
        <v>-22.374529999999993</v>
      </c>
      <c r="I21" s="739">
        <v>0.89345461904761914</v>
      </c>
      <c r="J21" s="740" t="s">
        <v>1</v>
      </c>
    </row>
    <row r="22" spans="1:10" ht="14.4" customHeight="1" x14ac:dyDescent="0.3">
      <c r="A22" s="736" t="s">
        <v>562</v>
      </c>
      <c r="B22" s="737" t="s">
        <v>361</v>
      </c>
      <c r="C22" s="738">
        <v>33.3018</v>
      </c>
      <c r="D22" s="738">
        <v>8.3305500000010007</v>
      </c>
      <c r="E22" s="738"/>
      <c r="F22" s="738">
        <v>44.877740000000003</v>
      </c>
      <c r="G22" s="738">
        <v>5</v>
      </c>
      <c r="H22" s="738">
        <v>39.877740000000003</v>
      </c>
      <c r="I22" s="739">
        <v>8.9755479999999999</v>
      </c>
      <c r="J22" s="740" t="s">
        <v>1</v>
      </c>
    </row>
    <row r="23" spans="1:10" ht="14.4" customHeight="1" x14ac:dyDescent="0.3">
      <c r="A23" s="736" t="s">
        <v>562</v>
      </c>
      <c r="B23" s="737" t="s">
        <v>565</v>
      </c>
      <c r="C23" s="738">
        <v>9146.6920000000027</v>
      </c>
      <c r="D23" s="738">
        <v>9164.5539200000003</v>
      </c>
      <c r="E23" s="738"/>
      <c r="F23" s="738">
        <v>9187.3543799999989</v>
      </c>
      <c r="G23" s="738">
        <v>9161.7499999999964</v>
      </c>
      <c r="H23" s="738">
        <v>25.604380000002493</v>
      </c>
      <c r="I23" s="739">
        <v>1.0027947040685461</v>
      </c>
      <c r="J23" s="740" t="s">
        <v>566</v>
      </c>
    </row>
    <row r="25" spans="1:10" ht="14.4" customHeight="1" x14ac:dyDescent="0.3">
      <c r="A25" s="736" t="s">
        <v>562</v>
      </c>
      <c r="B25" s="737" t="s">
        <v>563</v>
      </c>
      <c r="C25" s="738" t="s">
        <v>564</v>
      </c>
      <c r="D25" s="738" t="s">
        <v>564</v>
      </c>
      <c r="E25" s="738"/>
      <c r="F25" s="738" t="s">
        <v>564</v>
      </c>
      <c r="G25" s="738" t="s">
        <v>564</v>
      </c>
      <c r="H25" s="738" t="s">
        <v>564</v>
      </c>
      <c r="I25" s="739" t="s">
        <v>564</v>
      </c>
      <c r="J25" s="740" t="s">
        <v>74</v>
      </c>
    </row>
    <row r="26" spans="1:10" ht="14.4" customHeight="1" x14ac:dyDescent="0.3">
      <c r="A26" s="736" t="s">
        <v>567</v>
      </c>
      <c r="B26" s="737" t="s">
        <v>568</v>
      </c>
      <c r="C26" s="738" t="s">
        <v>564</v>
      </c>
      <c r="D26" s="738" t="s">
        <v>564</v>
      </c>
      <c r="E26" s="738"/>
      <c r="F26" s="738" t="s">
        <v>564</v>
      </c>
      <c r="G26" s="738" t="s">
        <v>564</v>
      </c>
      <c r="H26" s="738" t="s">
        <v>564</v>
      </c>
      <c r="I26" s="739" t="s">
        <v>564</v>
      </c>
      <c r="J26" s="740" t="s">
        <v>0</v>
      </c>
    </row>
    <row r="27" spans="1:10" ht="14.4" customHeight="1" x14ac:dyDescent="0.3">
      <c r="A27" s="736" t="s">
        <v>567</v>
      </c>
      <c r="B27" s="737" t="s">
        <v>350</v>
      </c>
      <c r="C27" s="738">
        <v>5.5577699999999997</v>
      </c>
      <c r="D27" s="738">
        <v>4.8445900000000002</v>
      </c>
      <c r="E27" s="738"/>
      <c r="F27" s="738">
        <v>3.2552300000000001</v>
      </c>
      <c r="G27" s="738">
        <v>4.6193702054595001</v>
      </c>
      <c r="H27" s="738">
        <v>-1.3641402054595</v>
      </c>
      <c r="I27" s="739">
        <v>0.70469130102470201</v>
      </c>
      <c r="J27" s="740" t="s">
        <v>1</v>
      </c>
    </row>
    <row r="28" spans="1:10" ht="14.4" customHeight="1" x14ac:dyDescent="0.3">
      <c r="A28" s="736" t="s">
        <v>567</v>
      </c>
      <c r="B28" s="737" t="s">
        <v>353</v>
      </c>
      <c r="C28" s="738">
        <v>122.83503999999999</v>
      </c>
      <c r="D28" s="738">
        <v>85.104819999999989</v>
      </c>
      <c r="E28" s="738"/>
      <c r="F28" s="738">
        <v>111.41217</v>
      </c>
      <c r="G28" s="738">
        <v>96.436241246375744</v>
      </c>
      <c r="H28" s="738">
        <v>14.97592875362426</v>
      </c>
      <c r="I28" s="739">
        <v>1.1552935759427174</v>
      </c>
      <c r="J28" s="740" t="s">
        <v>1</v>
      </c>
    </row>
    <row r="29" spans="1:10" ht="14.4" customHeight="1" x14ac:dyDescent="0.3">
      <c r="A29" s="736" t="s">
        <v>567</v>
      </c>
      <c r="B29" s="737" t="s">
        <v>354</v>
      </c>
      <c r="C29" s="738">
        <v>121.49623000000001</v>
      </c>
      <c r="D29" s="738">
        <v>88.14434</v>
      </c>
      <c r="E29" s="738"/>
      <c r="F29" s="738">
        <v>115.10911999999999</v>
      </c>
      <c r="G29" s="738">
        <v>99.649073444611005</v>
      </c>
      <c r="H29" s="738">
        <v>15.460046555388985</v>
      </c>
      <c r="I29" s="739">
        <v>1.1551449102432678</v>
      </c>
      <c r="J29" s="740" t="s">
        <v>1</v>
      </c>
    </row>
    <row r="30" spans="1:10" ht="14.4" customHeight="1" x14ac:dyDescent="0.3">
      <c r="A30" s="736" t="s">
        <v>567</v>
      </c>
      <c r="B30" s="737" t="s">
        <v>355</v>
      </c>
      <c r="C30" s="738">
        <v>9.1734200000000001</v>
      </c>
      <c r="D30" s="738">
        <v>5.6</v>
      </c>
      <c r="E30" s="738"/>
      <c r="F30" s="738">
        <v>5.4459999999999997</v>
      </c>
      <c r="G30" s="738">
        <v>9.7531881076815008</v>
      </c>
      <c r="H30" s="738">
        <v>-4.3071881076815011</v>
      </c>
      <c r="I30" s="739">
        <v>0.55838151995764251</v>
      </c>
      <c r="J30" s="740" t="s">
        <v>1</v>
      </c>
    </row>
    <row r="31" spans="1:10" ht="14.4" customHeight="1" x14ac:dyDescent="0.3">
      <c r="A31" s="736" t="s">
        <v>567</v>
      </c>
      <c r="B31" s="737" t="s">
        <v>357</v>
      </c>
      <c r="C31" s="738">
        <v>2.7412000000000001</v>
      </c>
      <c r="D31" s="738">
        <v>6.569</v>
      </c>
      <c r="E31" s="738"/>
      <c r="F31" s="738">
        <v>1.1976199999999999</v>
      </c>
      <c r="G31" s="738">
        <v>6.4507761138224993</v>
      </c>
      <c r="H31" s="738">
        <v>-5.2531561138224996</v>
      </c>
      <c r="I31" s="739">
        <v>0.18565517991451932</v>
      </c>
      <c r="J31" s="740" t="s">
        <v>1</v>
      </c>
    </row>
    <row r="32" spans="1:10" ht="14.4" customHeight="1" x14ac:dyDescent="0.3">
      <c r="A32" s="736" t="s">
        <v>567</v>
      </c>
      <c r="B32" s="737" t="s">
        <v>358</v>
      </c>
      <c r="C32" s="738">
        <v>15.143500000000001</v>
      </c>
      <c r="D32" s="738">
        <v>15.565999999999999</v>
      </c>
      <c r="E32" s="738"/>
      <c r="F32" s="738">
        <v>16.582799999999999</v>
      </c>
      <c r="G32" s="738">
        <v>14.260358909021249</v>
      </c>
      <c r="H32" s="738">
        <v>2.3224410909787494</v>
      </c>
      <c r="I32" s="739">
        <v>1.162859932614287</v>
      </c>
      <c r="J32" s="740" t="s">
        <v>1</v>
      </c>
    </row>
    <row r="33" spans="1:10" ht="14.4" customHeight="1" x14ac:dyDescent="0.3">
      <c r="A33" s="736" t="s">
        <v>567</v>
      </c>
      <c r="B33" s="737" t="s">
        <v>359</v>
      </c>
      <c r="C33" s="738" t="s">
        <v>564</v>
      </c>
      <c r="D33" s="738" t="s">
        <v>564</v>
      </c>
      <c r="E33" s="738"/>
      <c r="F33" s="738">
        <v>28.363130000000002</v>
      </c>
      <c r="G33" s="738">
        <v>0</v>
      </c>
      <c r="H33" s="738">
        <v>28.363130000000002</v>
      </c>
      <c r="I33" s="739" t="s">
        <v>564</v>
      </c>
      <c r="J33" s="740" t="s">
        <v>1</v>
      </c>
    </row>
    <row r="34" spans="1:10" ht="14.4" customHeight="1" x14ac:dyDescent="0.3">
      <c r="A34" s="736" t="s">
        <v>567</v>
      </c>
      <c r="B34" s="737" t="s">
        <v>360</v>
      </c>
      <c r="C34" s="738">
        <v>8.0225000000000009</v>
      </c>
      <c r="D34" s="738">
        <v>0</v>
      </c>
      <c r="E34" s="738"/>
      <c r="F34" s="738">
        <v>5.5659999999999998</v>
      </c>
      <c r="G34" s="738">
        <v>0.68057841795774998</v>
      </c>
      <c r="H34" s="738">
        <v>4.88542158204225</v>
      </c>
      <c r="I34" s="739">
        <v>8.178337504004622</v>
      </c>
      <c r="J34" s="740" t="s">
        <v>1</v>
      </c>
    </row>
    <row r="35" spans="1:10" ht="14.4" customHeight="1" x14ac:dyDescent="0.3">
      <c r="A35" s="736" t="s">
        <v>567</v>
      </c>
      <c r="B35" s="737" t="s">
        <v>569</v>
      </c>
      <c r="C35" s="738">
        <v>284.96966000000003</v>
      </c>
      <c r="D35" s="738">
        <v>205.82874999999999</v>
      </c>
      <c r="E35" s="738"/>
      <c r="F35" s="738">
        <v>286.93206999999995</v>
      </c>
      <c r="G35" s="738">
        <v>231.84958644492923</v>
      </c>
      <c r="H35" s="738">
        <v>55.082483555070723</v>
      </c>
      <c r="I35" s="739">
        <v>1.2375785283885092</v>
      </c>
      <c r="J35" s="740" t="s">
        <v>570</v>
      </c>
    </row>
    <row r="36" spans="1:10" ht="14.4" customHeight="1" x14ac:dyDescent="0.3">
      <c r="A36" s="736" t="s">
        <v>564</v>
      </c>
      <c r="B36" s="737" t="s">
        <v>564</v>
      </c>
      <c r="C36" s="738" t="s">
        <v>564</v>
      </c>
      <c r="D36" s="738" t="s">
        <v>564</v>
      </c>
      <c r="E36" s="738"/>
      <c r="F36" s="738" t="s">
        <v>564</v>
      </c>
      <c r="G36" s="738" t="s">
        <v>564</v>
      </c>
      <c r="H36" s="738" t="s">
        <v>564</v>
      </c>
      <c r="I36" s="739" t="s">
        <v>564</v>
      </c>
      <c r="J36" s="740" t="s">
        <v>571</v>
      </c>
    </row>
    <row r="37" spans="1:10" ht="14.4" customHeight="1" x14ac:dyDescent="0.3">
      <c r="A37" s="736" t="s">
        <v>3077</v>
      </c>
      <c r="B37" s="737" t="s">
        <v>3078</v>
      </c>
      <c r="C37" s="738" t="s">
        <v>564</v>
      </c>
      <c r="D37" s="738" t="s">
        <v>564</v>
      </c>
      <c r="E37" s="738"/>
      <c r="F37" s="738" t="s">
        <v>564</v>
      </c>
      <c r="G37" s="738" t="s">
        <v>564</v>
      </c>
      <c r="H37" s="738" t="s">
        <v>564</v>
      </c>
      <c r="I37" s="739" t="s">
        <v>564</v>
      </c>
      <c r="J37" s="740" t="s">
        <v>0</v>
      </c>
    </row>
    <row r="38" spans="1:10" ht="14.4" customHeight="1" x14ac:dyDescent="0.3">
      <c r="A38" s="736" t="s">
        <v>3077</v>
      </c>
      <c r="B38" s="737" t="s">
        <v>354</v>
      </c>
      <c r="C38" s="738">
        <v>181.48107999999999</v>
      </c>
      <c r="D38" s="738">
        <v>175.16980000000001</v>
      </c>
      <c r="E38" s="738"/>
      <c r="F38" s="738">
        <v>200.3997</v>
      </c>
      <c r="G38" s="738">
        <v>162.92987630687949</v>
      </c>
      <c r="H38" s="738">
        <v>37.469823693120503</v>
      </c>
      <c r="I38" s="739">
        <v>1.229975155830511</v>
      </c>
      <c r="J38" s="740" t="s">
        <v>1</v>
      </c>
    </row>
    <row r="39" spans="1:10" ht="14.4" customHeight="1" x14ac:dyDescent="0.3">
      <c r="A39" s="736" t="s">
        <v>3077</v>
      </c>
      <c r="B39" s="737" t="s">
        <v>355</v>
      </c>
      <c r="C39" s="738">
        <v>0</v>
      </c>
      <c r="D39" s="738">
        <v>3.306</v>
      </c>
      <c r="E39" s="738"/>
      <c r="F39" s="738">
        <v>0</v>
      </c>
      <c r="G39" s="738">
        <v>0.82856334950474997</v>
      </c>
      <c r="H39" s="738">
        <v>-0.82856334950474997</v>
      </c>
      <c r="I39" s="739">
        <v>0</v>
      </c>
      <c r="J39" s="740" t="s">
        <v>1</v>
      </c>
    </row>
    <row r="40" spans="1:10" ht="14.4" customHeight="1" x14ac:dyDescent="0.3">
      <c r="A40" s="736" t="s">
        <v>3077</v>
      </c>
      <c r="B40" s="737" t="s">
        <v>3079</v>
      </c>
      <c r="C40" s="738">
        <v>181.48107999999999</v>
      </c>
      <c r="D40" s="738">
        <v>178.47580000000002</v>
      </c>
      <c r="E40" s="738"/>
      <c r="F40" s="738">
        <v>200.3997</v>
      </c>
      <c r="G40" s="738">
        <v>163.75843965638424</v>
      </c>
      <c r="H40" s="738">
        <v>36.641260343615755</v>
      </c>
      <c r="I40" s="739">
        <v>1.2237518897987818</v>
      </c>
      <c r="J40" s="740" t="s">
        <v>570</v>
      </c>
    </row>
    <row r="41" spans="1:10" ht="14.4" customHeight="1" x14ac:dyDescent="0.3">
      <c r="A41" s="736" t="s">
        <v>564</v>
      </c>
      <c r="B41" s="737" t="s">
        <v>564</v>
      </c>
      <c r="C41" s="738" t="s">
        <v>564</v>
      </c>
      <c r="D41" s="738" t="s">
        <v>564</v>
      </c>
      <c r="E41" s="738"/>
      <c r="F41" s="738" t="s">
        <v>564</v>
      </c>
      <c r="G41" s="738" t="s">
        <v>564</v>
      </c>
      <c r="H41" s="738" t="s">
        <v>564</v>
      </c>
      <c r="I41" s="739" t="s">
        <v>564</v>
      </c>
      <c r="J41" s="740" t="s">
        <v>571</v>
      </c>
    </row>
    <row r="42" spans="1:10" ht="14.4" customHeight="1" x14ac:dyDescent="0.3">
      <c r="A42" s="736" t="s">
        <v>572</v>
      </c>
      <c r="B42" s="737" t="s">
        <v>573</v>
      </c>
      <c r="C42" s="738" t="s">
        <v>564</v>
      </c>
      <c r="D42" s="738" t="s">
        <v>564</v>
      </c>
      <c r="E42" s="738"/>
      <c r="F42" s="738" t="s">
        <v>564</v>
      </c>
      <c r="G42" s="738" t="s">
        <v>564</v>
      </c>
      <c r="H42" s="738" t="s">
        <v>564</v>
      </c>
      <c r="I42" s="739" t="s">
        <v>564</v>
      </c>
      <c r="J42" s="740" t="s">
        <v>0</v>
      </c>
    </row>
    <row r="43" spans="1:10" ht="14.4" customHeight="1" x14ac:dyDescent="0.3">
      <c r="A43" s="736" t="s">
        <v>572</v>
      </c>
      <c r="B43" s="737" t="s">
        <v>353</v>
      </c>
      <c r="C43" s="738">
        <v>1.8276499999999998</v>
      </c>
      <c r="D43" s="738">
        <v>3.7523799999999996</v>
      </c>
      <c r="E43" s="738"/>
      <c r="F43" s="738">
        <v>6.1632199999999999</v>
      </c>
      <c r="G43" s="738">
        <v>4.3541976142502499</v>
      </c>
      <c r="H43" s="738">
        <v>1.8090223857497501</v>
      </c>
      <c r="I43" s="739">
        <v>1.4154663030977859</v>
      </c>
      <c r="J43" s="740" t="s">
        <v>1</v>
      </c>
    </row>
    <row r="44" spans="1:10" ht="14.4" customHeight="1" x14ac:dyDescent="0.3">
      <c r="A44" s="736" t="s">
        <v>572</v>
      </c>
      <c r="B44" s="737" t="s">
        <v>354</v>
      </c>
      <c r="C44" s="738">
        <v>3.2574399999999999</v>
      </c>
      <c r="D44" s="738">
        <v>2.9513999999999996</v>
      </c>
      <c r="E44" s="738"/>
      <c r="F44" s="738">
        <v>2.6182499999999997</v>
      </c>
      <c r="G44" s="738">
        <v>3.4554493971917504</v>
      </c>
      <c r="H44" s="738">
        <v>-0.83719939719175063</v>
      </c>
      <c r="I44" s="739">
        <v>0.75771620389748895</v>
      </c>
      <c r="J44" s="740" t="s">
        <v>1</v>
      </c>
    </row>
    <row r="45" spans="1:10" ht="14.4" customHeight="1" x14ac:dyDescent="0.3">
      <c r="A45" s="736" t="s">
        <v>572</v>
      </c>
      <c r="B45" s="737" t="s">
        <v>357</v>
      </c>
      <c r="C45" s="738">
        <v>0.21</v>
      </c>
      <c r="D45" s="738">
        <v>0.03</v>
      </c>
      <c r="E45" s="738"/>
      <c r="F45" s="738">
        <v>0</v>
      </c>
      <c r="G45" s="738">
        <v>1.49312000165E-2</v>
      </c>
      <c r="H45" s="738">
        <v>-1.49312000165E-2</v>
      </c>
      <c r="I45" s="739">
        <v>0</v>
      </c>
      <c r="J45" s="740" t="s">
        <v>1</v>
      </c>
    </row>
    <row r="46" spans="1:10" ht="14.4" customHeight="1" x14ac:dyDescent="0.3">
      <c r="A46" s="736" t="s">
        <v>572</v>
      </c>
      <c r="B46" s="737" t="s">
        <v>358</v>
      </c>
      <c r="C46" s="738">
        <v>0.28399999999999997</v>
      </c>
      <c r="D46" s="738">
        <v>0.42599999999999993</v>
      </c>
      <c r="E46" s="738"/>
      <c r="F46" s="738">
        <v>0.41400000000000003</v>
      </c>
      <c r="G46" s="738">
        <v>0.44467325717625</v>
      </c>
      <c r="H46" s="738">
        <v>-3.0673257176249968E-2</v>
      </c>
      <c r="I46" s="739">
        <v>0.93102068388139569</v>
      </c>
      <c r="J46" s="740" t="s">
        <v>1</v>
      </c>
    </row>
    <row r="47" spans="1:10" ht="14.4" customHeight="1" x14ac:dyDescent="0.3">
      <c r="A47" s="736" t="s">
        <v>572</v>
      </c>
      <c r="B47" s="737" t="s">
        <v>574</v>
      </c>
      <c r="C47" s="738">
        <v>5.579089999999999</v>
      </c>
      <c r="D47" s="738">
        <v>7.1597799999999996</v>
      </c>
      <c r="E47" s="738"/>
      <c r="F47" s="738">
        <v>9.1954699999999985</v>
      </c>
      <c r="G47" s="738">
        <v>8.2692514686347511</v>
      </c>
      <c r="H47" s="738">
        <v>0.92621853136524734</v>
      </c>
      <c r="I47" s="739">
        <v>1.1120075420222002</v>
      </c>
      <c r="J47" s="740" t="s">
        <v>570</v>
      </c>
    </row>
    <row r="48" spans="1:10" ht="14.4" customHeight="1" x14ac:dyDescent="0.3">
      <c r="A48" s="736" t="s">
        <v>564</v>
      </c>
      <c r="B48" s="737" t="s">
        <v>564</v>
      </c>
      <c r="C48" s="738" t="s">
        <v>564</v>
      </c>
      <c r="D48" s="738" t="s">
        <v>564</v>
      </c>
      <c r="E48" s="738"/>
      <c r="F48" s="738" t="s">
        <v>564</v>
      </c>
      <c r="G48" s="738" t="s">
        <v>564</v>
      </c>
      <c r="H48" s="738" t="s">
        <v>564</v>
      </c>
      <c r="I48" s="739" t="s">
        <v>564</v>
      </c>
      <c r="J48" s="740" t="s">
        <v>571</v>
      </c>
    </row>
    <row r="49" spans="1:10" ht="14.4" customHeight="1" x14ac:dyDescent="0.3">
      <c r="A49" s="736" t="s">
        <v>575</v>
      </c>
      <c r="B49" s="737" t="s">
        <v>576</v>
      </c>
      <c r="C49" s="738" t="s">
        <v>564</v>
      </c>
      <c r="D49" s="738" t="s">
        <v>564</v>
      </c>
      <c r="E49" s="738"/>
      <c r="F49" s="738" t="s">
        <v>564</v>
      </c>
      <c r="G49" s="738" t="s">
        <v>564</v>
      </c>
      <c r="H49" s="738" t="s">
        <v>564</v>
      </c>
      <c r="I49" s="739" t="s">
        <v>564</v>
      </c>
      <c r="J49" s="740" t="s">
        <v>0</v>
      </c>
    </row>
    <row r="50" spans="1:10" ht="14.4" customHeight="1" x14ac:dyDescent="0.3">
      <c r="A50" s="736" t="s">
        <v>575</v>
      </c>
      <c r="B50" s="737" t="s">
        <v>350</v>
      </c>
      <c r="C50" s="738">
        <v>229.20308</v>
      </c>
      <c r="D50" s="738">
        <v>219.89417</v>
      </c>
      <c r="E50" s="738"/>
      <c r="F50" s="738">
        <v>130.18634</v>
      </c>
      <c r="G50" s="738">
        <v>188.4821315804995</v>
      </c>
      <c r="H50" s="738">
        <v>-58.295791580499497</v>
      </c>
      <c r="I50" s="739">
        <v>0.69070918770036438</v>
      </c>
      <c r="J50" s="740" t="s">
        <v>1</v>
      </c>
    </row>
    <row r="51" spans="1:10" ht="14.4" customHeight="1" x14ac:dyDescent="0.3">
      <c r="A51" s="736" t="s">
        <v>575</v>
      </c>
      <c r="B51" s="737" t="s">
        <v>352</v>
      </c>
      <c r="C51" s="738">
        <v>0.12342</v>
      </c>
      <c r="D51" s="738">
        <v>0.15487999999999999</v>
      </c>
      <c r="E51" s="738"/>
      <c r="F51" s="738">
        <v>0</v>
      </c>
      <c r="G51" s="738">
        <v>0.20798144238225</v>
      </c>
      <c r="H51" s="738">
        <v>-0.20798144238225</v>
      </c>
      <c r="I51" s="739">
        <v>0</v>
      </c>
      <c r="J51" s="740" t="s">
        <v>1</v>
      </c>
    </row>
    <row r="52" spans="1:10" ht="14.4" customHeight="1" x14ac:dyDescent="0.3">
      <c r="A52" s="736" t="s">
        <v>575</v>
      </c>
      <c r="B52" s="737" t="s">
        <v>353</v>
      </c>
      <c r="C52" s="738">
        <v>64.564369999999997</v>
      </c>
      <c r="D52" s="738">
        <v>70.013930000000002</v>
      </c>
      <c r="E52" s="738"/>
      <c r="F52" s="738">
        <v>55.28436</v>
      </c>
      <c r="G52" s="738">
        <v>72.972708897031254</v>
      </c>
      <c r="H52" s="738">
        <v>-17.688348897031254</v>
      </c>
      <c r="I52" s="739">
        <v>0.75760323051744527</v>
      </c>
      <c r="J52" s="740" t="s">
        <v>1</v>
      </c>
    </row>
    <row r="53" spans="1:10" ht="14.4" customHeight="1" x14ac:dyDescent="0.3">
      <c r="A53" s="736" t="s">
        <v>575</v>
      </c>
      <c r="B53" s="737" t="s">
        <v>354</v>
      </c>
      <c r="C53" s="738">
        <v>326.76477</v>
      </c>
      <c r="D53" s="738">
        <v>375.49997000000002</v>
      </c>
      <c r="E53" s="738"/>
      <c r="F53" s="738">
        <v>392.05687999999998</v>
      </c>
      <c r="G53" s="738">
        <v>388.58419082221752</v>
      </c>
      <c r="H53" s="738">
        <v>3.4726891777824562</v>
      </c>
      <c r="I53" s="739">
        <v>1.0089367742172797</v>
      </c>
      <c r="J53" s="740" t="s">
        <v>1</v>
      </c>
    </row>
    <row r="54" spans="1:10" ht="14.4" customHeight="1" x14ac:dyDescent="0.3">
      <c r="A54" s="736" t="s">
        <v>575</v>
      </c>
      <c r="B54" s="737" t="s">
        <v>355</v>
      </c>
      <c r="C54" s="738">
        <v>55.451599999999999</v>
      </c>
      <c r="D54" s="738">
        <v>33.648560000000003</v>
      </c>
      <c r="E54" s="738"/>
      <c r="F54" s="738">
        <v>15.177300000000001</v>
      </c>
      <c r="G54" s="738">
        <v>29.9447756868725</v>
      </c>
      <c r="H54" s="738">
        <v>-14.767475686872499</v>
      </c>
      <c r="I54" s="739">
        <v>0.50684300188809173</v>
      </c>
      <c r="J54" s="740" t="s">
        <v>1</v>
      </c>
    </row>
    <row r="55" spans="1:10" ht="14.4" customHeight="1" x14ac:dyDescent="0.3">
      <c r="A55" s="736" t="s">
        <v>575</v>
      </c>
      <c r="B55" s="737" t="s">
        <v>357</v>
      </c>
      <c r="C55" s="738">
        <v>7.7670000000000003</v>
      </c>
      <c r="D55" s="738">
        <v>5.2779999999999996</v>
      </c>
      <c r="E55" s="738"/>
      <c r="F55" s="738">
        <v>5.718</v>
      </c>
      <c r="G55" s="738">
        <v>10.66386305182975</v>
      </c>
      <c r="H55" s="738">
        <v>-4.9458630518297504</v>
      </c>
      <c r="I55" s="739">
        <v>0.53620343511621538</v>
      </c>
      <c r="J55" s="740" t="s">
        <v>1</v>
      </c>
    </row>
    <row r="56" spans="1:10" ht="14.4" customHeight="1" x14ac:dyDescent="0.3">
      <c r="A56" s="736" t="s">
        <v>575</v>
      </c>
      <c r="B56" s="737" t="s">
        <v>358</v>
      </c>
      <c r="C56" s="738">
        <v>31.964399999999998</v>
      </c>
      <c r="D56" s="738">
        <v>31.012450000000001</v>
      </c>
      <c r="E56" s="738"/>
      <c r="F56" s="738">
        <v>30.0456</v>
      </c>
      <c r="G56" s="738">
        <v>31.802481171978499</v>
      </c>
      <c r="H56" s="738">
        <v>-1.7568811719784989</v>
      </c>
      <c r="I56" s="739">
        <v>0.94475647473925695</v>
      </c>
      <c r="J56" s="740" t="s">
        <v>1</v>
      </c>
    </row>
    <row r="57" spans="1:10" ht="14.4" customHeight="1" x14ac:dyDescent="0.3">
      <c r="A57" s="736" t="s">
        <v>575</v>
      </c>
      <c r="B57" s="737" t="s">
        <v>359</v>
      </c>
      <c r="C57" s="738">
        <v>53.831850000000003</v>
      </c>
      <c r="D57" s="738">
        <v>4.9711599999999994</v>
      </c>
      <c r="E57" s="738"/>
      <c r="F57" s="738">
        <v>21.592019999999998</v>
      </c>
      <c r="G57" s="738">
        <v>39.047363548617497</v>
      </c>
      <c r="H57" s="738">
        <v>-17.455343548617499</v>
      </c>
      <c r="I57" s="739">
        <v>0.5529699840839698</v>
      </c>
      <c r="J57" s="740" t="s">
        <v>1</v>
      </c>
    </row>
    <row r="58" spans="1:10" ht="14.4" customHeight="1" x14ac:dyDescent="0.3">
      <c r="A58" s="736" t="s">
        <v>575</v>
      </c>
      <c r="B58" s="737" t="s">
        <v>360</v>
      </c>
      <c r="C58" s="738">
        <v>32.4876</v>
      </c>
      <c r="D58" s="738">
        <v>54.975550000000005</v>
      </c>
      <c r="E58" s="738"/>
      <c r="F58" s="738">
        <v>41.85971</v>
      </c>
      <c r="G58" s="738">
        <v>58.174134252049498</v>
      </c>
      <c r="H58" s="738">
        <v>-16.314424252049498</v>
      </c>
      <c r="I58" s="739">
        <v>0.71955879598715755</v>
      </c>
      <c r="J58" s="740" t="s">
        <v>1</v>
      </c>
    </row>
    <row r="59" spans="1:10" ht="14.4" customHeight="1" x14ac:dyDescent="0.3">
      <c r="A59" s="736" t="s">
        <v>575</v>
      </c>
      <c r="B59" s="737" t="s">
        <v>577</v>
      </c>
      <c r="C59" s="738">
        <v>802.15809000000002</v>
      </c>
      <c r="D59" s="738">
        <v>795.44867000000011</v>
      </c>
      <c r="E59" s="738"/>
      <c r="F59" s="738">
        <v>691.92020999999988</v>
      </c>
      <c r="G59" s="738">
        <v>819.87963045347806</v>
      </c>
      <c r="H59" s="738">
        <v>-127.95942045347817</v>
      </c>
      <c r="I59" s="739">
        <v>0.84392901628413008</v>
      </c>
      <c r="J59" s="740" t="s">
        <v>570</v>
      </c>
    </row>
    <row r="60" spans="1:10" ht="14.4" customHeight="1" x14ac:dyDescent="0.3">
      <c r="A60" s="736" t="s">
        <v>564</v>
      </c>
      <c r="B60" s="737" t="s">
        <v>564</v>
      </c>
      <c r="C60" s="738" t="s">
        <v>564</v>
      </c>
      <c r="D60" s="738" t="s">
        <v>564</v>
      </c>
      <c r="E60" s="738"/>
      <c r="F60" s="738" t="s">
        <v>564</v>
      </c>
      <c r="G60" s="738" t="s">
        <v>564</v>
      </c>
      <c r="H60" s="738" t="s">
        <v>564</v>
      </c>
      <c r="I60" s="739" t="s">
        <v>564</v>
      </c>
      <c r="J60" s="740" t="s">
        <v>571</v>
      </c>
    </row>
    <row r="61" spans="1:10" ht="14.4" customHeight="1" x14ac:dyDescent="0.3">
      <c r="A61" s="736" t="s">
        <v>578</v>
      </c>
      <c r="B61" s="737" t="s">
        <v>579</v>
      </c>
      <c r="C61" s="738" t="s">
        <v>564</v>
      </c>
      <c r="D61" s="738" t="s">
        <v>564</v>
      </c>
      <c r="E61" s="738"/>
      <c r="F61" s="738" t="s">
        <v>564</v>
      </c>
      <c r="G61" s="738" t="s">
        <v>564</v>
      </c>
      <c r="H61" s="738" t="s">
        <v>564</v>
      </c>
      <c r="I61" s="739" t="s">
        <v>564</v>
      </c>
      <c r="J61" s="740" t="s">
        <v>0</v>
      </c>
    </row>
    <row r="62" spans="1:10" ht="14.4" customHeight="1" x14ac:dyDescent="0.3">
      <c r="A62" s="736" t="s">
        <v>578</v>
      </c>
      <c r="B62" s="737" t="s">
        <v>3074</v>
      </c>
      <c r="C62" s="738" t="s">
        <v>564</v>
      </c>
      <c r="D62" s="738">
        <v>488.82</v>
      </c>
      <c r="E62" s="738"/>
      <c r="F62" s="738">
        <v>0</v>
      </c>
      <c r="G62" s="738">
        <v>0</v>
      </c>
      <c r="H62" s="738">
        <v>0</v>
      </c>
      <c r="I62" s="739" t="s">
        <v>564</v>
      </c>
      <c r="J62" s="740" t="s">
        <v>1</v>
      </c>
    </row>
    <row r="63" spans="1:10" ht="14.4" customHeight="1" x14ac:dyDescent="0.3">
      <c r="A63" s="736" t="s">
        <v>578</v>
      </c>
      <c r="B63" s="737" t="s">
        <v>348</v>
      </c>
      <c r="C63" s="738">
        <v>1037.3427200000001</v>
      </c>
      <c r="D63" s="738">
        <v>785.34554000000003</v>
      </c>
      <c r="E63" s="738"/>
      <c r="F63" s="738">
        <v>168.39395000000002</v>
      </c>
      <c r="G63" s="738">
        <v>762.5</v>
      </c>
      <c r="H63" s="738">
        <v>-594.10604999999998</v>
      </c>
      <c r="I63" s="739">
        <v>0.22084452459016396</v>
      </c>
      <c r="J63" s="740" t="s">
        <v>1</v>
      </c>
    </row>
    <row r="64" spans="1:10" ht="14.4" customHeight="1" x14ac:dyDescent="0.3">
      <c r="A64" s="736" t="s">
        <v>578</v>
      </c>
      <c r="B64" s="737" t="s">
        <v>349</v>
      </c>
      <c r="C64" s="738">
        <v>289.19047</v>
      </c>
      <c r="D64" s="738">
        <v>122.12042</v>
      </c>
      <c r="E64" s="738"/>
      <c r="F64" s="738">
        <v>306.54629999999997</v>
      </c>
      <c r="G64" s="738">
        <v>225</v>
      </c>
      <c r="H64" s="738">
        <v>81.546299999999974</v>
      </c>
      <c r="I64" s="739">
        <v>1.362428</v>
      </c>
      <c r="J64" s="740" t="s">
        <v>1</v>
      </c>
    </row>
    <row r="65" spans="1:10" ht="14.4" customHeight="1" x14ac:dyDescent="0.3">
      <c r="A65" s="736" t="s">
        <v>578</v>
      </c>
      <c r="B65" s="737" t="s">
        <v>350</v>
      </c>
      <c r="C65" s="738">
        <v>28.350719999999999</v>
      </c>
      <c r="D65" s="738">
        <v>34.987250000000003</v>
      </c>
      <c r="E65" s="738"/>
      <c r="F65" s="738">
        <v>47.505899999999997</v>
      </c>
      <c r="G65" s="738">
        <v>46.89849821404075</v>
      </c>
      <c r="H65" s="738">
        <v>0.60740178595924732</v>
      </c>
      <c r="I65" s="739">
        <v>1.0129514122858927</v>
      </c>
      <c r="J65" s="740" t="s">
        <v>1</v>
      </c>
    </row>
    <row r="66" spans="1:10" ht="14.4" customHeight="1" x14ac:dyDescent="0.3">
      <c r="A66" s="736" t="s">
        <v>578</v>
      </c>
      <c r="B66" s="737" t="s">
        <v>351</v>
      </c>
      <c r="C66" s="738">
        <v>0</v>
      </c>
      <c r="D66" s="738">
        <v>0</v>
      </c>
      <c r="E66" s="738"/>
      <c r="F66" s="738">
        <v>0</v>
      </c>
      <c r="G66" s="738">
        <v>6.25</v>
      </c>
      <c r="H66" s="738">
        <v>-6.25</v>
      </c>
      <c r="I66" s="739">
        <v>0</v>
      </c>
      <c r="J66" s="740" t="s">
        <v>1</v>
      </c>
    </row>
    <row r="67" spans="1:10" ht="14.4" customHeight="1" x14ac:dyDescent="0.3">
      <c r="A67" s="736" t="s">
        <v>578</v>
      </c>
      <c r="B67" s="737" t="s">
        <v>352</v>
      </c>
      <c r="C67" s="738">
        <v>0</v>
      </c>
      <c r="D67" s="738">
        <v>0.121</v>
      </c>
      <c r="E67" s="738"/>
      <c r="F67" s="738">
        <v>0</v>
      </c>
      <c r="G67" s="738">
        <v>4.2018557617500001E-2</v>
      </c>
      <c r="H67" s="738">
        <v>-4.2018557617500001E-2</v>
      </c>
      <c r="I67" s="739">
        <v>0</v>
      </c>
      <c r="J67" s="740" t="s">
        <v>1</v>
      </c>
    </row>
    <row r="68" spans="1:10" ht="14.4" customHeight="1" x14ac:dyDescent="0.3">
      <c r="A68" s="736" t="s">
        <v>578</v>
      </c>
      <c r="B68" s="737" t="s">
        <v>353</v>
      </c>
      <c r="C68" s="738">
        <v>83.09357</v>
      </c>
      <c r="D68" s="738">
        <v>123.44964999999999</v>
      </c>
      <c r="E68" s="738"/>
      <c r="F68" s="738">
        <v>146.31754999999998</v>
      </c>
      <c r="G68" s="738">
        <v>115.98685224234248</v>
      </c>
      <c r="H68" s="738">
        <v>30.330697757657504</v>
      </c>
      <c r="I68" s="739">
        <v>1.2615011716524962</v>
      </c>
      <c r="J68" s="740" t="s">
        <v>1</v>
      </c>
    </row>
    <row r="69" spans="1:10" ht="14.4" customHeight="1" x14ac:dyDescent="0.3">
      <c r="A69" s="736" t="s">
        <v>578</v>
      </c>
      <c r="B69" s="737" t="s">
        <v>354</v>
      </c>
      <c r="C69" s="738">
        <v>4907.2211100000004</v>
      </c>
      <c r="D69" s="738">
        <v>4772.2387399999998</v>
      </c>
      <c r="E69" s="738"/>
      <c r="F69" s="738">
        <v>5370.2784899999997</v>
      </c>
      <c r="G69" s="738">
        <v>4948.3814100291002</v>
      </c>
      <c r="H69" s="738">
        <v>421.89707997089954</v>
      </c>
      <c r="I69" s="739">
        <v>1.0852596121866884</v>
      </c>
      <c r="J69" s="740" t="s">
        <v>1</v>
      </c>
    </row>
    <row r="70" spans="1:10" ht="14.4" customHeight="1" x14ac:dyDescent="0.3">
      <c r="A70" s="736" t="s">
        <v>578</v>
      </c>
      <c r="B70" s="737" t="s">
        <v>355</v>
      </c>
      <c r="C70" s="738">
        <v>147.94730000000001</v>
      </c>
      <c r="D70" s="738">
        <v>404.23703999999998</v>
      </c>
      <c r="E70" s="738"/>
      <c r="F70" s="738">
        <v>427.9846</v>
      </c>
      <c r="G70" s="738">
        <v>434.47347285593992</v>
      </c>
      <c r="H70" s="738">
        <v>-6.4888728559399169</v>
      </c>
      <c r="I70" s="739">
        <v>0.98506497344179289</v>
      </c>
      <c r="J70" s="740" t="s">
        <v>1</v>
      </c>
    </row>
    <row r="71" spans="1:10" ht="14.4" customHeight="1" x14ac:dyDescent="0.3">
      <c r="A71" s="736" t="s">
        <v>578</v>
      </c>
      <c r="B71" s="737" t="s">
        <v>356</v>
      </c>
      <c r="C71" s="738">
        <v>480.06902000000002</v>
      </c>
      <c r="D71" s="738">
        <v>468.50644999999997</v>
      </c>
      <c r="E71" s="738"/>
      <c r="F71" s="738">
        <v>454.72366</v>
      </c>
      <c r="G71" s="738">
        <v>475</v>
      </c>
      <c r="H71" s="738">
        <v>-20.276340000000005</v>
      </c>
      <c r="I71" s="739">
        <v>0.95731296842105262</v>
      </c>
      <c r="J71" s="740" t="s">
        <v>1</v>
      </c>
    </row>
    <row r="72" spans="1:10" ht="14.4" customHeight="1" x14ac:dyDescent="0.3">
      <c r="A72" s="736" t="s">
        <v>578</v>
      </c>
      <c r="B72" s="737" t="s">
        <v>357</v>
      </c>
      <c r="C72" s="738">
        <v>7.8382000000000005</v>
      </c>
      <c r="D72" s="738">
        <v>1.3180000000000001</v>
      </c>
      <c r="E72" s="738"/>
      <c r="F72" s="738">
        <v>7.8058800000000002</v>
      </c>
      <c r="G72" s="738">
        <v>7.8704296343307494</v>
      </c>
      <c r="H72" s="738">
        <v>-6.4549634330749228E-2</v>
      </c>
      <c r="I72" s="739">
        <v>0.9917984611603432</v>
      </c>
      <c r="J72" s="740" t="s">
        <v>1</v>
      </c>
    </row>
    <row r="73" spans="1:10" ht="14.4" customHeight="1" x14ac:dyDescent="0.3">
      <c r="A73" s="736" t="s">
        <v>578</v>
      </c>
      <c r="B73" s="737" t="s">
        <v>358</v>
      </c>
      <c r="C73" s="738">
        <v>18.886240000000001</v>
      </c>
      <c r="D73" s="738">
        <v>18.183039999999998</v>
      </c>
      <c r="E73" s="738"/>
      <c r="F73" s="738">
        <v>25.68215</v>
      </c>
      <c r="G73" s="738">
        <v>23.492486661823751</v>
      </c>
      <c r="H73" s="738">
        <v>2.1896633381762491</v>
      </c>
      <c r="I73" s="739">
        <v>1.0932069631323678</v>
      </c>
      <c r="J73" s="740" t="s">
        <v>1</v>
      </c>
    </row>
    <row r="74" spans="1:10" ht="14.4" customHeight="1" x14ac:dyDescent="0.3">
      <c r="A74" s="736" t="s">
        <v>578</v>
      </c>
      <c r="B74" s="737" t="s">
        <v>359</v>
      </c>
      <c r="C74" s="738">
        <v>695.900990000001</v>
      </c>
      <c r="D74" s="738">
        <v>584.93447000000003</v>
      </c>
      <c r="E74" s="738"/>
      <c r="F74" s="738">
        <v>858.59095000000002</v>
      </c>
      <c r="G74" s="738">
        <v>735.95263645138255</v>
      </c>
      <c r="H74" s="738">
        <v>122.63831354861748</v>
      </c>
      <c r="I74" s="739">
        <v>1.1666388670607324</v>
      </c>
      <c r="J74" s="740" t="s">
        <v>1</v>
      </c>
    </row>
    <row r="75" spans="1:10" ht="14.4" customHeight="1" x14ac:dyDescent="0.3">
      <c r="A75" s="736" t="s">
        <v>578</v>
      </c>
      <c r="B75" s="737" t="s">
        <v>3075</v>
      </c>
      <c r="C75" s="738" t="s">
        <v>564</v>
      </c>
      <c r="D75" s="738">
        <v>0</v>
      </c>
      <c r="E75" s="738"/>
      <c r="F75" s="738" t="s">
        <v>564</v>
      </c>
      <c r="G75" s="738" t="s">
        <v>564</v>
      </c>
      <c r="H75" s="738" t="s">
        <v>564</v>
      </c>
      <c r="I75" s="739" t="s">
        <v>564</v>
      </c>
      <c r="J75" s="740" t="s">
        <v>1</v>
      </c>
    </row>
    <row r="76" spans="1:10" ht="14.4" customHeight="1" x14ac:dyDescent="0.3">
      <c r="A76" s="736" t="s">
        <v>578</v>
      </c>
      <c r="B76" s="737" t="s">
        <v>3076</v>
      </c>
      <c r="C76" s="738" t="s">
        <v>564</v>
      </c>
      <c r="D76" s="738">
        <v>0</v>
      </c>
      <c r="E76" s="738"/>
      <c r="F76" s="738">
        <v>0</v>
      </c>
      <c r="G76" s="738">
        <v>0</v>
      </c>
      <c r="H76" s="738">
        <v>0</v>
      </c>
      <c r="I76" s="739" t="s">
        <v>564</v>
      </c>
      <c r="J76" s="740" t="s">
        <v>1</v>
      </c>
    </row>
    <row r="77" spans="1:10" ht="14.4" customHeight="1" x14ac:dyDescent="0.3">
      <c r="A77" s="736" t="s">
        <v>578</v>
      </c>
      <c r="B77" s="737" t="s">
        <v>360</v>
      </c>
      <c r="C77" s="738">
        <v>143.36194</v>
      </c>
      <c r="D77" s="738">
        <v>165.04876999999999</v>
      </c>
      <c r="E77" s="738"/>
      <c r="F77" s="738">
        <v>140.19976</v>
      </c>
      <c r="G77" s="738">
        <v>151.14528732999275</v>
      </c>
      <c r="H77" s="738">
        <v>-10.945527329992757</v>
      </c>
      <c r="I77" s="739">
        <v>0.92758274159024501</v>
      </c>
      <c r="J77" s="740" t="s">
        <v>1</v>
      </c>
    </row>
    <row r="78" spans="1:10" ht="14.4" customHeight="1" x14ac:dyDescent="0.3">
      <c r="A78" s="736" t="s">
        <v>578</v>
      </c>
      <c r="B78" s="737" t="s">
        <v>361</v>
      </c>
      <c r="C78" s="738">
        <v>33.3018</v>
      </c>
      <c r="D78" s="738">
        <v>8.3305500000010007</v>
      </c>
      <c r="E78" s="738"/>
      <c r="F78" s="738">
        <v>44.877740000000003</v>
      </c>
      <c r="G78" s="738">
        <v>5</v>
      </c>
      <c r="H78" s="738">
        <v>39.877740000000003</v>
      </c>
      <c r="I78" s="739">
        <v>8.9755479999999999</v>
      </c>
      <c r="J78" s="740" t="s">
        <v>1</v>
      </c>
    </row>
    <row r="79" spans="1:10" ht="14.4" customHeight="1" x14ac:dyDescent="0.3">
      <c r="A79" s="736" t="s">
        <v>578</v>
      </c>
      <c r="B79" s="737" t="s">
        <v>580</v>
      </c>
      <c r="C79" s="738">
        <v>7872.5040800000006</v>
      </c>
      <c r="D79" s="738">
        <v>7977.6409200000007</v>
      </c>
      <c r="E79" s="738"/>
      <c r="F79" s="738">
        <v>7998.9069299999992</v>
      </c>
      <c r="G79" s="738">
        <v>7937.9930919765702</v>
      </c>
      <c r="H79" s="738">
        <v>60.91383802342898</v>
      </c>
      <c r="I79" s="739">
        <v>1.0076737076131999</v>
      </c>
      <c r="J79" s="740" t="s">
        <v>570</v>
      </c>
    </row>
    <row r="80" spans="1:10" ht="14.4" customHeight="1" x14ac:dyDescent="0.3">
      <c r="A80" s="736" t="s">
        <v>564</v>
      </c>
      <c r="B80" s="737" t="s">
        <v>564</v>
      </c>
      <c r="C80" s="738" t="s">
        <v>564</v>
      </c>
      <c r="D80" s="738" t="s">
        <v>564</v>
      </c>
      <c r="E80" s="738"/>
      <c r="F80" s="738" t="s">
        <v>564</v>
      </c>
      <c r="G80" s="738" t="s">
        <v>564</v>
      </c>
      <c r="H80" s="738" t="s">
        <v>564</v>
      </c>
      <c r="I80" s="739" t="s">
        <v>564</v>
      </c>
      <c r="J80" s="740" t="s">
        <v>571</v>
      </c>
    </row>
    <row r="81" spans="1:10" ht="14.4" customHeight="1" x14ac:dyDescent="0.3">
      <c r="A81" s="736" t="s">
        <v>562</v>
      </c>
      <c r="B81" s="737" t="s">
        <v>565</v>
      </c>
      <c r="C81" s="738">
        <v>9146.6920000000027</v>
      </c>
      <c r="D81" s="738">
        <v>9164.5539200000003</v>
      </c>
      <c r="E81" s="738"/>
      <c r="F81" s="738">
        <v>9187.3543799999989</v>
      </c>
      <c r="G81" s="738">
        <v>9161.7499999999982</v>
      </c>
      <c r="H81" s="738">
        <v>25.604380000000674</v>
      </c>
      <c r="I81" s="739">
        <v>1.0027947040685459</v>
      </c>
      <c r="J81" s="740" t="s">
        <v>566</v>
      </c>
    </row>
  </sheetData>
  <mergeCells count="3">
    <mergeCell ref="A1:I1"/>
    <mergeCell ref="F3:I3"/>
    <mergeCell ref="C4:D4"/>
  </mergeCells>
  <conditionalFormatting sqref="F24 F82:F65537">
    <cfRule type="cellIs" dxfId="46" priority="18" stopIfTrue="1" operator="greaterThan">
      <formula>1</formula>
    </cfRule>
  </conditionalFormatting>
  <conditionalFormatting sqref="H5:H23">
    <cfRule type="expression" dxfId="45" priority="14">
      <formula>$H5&gt;0</formula>
    </cfRule>
  </conditionalFormatting>
  <conditionalFormatting sqref="I5:I23">
    <cfRule type="expression" dxfId="44" priority="15">
      <formula>$I5&gt;1</formula>
    </cfRule>
  </conditionalFormatting>
  <conditionalFormatting sqref="B5:B23">
    <cfRule type="expression" dxfId="43" priority="11">
      <formula>OR($J5="NS",$J5="SumaNS",$J5="Účet")</formula>
    </cfRule>
  </conditionalFormatting>
  <conditionalFormatting sqref="F5:I23 B5:D23">
    <cfRule type="expression" dxfId="42" priority="17">
      <formula>AND($J5&lt;&gt;"",$J5&lt;&gt;"mezeraKL")</formula>
    </cfRule>
  </conditionalFormatting>
  <conditionalFormatting sqref="B5:D23 F5:I23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40" priority="13">
      <formula>OR($J5="SumaNS",$J5="NS")</formula>
    </cfRule>
  </conditionalFormatting>
  <conditionalFormatting sqref="A5:A23">
    <cfRule type="expression" dxfId="39" priority="9">
      <formula>AND($J5&lt;&gt;"mezeraKL",$J5&lt;&gt;"")</formula>
    </cfRule>
  </conditionalFormatting>
  <conditionalFormatting sqref="A5:A23">
    <cfRule type="expression" dxfId="38" priority="10">
      <formula>AND($J5&lt;&gt;"",$J5&lt;&gt;"mezeraKL")</formula>
    </cfRule>
  </conditionalFormatting>
  <conditionalFormatting sqref="H25:H81">
    <cfRule type="expression" dxfId="37" priority="5">
      <formula>$H25&gt;0</formula>
    </cfRule>
  </conditionalFormatting>
  <conditionalFormatting sqref="A25:A81">
    <cfRule type="expression" dxfId="36" priority="2">
      <formula>AND($J25&lt;&gt;"mezeraKL",$J25&lt;&gt;"")</formula>
    </cfRule>
  </conditionalFormatting>
  <conditionalFormatting sqref="I25:I81">
    <cfRule type="expression" dxfId="35" priority="6">
      <formula>$I25&gt;1</formula>
    </cfRule>
  </conditionalFormatting>
  <conditionalFormatting sqref="B25:B81">
    <cfRule type="expression" dxfId="34" priority="1">
      <formula>OR($J25="NS",$J25="SumaNS",$J25="Účet")</formula>
    </cfRule>
  </conditionalFormatting>
  <conditionalFormatting sqref="A25:D81 F25:I81">
    <cfRule type="expression" dxfId="33" priority="8">
      <formula>AND($J25&lt;&gt;"",$J25&lt;&gt;"mezeraKL")</formula>
    </cfRule>
  </conditionalFormatting>
  <conditionalFormatting sqref="B25:D81 F25:I81">
    <cfRule type="expression" dxfId="32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81 F25:I81">
    <cfRule type="expression" dxfId="31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90" t="s">
        <v>4038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</row>
    <row r="2" spans="1:11" ht="14.4" customHeight="1" thickBot="1" x14ac:dyDescent="0.35">
      <c r="A2" s="374" t="s">
        <v>325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86"/>
      <c r="D3" s="587"/>
      <c r="E3" s="587"/>
      <c r="F3" s="587"/>
      <c r="G3" s="587"/>
      <c r="H3" s="260" t="s">
        <v>159</v>
      </c>
      <c r="I3" s="203">
        <f>IF(J3&lt;&gt;0,K3/J3,0)</f>
        <v>41.467466958909476</v>
      </c>
      <c r="J3" s="203">
        <f>SUBTOTAL(9,J5:J1048576)</f>
        <v>225155.25</v>
      </c>
      <c r="K3" s="204">
        <f>SUBTOTAL(9,K5:K1048576)</f>
        <v>9336617.8900000025</v>
      </c>
    </row>
    <row r="4" spans="1:11" s="330" customFormat="1" ht="14.4" customHeight="1" thickBot="1" x14ac:dyDescent="0.35">
      <c r="A4" s="844" t="s">
        <v>4</v>
      </c>
      <c r="B4" s="845" t="s">
        <v>5</v>
      </c>
      <c r="C4" s="845" t="s">
        <v>0</v>
      </c>
      <c r="D4" s="845" t="s">
        <v>6</v>
      </c>
      <c r="E4" s="845" t="s">
        <v>7</v>
      </c>
      <c r="F4" s="845" t="s">
        <v>1</v>
      </c>
      <c r="G4" s="845" t="s">
        <v>90</v>
      </c>
      <c r="H4" s="743" t="s">
        <v>11</v>
      </c>
      <c r="I4" s="744" t="s">
        <v>184</v>
      </c>
      <c r="J4" s="744" t="s">
        <v>13</v>
      </c>
      <c r="K4" s="745" t="s">
        <v>201</v>
      </c>
    </row>
    <row r="5" spans="1:11" ht="14.4" customHeight="1" x14ac:dyDescent="0.3">
      <c r="A5" s="827" t="s">
        <v>562</v>
      </c>
      <c r="B5" s="828" t="s">
        <v>1949</v>
      </c>
      <c r="C5" s="831" t="s">
        <v>567</v>
      </c>
      <c r="D5" s="846" t="s">
        <v>568</v>
      </c>
      <c r="E5" s="831" t="s">
        <v>4014</v>
      </c>
      <c r="F5" s="846" t="s">
        <v>4015</v>
      </c>
      <c r="G5" s="831" t="s">
        <v>3080</v>
      </c>
      <c r="H5" s="831" t="s">
        <v>3081</v>
      </c>
      <c r="I5" s="225">
        <v>0.47</v>
      </c>
      <c r="J5" s="225">
        <v>1200</v>
      </c>
      <c r="K5" s="841">
        <v>564</v>
      </c>
    </row>
    <row r="6" spans="1:11" ht="14.4" customHeight="1" x14ac:dyDescent="0.3">
      <c r="A6" s="752" t="s">
        <v>562</v>
      </c>
      <c r="B6" s="753" t="s">
        <v>1949</v>
      </c>
      <c r="C6" s="754" t="s">
        <v>567</v>
      </c>
      <c r="D6" s="755" t="s">
        <v>568</v>
      </c>
      <c r="E6" s="754" t="s">
        <v>4014</v>
      </c>
      <c r="F6" s="755" t="s">
        <v>4015</v>
      </c>
      <c r="G6" s="754" t="s">
        <v>3082</v>
      </c>
      <c r="H6" s="754" t="s">
        <v>3083</v>
      </c>
      <c r="I6" s="756">
        <v>2.5099999999999998</v>
      </c>
      <c r="J6" s="756">
        <v>20</v>
      </c>
      <c r="K6" s="757">
        <v>50.2</v>
      </c>
    </row>
    <row r="7" spans="1:11" ht="14.4" customHeight="1" x14ac:dyDescent="0.3">
      <c r="A7" s="752" t="s">
        <v>562</v>
      </c>
      <c r="B7" s="753" t="s">
        <v>1949</v>
      </c>
      <c r="C7" s="754" t="s">
        <v>567</v>
      </c>
      <c r="D7" s="755" t="s">
        <v>568</v>
      </c>
      <c r="E7" s="754" t="s">
        <v>4014</v>
      </c>
      <c r="F7" s="755" t="s">
        <v>4015</v>
      </c>
      <c r="G7" s="754" t="s">
        <v>3084</v>
      </c>
      <c r="H7" s="754" t="s">
        <v>3085</v>
      </c>
      <c r="I7" s="756">
        <v>3.97</v>
      </c>
      <c r="J7" s="756">
        <v>20</v>
      </c>
      <c r="K7" s="757">
        <v>79.400000000000006</v>
      </c>
    </row>
    <row r="8" spans="1:11" ht="14.4" customHeight="1" x14ac:dyDescent="0.3">
      <c r="A8" s="752" t="s">
        <v>562</v>
      </c>
      <c r="B8" s="753" t="s">
        <v>1949</v>
      </c>
      <c r="C8" s="754" t="s">
        <v>567</v>
      </c>
      <c r="D8" s="755" t="s">
        <v>568</v>
      </c>
      <c r="E8" s="754" t="s">
        <v>4014</v>
      </c>
      <c r="F8" s="755" t="s">
        <v>4015</v>
      </c>
      <c r="G8" s="754" t="s">
        <v>3086</v>
      </c>
      <c r="H8" s="754" t="s">
        <v>3087</v>
      </c>
      <c r="I8" s="756">
        <v>28.73</v>
      </c>
      <c r="J8" s="756">
        <v>120</v>
      </c>
      <c r="K8" s="757">
        <v>3447.6</v>
      </c>
    </row>
    <row r="9" spans="1:11" ht="14.4" customHeight="1" x14ac:dyDescent="0.3">
      <c r="A9" s="752" t="s">
        <v>562</v>
      </c>
      <c r="B9" s="753" t="s">
        <v>1949</v>
      </c>
      <c r="C9" s="754" t="s">
        <v>567</v>
      </c>
      <c r="D9" s="755" t="s">
        <v>568</v>
      </c>
      <c r="E9" s="754" t="s">
        <v>4014</v>
      </c>
      <c r="F9" s="755" t="s">
        <v>4015</v>
      </c>
      <c r="G9" s="754" t="s">
        <v>3088</v>
      </c>
      <c r="H9" s="754" t="s">
        <v>3089</v>
      </c>
      <c r="I9" s="756">
        <v>0.88</v>
      </c>
      <c r="J9" s="756">
        <v>600</v>
      </c>
      <c r="K9" s="757">
        <v>528</v>
      </c>
    </row>
    <row r="10" spans="1:11" ht="14.4" customHeight="1" x14ac:dyDescent="0.3">
      <c r="A10" s="752" t="s">
        <v>562</v>
      </c>
      <c r="B10" s="753" t="s">
        <v>1949</v>
      </c>
      <c r="C10" s="754" t="s">
        <v>567</v>
      </c>
      <c r="D10" s="755" t="s">
        <v>568</v>
      </c>
      <c r="E10" s="754" t="s">
        <v>4014</v>
      </c>
      <c r="F10" s="755" t="s">
        <v>4015</v>
      </c>
      <c r="G10" s="754" t="s">
        <v>3090</v>
      </c>
      <c r="H10" s="754" t="s">
        <v>3091</v>
      </c>
      <c r="I10" s="756">
        <v>1.43</v>
      </c>
      <c r="J10" s="756">
        <v>400</v>
      </c>
      <c r="K10" s="757">
        <v>570.6</v>
      </c>
    </row>
    <row r="11" spans="1:11" ht="14.4" customHeight="1" x14ac:dyDescent="0.3">
      <c r="A11" s="752" t="s">
        <v>562</v>
      </c>
      <c r="B11" s="753" t="s">
        <v>1949</v>
      </c>
      <c r="C11" s="754" t="s">
        <v>567</v>
      </c>
      <c r="D11" s="755" t="s">
        <v>568</v>
      </c>
      <c r="E11" s="754" t="s">
        <v>4014</v>
      </c>
      <c r="F11" s="755" t="s">
        <v>4015</v>
      </c>
      <c r="G11" s="754" t="s">
        <v>3092</v>
      </c>
      <c r="H11" s="754" t="s">
        <v>3093</v>
      </c>
      <c r="I11" s="756">
        <v>11.143333333333333</v>
      </c>
      <c r="J11" s="756">
        <v>250</v>
      </c>
      <c r="K11" s="757">
        <v>2786</v>
      </c>
    </row>
    <row r="12" spans="1:11" ht="14.4" customHeight="1" x14ac:dyDescent="0.3">
      <c r="A12" s="752" t="s">
        <v>562</v>
      </c>
      <c r="B12" s="753" t="s">
        <v>1949</v>
      </c>
      <c r="C12" s="754" t="s">
        <v>567</v>
      </c>
      <c r="D12" s="755" t="s">
        <v>568</v>
      </c>
      <c r="E12" s="754" t="s">
        <v>4014</v>
      </c>
      <c r="F12" s="755" t="s">
        <v>4015</v>
      </c>
      <c r="G12" s="754" t="s">
        <v>3094</v>
      </c>
      <c r="H12" s="754" t="s">
        <v>3095</v>
      </c>
      <c r="I12" s="756">
        <v>22.14</v>
      </c>
      <c r="J12" s="756">
        <v>25</v>
      </c>
      <c r="K12" s="757">
        <v>553.5</v>
      </c>
    </row>
    <row r="13" spans="1:11" ht="14.4" customHeight="1" x14ac:dyDescent="0.3">
      <c r="A13" s="752" t="s">
        <v>562</v>
      </c>
      <c r="B13" s="753" t="s">
        <v>1949</v>
      </c>
      <c r="C13" s="754" t="s">
        <v>567</v>
      </c>
      <c r="D13" s="755" t="s">
        <v>568</v>
      </c>
      <c r="E13" s="754" t="s">
        <v>4014</v>
      </c>
      <c r="F13" s="755" t="s">
        <v>4015</v>
      </c>
      <c r="G13" s="754" t="s">
        <v>3096</v>
      </c>
      <c r="H13" s="754" t="s">
        <v>3097</v>
      </c>
      <c r="I13" s="756">
        <v>1.38</v>
      </c>
      <c r="J13" s="756">
        <v>500</v>
      </c>
      <c r="K13" s="757">
        <v>690</v>
      </c>
    </row>
    <row r="14" spans="1:11" ht="14.4" customHeight="1" x14ac:dyDescent="0.3">
      <c r="A14" s="752" t="s">
        <v>562</v>
      </c>
      <c r="B14" s="753" t="s">
        <v>1949</v>
      </c>
      <c r="C14" s="754" t="s">
        <v>567</v>
      </c>
      <c r="D14" s="755" t="s">
        <v>568</v>
      </c>
      <c r="E14" s="754" t="s">
        <v>4014</v>
      </c>
      <c r="F14" s="755" t="s">
        <v>4015</v>
      </c>
      <c r="G14" s="754" t="s">
        <v>3098</v>
      </c>
      <c r="H14" s="754" t="s">
        <v>3099</v>
      </c>
      <c r="I14" s="756">
        <v>0.67</v>
      </c>
      <c r="J14" s="756">
        <v>4000</v>
      </c>
      <c r="K14" s="757">
        <v>2680</v>
      </c>
    </row>
    <row r="15" spans="1:11" ht="14.4" customHeight="1" x14ac:dyDescent="0.3">
      <c r="A15" s="752" t="s">
        <v>562</v>
      </c>
      <c r="B15" s="753" t="s">
        <v>1949</v>
      </c>
      <c r="C15" s="754" t="s">
        <v>567</v>
      </c>
      <c r="D15" s="755" t="s">
        <v>568</v>
      </c>
      <c r="E15" s="754" t="s">
        <v>4014</v>
      </c>
      <c r="F15" s="755" t="s">
        <v>4015</v>
      </c>
      <c r="G15" s="754" t="s">
        <v>3100</v>
      </c>
      <c r="H15" s="754" t="s">
        <v>3101</v>
      </c>
      <c r="I15" s="756">
        <v>27.88</v>
      </c>
      <c r="J15" s="756">
        <v>6</v>
      </c>
      <c r="K15" s="757">
        <v>167.28</v>
      </c>
    </row>
    <row r="16" spans="1:11" ht="14.4" customHeight="1" x14ac:dyDescent="0.3">
      <c r="A16" s="752" t="s">
        <v>562</v>
      </c>
      <c r="B16" s="753" t="s">
        <v>1949</v>
      </c>
      <c r="C16" s="754" t="s">
        <v>567</v>
      </c>
      <c r="D16" s="755" t="s">
        <v>568</v>
      </c>
      <c r="E16" s="754" t="s">
        <v>4014</v>
      </c>
      <c r="F16" s="755" t="s">
        <v>4015</v>
      </c>
      <c r="G16" s="754" t="s">
        <v>3102</v>
      </c>
      <c r="H16" s="754" t="s">
        <v>3103</v>
      </c>
      <c r="I16" s="756">
        <v>1.17</v>
      </c>
      <c r="J16" s="756">
        <v>900</v>
      </c>
      <c r="K16" s="757">
        <v>1053</v>
      </c>
    </row>
    <row r="17" spans="1:11" ht="14.4" customHeight="1" x14ac:dyDescent="0.3">
      <c r="A17" s="752" t="s">
        <v>562</v>
      </c>
      <c r="B17" s="753" t="s">
        <v>1949</v>
      </c>
      <c r="C17" s="754" t="s">
        <v>567</v>
      </c>
      <c r="D17" s="755" t="s">
        <v>568</v>
      </c>
      <c r="E17" s="754" t="s">
        <v>4014</v>
      </c>
      <c r="F17" s="755" t="s">
        <v>4015</v>
      </c>
      <c r="G17" s="754" t="s">
        <v>3104</v>
      </c>
      <c r="H17" s="754" t="s">
        <v>3105</v>
      </c>
      <c r="I17" s="756">
        <v>98.38</v>
      </c>
      <c r="J17" s="756">
        <v>4</v>
      </c>
      <c r="K17" s="757">
        <v>393.52</v>
      </c>
    </row>
    <row r="18" spans="1:11" ht="14.4" customHeight="1" x14ac:dyDescent="0.3">
      <c r="A18" s="752" t="s">
        <v>562</v>
      </c>
      <c r="B18" s="753" t="s">
        <v>1949</v>
      </c>
      <c r="C18" s="754" t="s">
        <v>567</v>
      </c>
      <c r="D18" s="755" t="s">
        <v>568</v>
      </c>
      <c r="E18" s="754" t="s">
        <v>4014</v>
      </c>
      <c r="F18" s="755" t="s">
        <v>4015</v>
      </c>
      <c r="G18" s="754" t="s">
        <v>3106</v>
      </c>
      <c r="H18" s="754" t="s">
        <v>3107</v>
      </c>
      <c r="I18" s="756">
        <v>26.37</v>
      </c>
      <c r="J18" s="756">
        <v>144</v>
      </c>
      <c r="K18" s="757">
        <v>3797.23</v>
      </c>
    </row>
    <row r="19" spans="1:11" ht="14.4" customHeight="1" x14ac:dyDescent="0.3">
      <c r="A19" s="752" t="s">
        <v>562</v>
      </c>
      <c r="B19" s="753" t="s">
        <v>1949</v>
      </c>
      <c r="C19" s="754" t="s">
        <v>567</v>
      </c>
      <c r="D19" s="755" t="s">
        <v>568</v>
      </c>
      <c r="E19" s="754" t="s">
        <v>4014</v>
      </c>
      <c r="F19" s="755" t="s">
        <v>4015</v>
      </c>
      <c r="G19" s="754" t="s">
        <v>3108</v>
      </c>
      <c r="H19" s="754" t="s">
        <v>3109</v>
      </c>
      <c r="I19" s="756">
        <v>0.85666666666666658</v>
      </c>
      <c r="J19" s="756">
        <v>1000</v>
      </c>
      <c r="K19" s="757">
        <v>856</v>
      </c>
    </row>
    <row r="20" spans="1:11" ht="14.4" customHeight="1" x14ac:dyDescent="0.3">
      <c r="A20" s="752" t="s">
        <v>562</v>
      </c>
      <c r="B20" s="753" t="s">
        <v>1949</v>
      </c>
      <c r="C20" s="754" t="s">
        <v>567</v>
      </c>
      <c r="D20" s="755" t="s">
        <v>568</v>
      </c>
      <c r="E20" s="754" t="s">
        <v>4014</v>
      </c>
      <c r="F20" s="755" t="s">
        <v>4015</v>
      </c>
      <c r="G20" s="754" t="s">
        <v>3110</v>
      </c>
      <c r="H20" s="754" t="s">
        <v>3111</v>
      </c>
      <c r="I20" s="756">
        <v>1.52</v>
      </c>
      <c r="J20" s="756">
        <v>400</v>
      </c>
      <c r="K20" s="757">
        <v>608</v>
      </c>
    </row>
    <row r="21" spans="1:11" ht="14.4" customHeight="1" x14ac:dyDescent="0.3">
      <c r="A21" s="752" t="s">
        <v>562</v>
      </c>
      <c r="B21" s="753" t="s">
        <v>1949</v>
      </c>
      <c r="C21" s="754" t="s">
        <v>567</v>
      </c>
      <c r="D21" s="755" t="s">
        <v>568</v>
      </c>
      <c r="E21" s="754" t="s">
        <v>4014</v>
      </c>
      <c r="F21" s="755" t="s">
        <v>4015</v>
      </c>
      <c r="G21" s="754" t="s">
        <v>3112</v>
      </c>
      <c r="H21" s="754" t="s">
        <v>3113</v>
      </c>
      <c r="I21" s="756">
        <v>5.8779999999999992</v>
      </c>
      <c r="J21" s="756">
        <v>800</v>
      </c>
      <c r="K21" s="757">
        <v>4702.78</v>
      </c>
    </row>
    <row r="22" spans="1:11" ht="14.4" customHeight="1" x14ac:dyDescent="0.3">
      <c r="A22" s="752" t="s">
        <v>562</v>
      </c>
      <c r="B22" s="753" t="s">
        <v>1949</v>
      </c>
      <c r="C22" s="754" t="s">
        <v>567</v>
      </c>
      <c r="D22" s="755" t="s">
        <v>568</v>
      </c>
      <c r="E22" s="754" t="s">
        <v>4014</v>
      </c>
      <c r="F22" s="755" t="s">
        <v>4015</v>
      </c>
      <c r="G22" s="754" t="s">
        <v>3114</v>
      </c>
      <c r="H22" s="754" t="s">
        <v>3115</v>
      </c>
      <c r="I22" s="756">
        <v>1253.5</v>
      </c>
      <c r="J22" s="756">
        <v>4</v>
      </c>
      <c r="K22" s="757">
        <v>5014</v>
      </c>
    </row>
    <row r="23" spans="1:11" ht="14.4" customHeight="1" x14ac:dyDescent="0.3">
      <c r="A23" s="752" t="s">
        <v>562</v>
      </c>
      <c r="B23" s="753" t="s">
        <v>1949</v>
      </c>
      <c r="C23" s="754" t="s">
        <v>567</v>
      </c>
      <c r="D23" s="755" t="s">
        <v>568</v>
      </c>
      <c r="E23" s="754" t="s">
        <v>4014</v>
      </c>
      <c r="F23" s="755" t="s">
        <v>4015</v>
      </c>
      <c r="G23" s="754" t="s">
        <v>3116</v>
      </c>
      <c r="H23" s="754" t="s">
        <v>3117</v>
      </c>
      <c r="I23" s="756">
        <v>191.13</v>
      </c>
      <c r="J23" s="756">
        <v>3</v>
      </c>
      <c r="K23" s="757">
        <v>573.39</v>
      </c>
    </row>
    <row r="24" spans="1:11" ht="14.4" customHeight="1" x14ac:dyDescent="0.3">
      <c r="A24" s="752" t="s">
        <v>562</v>
      </c>
      <c r="B24" s="753" t="s">
        <v>1949</v>
      </c>
      <c r="C24" s="754" t="s">
        <v>567</v>
      </c>
      <c r="D24" s="755" t="s">
        <v>568</v>
      </c>
      <c r="E24" s="754" t="s">
        <v>4014</v>
      </c>
      <c r="F24" s="755" t="s">
        <v>4015</v>
      </c>
      <c r="G24" s="754" t="s">
        <v>3118</v>
      </c>
      <c r="H24" s="754" t="s">
        <v>3119</v>
      </c>
      <c r="I24" s="756">
        <v>217.81000000000003</v>
      </c>
      <c r="J24" s="756">
        <v>75</v>
      </c>
      <c r="K24" s="757">
        <v>16335.75</v>
      </c>
    </row>
    <row r="25" spans="1:11" ht="14.4" customHeight="1" x14ac:dyDescent="0.3">
      <c r="A25" s="752" t="s">
        <v>562</v>
      </c>
      <c r="B25" s="753" t="s">
        <v>1949</v>
      </c>
      <c r="C25" s="754" t="s">
        <v>567</v>
      </c>
      <c r="D25" s="755" t="s">
        <v>568</v>
      </c>
      <c r="E25" s="754" t="s">
        <v>4014</v>
      </c>
      <c r="F25" s="755" t="s">
        <v>4015</v>
      </c>
      <c r="G25" s="754" t="s">
        <v>3120</v>
      </c>
      <c r="H25" s="754" t="s">
        <v>3121</v>
      </c>
      <c r="I25" s="756">
        <v>1246.43</v>
      </c>
      <c r="J25" s="756">
        <v>27</v>
      </c>
      <c r="K25" s="757">
        <v>32370.9</v>
      </c>
    </row>
    <row r="26" spans="1:11" ht="14.4" customHeight="1" x14ac:dyDescent="0.3">
      <c r="A26" s="752" t="s">
        <v>562</v>
      </c>
      <c r="B26" s="753" t="s">
        <v>1949</v>
      </c>
      <c r="C26" s="754" t="s">
        <v>567</v>
      </c>
      <c r="D26" s="755" t="s">
        <v>568</v>
      </c>
      <c r="E26" s="754" t="s">
        <v>4014</v>
      </c>
      <c r="F26" s="755" t="s">
        <v>4015</v>
      </c>
      <c r="G26" s="754" t="s">
        <v>3122</v>
      </c>
      <c r="H26" s="754" t="s">
        <v>3123</v>
      </c>
      <c r="I26" s="756">
        <v>790.88</v>
      </c>
      <c r="J26" s="756">
        <v>1</v>
      </c>
      <c r="K26" s="757">
        <v>790.88</v>
      </c>
    </row>
    <row r="27" spans="1:11" ht="14.4" customHeight="1" x14ac:dyDescent="0.3">
      <c r="A27" s="752" t="s">
        <v>562</v>
      </c>
      <c r="B27" s="753" t="s">
        <v>1949</v>
      </c>
      <c r="C27" s="754" t="s">
        <v>567</v>
      </c>
      <c r="D27" s="755" t="s">
        <v>568</v>
      </c>
      <c r="E27" s="754" t="s">
        <v>4014</v>
      </c>
      <c r="F27" s="755" t="s">
        <v>4015</v>
      </c>
      <c r="G27" s="754" t="s">
        <v>3124</v>
      </c>
      <c r="H27" s="754" t="s">
        <v>3125</v>
      </c>
      <c r="I27" s="756">
        <v>9.16</v>
      </c>
      <c r="J27" s="756">
        <v>50</v>
      </c>
      <c r="K27" s="757">
        <v>458.03</v>
      </c>
    </row>
    <row r="28" spans="1:11" ht="14.4" customHeight="1" x14ac:dyDescent="0.3">
      <c r="A28" s="752" t="s">
        <v>562</v>
      </c>
      <c r="B28" s="753" t="s">
        <v>1949</v>
      </c>
      <c r="C28" s="754" t="s">
        <v>567</v>
      </c>
      <c r="D28" s="755" t="s">
        <v>568</v>
      </c>
      <c r="E28" s="754" t="s">
        <v>4014</v>
      </c>
      <c r="F28" s="755" t="s">
        <v>4015</v>
      </c>
      <c r="G28" s="754" t="s">
        <v>3126</v>
      </c>
      <c r="H28" s="754" t="s">
        <v>3127</v>
      </c>
      <c r="I28" s="756">
        <v>749.26</v>
      </c>
      <c r="J28" s="756">
        <v>1</v>
      </c>
      <c r="K28" s="757">
        <v>749.26</v>
      </c>
    </row>
    <row r="29" spans="1:11" ht="14.4" customHeight="1" x14ac:dyDescent="0.3">
      <c r="A29" s="752" t="s">
        <v>562</v>
      </c>
      <c r="B29" s="753" t="s">
        <v>1949</v>
      </c>
      <c r="C29" s="754" t="s">
        <v>567</v>
      </c>
      <c r="D29" s="755" t="s">
        <v>568</v>
      </c>
      <c r="E29" s="754" t="s">
        <v>4014</v>
      </c>
      <c r="F29" s="755" t="s">
        <v>4015</v>
      </c>
      <c r="G29" s="754" t="s">
        <v>3128</v>
      </c>
      <c r="H29" s="754" t="s">
        <v>3129</v>
      </c>
      <c r="I29" s="756">
        <v>899.84</v>
      </c>
      <c r="J29" s="756">
        <v>4</v>
      </c>
      <c r="K29" s="757">
        <v>3599.36</v>
      </c>
    </row>
    <row r="30" spans="1:11" ht="14.4" customHeight="1" x14ac:dyDescent="0.3">
      <c r="A30" s="752" t="s">
        <v>562</v>
      </c>
      <c r="B30" s="753" t="s">
        <v>1949</v>
      </c>
      <c r="C30" s="754" t="s">
        <v>567</v>
      </c>
      <c r="D30" s="755" t="s">
        <v>568</v>
      </c>
      <c r="E30" s="754" t="s">
        <v>4014</v>
      </c>
      <c r="F30" s="755" t="s">
        <v>4015</v>
      </c>
      <c r="G30" s="754" t="s">
        <v>3130</v>
      </c>
      <c r="H30" s="754" t="s">
        <v>3131</v>
      </c>
      <c r="I30" s="756">
        <v>16.329999999999998</v>
      </c>
      <c r="J30" s="756">
        <v>10</v>
      </c>
      <c r="K30" s="757">
        <v>163.30000000000001</v>
      </c>
    </row>
    <row r="31" spans="1:11" ht="14.4" customHeight="1" x14ac:dyDescent="0.3">
      <c r="A31" s="752" t="s">
        <v>562</v>
      </c>
      <c r="B31" s="753" t="s">
        <v>1949</v>
      </c>
      <c r="C31" s="754" t="s">
        <v>567</v>
      </c>
      <c r="D31" s="755" t="s">
        <v>568</v>
      </c>
      <c r="E31" s="754" t="s">
        <v>4014</v>
      </c>
      <c r="F31" s="755" t="s">
        <v>4015</v>
      </c>
      <c r="G31" s="754" t="s">
        <v>3132</v>
      </c>
      <c r="H31" s="754" t="s">
        <v>3133</v>
      </c>
      <c r="I31" s="756">
        <v>1490.3999999999999</v>
      </c>
      <c r="J31" s="756">
        <v>15</v>
      </c>
      <c r="K31" s="757">
        <v>22356</v>
      </c>
    </row>
    <row r="32" spans="1:11" ht="14.4" customHeight="1" x14ac:dyDescent="0.3">
      <c r="A32" s="752" t="s">
        <v>562</v>
      </c>
      <c r="B32" s="753" t="s">
        <v>1949</v>
      </c>
      <c r="C32" s="754" t="s">
        <v>567</v>
      </c>
      <c r="D32" s="755" t="s">
        <v>568</v>
      </c>
      <c r="E32" s="754" t="s">
        <v>4014</v>
      </c>
      <c r="F32" s="755" t="s">
        <v>4015</v>
      </c>
      <c r="G32" s="754" t="s">
        <v>3134</v>
      </c>
      <c r="H32" s="754" t="s">
        <v>3135</v>
      </c>
      <c r="I32" s="756">
        <v>12.65</v>
      </c>
      <c r="J32" s="756">
        <v>45</v>
      </c>
      <c r="K32" s="757">
        <v>569.25</v>
      </c>
    </row>
    <row r="33" spans="1:11" ht="14.4" customHeight="1" x14ac:dyDescent="0.3">
      <c r="A33" s="752" t="s">
        <v>562</v>
      </c>
      <c r="B33" s="753" t="s">
        <v>1949</v>
      </c>
      <c r="C33" s="754" t="s">
        <v>567</v>
      </c>
      <c r="D33" s="755" t="s">
        <v>568</v>
      </c>
      <c r="E33" s="754" t="s">
        <v>4014</v>
      </c>
      <c r="F33" s="755" t="s">
        <v>4015</v>
      </c>
      <c r="G33" s="754" t="s">
        <v>3136</v>
      </c>
      <c r="H33" s="754" t="s">
        <v>3137</v>
      </c>
      <c r="I33" s="756">
        <v>11.83</v>
      </c>
      <c r="J33" s="756">
        <v>100</v>
      </c>
      <c r="K33" s="757">
        <v>1183.32</v>
      </c>
    </row>
    <row r="34" spans="1:11" ht="14.4" customHeight="1" x14ac:dyDescent="0.3">
      <c r="A34" s="752" t="s">
        <v>562</v>
      </c>
      <c r="B34" s="753" t="s">
        <v>1949</v>
      </c>
      <c r="C34" s="754" t="s">
        <v>567</v>
      </c>
      <c r="D34" s="755" t="s">
        <v>568</v>
      </c>
      <c r="E34" s="754" t="s">
        <v>4014</v>
      </c>
      <c r="F34" s="755" t="s">
        <v>4015</v>
      </c>
      <c r="G34" s="754" t="s">
        <v>3138</v>
      </c>
      <c r="H34" s="754" t="s">
        <v>3139</v>
      </c>
      <c r="I34" s="756">
        <v>2277.2199999999998</v>
      </c>
      <c r="J34" s="756">
        <v>1</v>
      </c>
      <c r="K34" s="757">
        <v>2277.2199999999998</v>
      </c>
    </row>
    <row r="35" spans="1:11" ht="14.4" customHeight="1" x14ac:dyDescent="0.3">
      <c r="A35" s="752" t="s">
        <v>562</v>
      </c>
      <c r="B35" s="753" t="s">
        <v>1949</v>
      </c>
      <c r="C35" s="754" t="s">
        <v>567</v>
      </c>
      <c r="D35" s="755" t="s">
        <v>568</v>
      </c>
      <c r="E35" s="754" t="s">
        <v>4014</v>
      </c>
      <c r="F35" s="755" t="s">
        <v>4015</v>
      </c>
      <c r="G35" s="754" t="s">
        <v>3140</v>
      </c>
      <c r="H35" s="754" t="s">
        <v>3141</v>
      </c>
      <c r="I35" s="756">
        <v>98.44</v>
      </c>
      <c r="J35" s="756">
        <v>10</v>
      </c>
      <c r="K35" s="757">
        <v>984.4</v>
      </c>
    </row>
    <row r="36" spans="1:11" ht="14.4" customHeight="1" x14ac:dyDescent="0.3">
      <c r="A36" s="752" t="s">
        <v>562</v>
      </c>
      <c r="B36" s="753" t="s">
        <v>1949</v>
      </c>
      <c r="C36" s="754" t="s">
        <v>567</v>
      </c>
      <c r="D36" s="755" t="s">
        <v>568</v>
      </c>
      <c r="E36" s="754" t="s">
        <v>4014</v>
      </c>
      <c r="F36" s="755" t="s">
        <v>4015</v>
      </c>
      <c r="G36" s="754" t="s">
        <v>3142</v>
      </c>
      <c r="H36" s="754" t="s">
        <v>3143</v>
      </c>
      <c r="I36" s="756">
        <v>92</v>
      </c>
      <c r="J36" s="756">
        <v>5</v>
      </c>
      <c r="K36" s="757">
        <v>460</v>
      </c>
    </row>
    <row r="37" spans="1:11" ht="14.4" customHeight="1" x14ac:dyDescent="0.3">
      <c r="A37" s="752" t="s">
        <v>562</v>
      </c>
      <c r="B37" s="753" t="s">
        <v>1949</v>
      </c>
      <c r="C37" s="754" t="s">
        <v>567</v>
      </c>
      <c r="D37" s="755" t="s">
        <v>568</v>
      </c>
      <c r="E37" s="754" t="s">
        <v>4016</v>
      </c>
      <c r="F37" s="755" t="s">
        <v>4017</v>
      </c>
      <c r="G37" s="754" t="s">
        <v>3144</v>
      </c>
      <c r="H37" s="754" t="s">
        <v>3145</v>
      </c>
      <c r="I37" s="756">
        <v>11.14</v>
      </c>
      <c r="J37" s="756">
        <v>250</v>
      </c>
      <c r="K37" s="757">
        <v>2785</v>
      </c>
    </row>
    <row r="38" spans="1:11" ht="14.4" customHeight="1" x14ac:dyDescent="0.3">
      <c r="A38" s="752" t="s">
        <v>562</v>
      </c>
      <c r="B38" s="753" t="s">
        <v>1949</v>
      </c>
      <c r="C38" s="754" t="s">
        <v>567</v>
      </c>
      <c r="D38" s="755" t="s">
        <v>568</v>
      </c>
      <c r="E38" s="754" t="s">
        <v>4016</v>
      </c>
      <c r="F38" s="755" t="s">
        <v>4017</v>
      </c>
      <c r="G38" s="754" t="s">
        <v>3146</v>
      </c>
      <c r="H38" s="754" t="s">
        <v>3147</v>
      </c>
      <c r="I38" s="756">
        <v>1.0933333333333335</v>
      </c>
      <c r="J38" s="756">
        <v>1600</v>
      </c>
      <c r="K38" s="757">
        <v>1750</v>
      </c>
    </row>
    <row r="39" spans="1:11" ht="14.4" customHeight="1" x14ac:dyDescent="0.3">
      <c r="A39" s="752" t="s">
        <v>562</v>
      </c>
      <c r="B39" s="753" t="s">
        <v>1949</v>
      </c>
      <c r="C39" s="754" t="s">
        <v>567</v>
      </c>
      <c r="D39" s="755" t="s">
        <v>568</v>
      </c>
      <c r="E39" s="754" t="s">
        <v>4016</v>
      </c>
      <c r="F39" s="755" t="s">
        <v>4017</v>
      </c>
      <c r="G39" s="754" t="s">
        <v>3148</v>
      </c>
      <c r="H39" s="754" t="s">
        <v>3149</v>
      </c>
      <c r="I39" s="756">
        <v>1.6733333333333331</v>
      </c>
      <c r="J39" s="756">
        <v>1400</v>
      </c>
      <c r="K39" s="757">
        <v>2348</v>
      </c>
    </row>
    <row r="40" spans="1:11" ht="14.4" customHeight="1" x14ac:dyDescent="0.3">
      <c r="A40" s="752" t="s">
        <v>562</v>
      </c>
      <c r="B40" s="753" t="s">
        <v>1949</v>
      </c>
      <c r="C40" s="754" t="s">
        <v>567</v>
      </c>
      <c r="D40" s="755" t="s">
        <v>568</v>
      </c>
      <c r="E40" s="754" t="s">
        <v>4016</v>
      </c>
      <c r="F40" s="755" t="s">
        <v>4017</v>
      </c>
      <c r="G40" s="754" t="s">
        <v>3150</v>
      </c>
      <c r="H40" s="754" t="s">
        <v>3151</v>
      </c>
      <c r="I40" s="756">
        <v>0.47499999999999998</v>
      </c>
      <c r="J40" s="756">
        <v>600</v>
      </c>
      <c r="K40" s="757">
        <v>284</v>
      </c>
    </row>
    <row r="41" spans="1:11" ht="14.4" customHeight="1" x14ac:dyDescent="0.3">
      <c r="A41" s="752" t="s">
        <v>562</v>
      </c>
      <c r="B41" s="753" t="s">
        <v>1949</v>
      </c>
      <c r="C41" s="754" t="s">
        <v>567</v>
      </c>
      <c r="D41" s="755" t="s">
        <v>568</v>
      </c>
      <c r="E41" s="754" t="s">
        <v>4016</v>
      </c>
      <c r="F41" s="755" t="s">
        <v>4017</v>
      </c>
      <c r="G41" s="754" t="s">
        <v>3152</v>
      </c>
      <c r="H41" s="754" t="s">
        <v>3153</v>
      </c>
      <c r="I41" s="756">
        <v>0.67</v>
      </c>
      <c r="J41" s="756">
        <v>900</v>
      </c>
      <c r="K41" s="757">
        <v>603</v>
      </c>
    </row>
    <row r="42" spans="1:11" ht="14.4" customHeight="1" x14ac:dyDescent="0.3">
      <c r="A42" s="752" t="s">
        <v>562</v>
      </c>
      <c r="B42" s="753" t="s">
        <v>1949</v>
      </c>
      <c r="C42" s="754" t="s">
        <v>567</v>
      </c>
      <c r="D42" s="755" t="s">
        <v>568</v>
      </c>
      <c r="E42" s="754" t="s">
        <v>4016</v>
      </c>
      <c r="F42" s="755" t="s">
        <v>4017</v>
      </c>
      <c r="G42" s="754" t="s">
        <v>3154</v>
      </c>
      <c r="H42" s="754" t="s">
        <v>3155</v>
      </c>
      <c r="I42" s="756">
        <v>3.1349999999999998</v>
      </c>
      <c r="J42" s="756">
        <v>600</v>
      </c>
      <c r="K42" s="757">
        <v>1881</v>
      </c>
    </row>
    <row r="43" spans="1:11" ht="14.4" customHeight="1" x14ac:dyDescent="0.3">
      <c r="A43" s="752" t="s">
        <v>562</v>
      </c>
      <c r="B43" s="753" t="s">
        <v>1949</v>
      </c>
      <c r="C43" s="754" t="s">
        <v>567</v>
      </c>
      <c r="D43" s="755" t="s">
        <v>568</v>
      </c>
      <c r="E43" s="754" t="s">
        <v>4016</v>
      </c>
      <c r="F43" s="755" t="s">
        <v>4017</v>
      </c>
      <c r="G43" s="754" t="s">
        <v>3156</v>
      </c>
      <c r="H43" s="754" t="s">
        <v>3157</v>
      </c>
      <c r="I43" s="756">
        <v>6.29</v>
      </c>
      <c r="J43" s="756">
        <v>100</v>
      </c>
      <c r="K43" s="757">
        <v>629</v>
      </c>
    </row>
    <row r="44" spans="1:11" ht="14.4" customHeight="1" x14ac:dyDescent="0.3">
      <c r="A44" s="752" t="s">
        <v>562</v>
      </c>
      <c r="B44" s="753" t="s">
        <v>1949</v>
      </c>
      <c r="C44" s="754" t="s">
        <v>567</v>
      </c>
      <c r="D44" s="755" t="s">
        <v>568</v>
      </c>
      <c r="E44" s="754" t="s">
        <v>4016</v>
      </c>
      <c r="F44" s="755" t="s">
        <v>4017</v>
      </c>
      <c r="G44" s="754" t="s">
        <v>3158</v>
      </c>
      <c r="H44" s="754" t="s">
        <v>3159</v>
      </c>
      <c r="I44" s="756">
        <v>20.69</v>
      </c>
      <c r="J44" s="756">
        <v>200</v>
      </c>
      <c r="K44" s="757">
        <v>4138</v>
      </c>
    </row>
    <row r="45" spans="1:11" ht="14.4" customHeight="1" x14ac:dyDescent="0.3">
      <c r="A45" s="752" t="s">
        <v>562</v>
      </c>
      <c r="B45" s="753" t="s">
        <v>1949</v>
      </c>
      <c r="C45" s="754" t="s">
        <v>567</v>
      </c>
      <c r="D45" s="755" t="s">
        <v>568</v>
      </c>
      <c r="E45" s="754" t="s">
        <v>4016</v>
      </c>
      <c r="F45" s="755" t="s">
        <v>4017</v>
      </c>
      <c r="G45" s="754" t="s">
        <v>3160</v>
      </c>
      <c r="H45" s="754" t="s">
        <v>3161</v>
      </c>
      <c r="I45" s="756">
        <v>26.01</v>
      </c>
      <c r="J45" s="756">
        <v>200</v>
      </c>
      <c r="K45" s="757">
        <v>5202.6000000000004</v>
      </c>
    </row>
    <row r="46" spans="1:11" ht="14.4" customHeight="1" x14ac:dyDescent="0.3">
      <c r="A46" s="752" t="s">
        <v>562</v>
      </c>
      <c r="B46" s="753" t="s">
        <v>1949</v>
      </c>
      <c r="C46" s="754" t="s">
        <v>567</v>
      </c>
      <c r="D46" s="755" t="s">
        <v>568</v>
      </c>
      <c r="E46" s="754" t="s">
        <v>4016</v>
      </c>
      <c r="F46" s="755" t="s">
        <v>4017</v>
      </c>
      <c r="G46" s="754" t="s">
        <v>3162</v>
      </c>
      <c r="H46" s="754" t="s">
        <v>3163</v>
      </c>
      <c r="I46" s="756">
        <v>1.9866666666666666</v>
      </c>
      <c r="J46" s="756">
        <v>850</v>
      </c>
      <c r="K46" s="757">
        <v>1690.5</v>
      </c>
    </row>
    <row r="47" spans="1:11" ht="14.4" customHeight="1" x14ac:dyDescent="0.3">
      <c r="A47" s="752" t="s">
        <v>562</v>
      </c>
      <c r="B47" s="753" t="s">
        <v>1949</v>
      </c>
      <c r="C47" s="754" t="s">
        <v>567</v>
      </c>
      <c r="D47" s="755" t="s">
        <v>568</v>
      </c>
      <c r="E47" s="754" t="s">
        <v>4016</v>
      </c>
      <c r="F47" s="755" t="s">
        <v>4017</v>
      </c>
      <c r="G47" s="754" t="s">
        <v>3164</v>
      </c>
      <c r="H47" s="754" t="s">
        <v>3165</v>
      </c>
      <c r="I47" s="756">
        <v>1.93</v>
      </c>
      <c r="J47" s="756">
        <v>400</v>
      </c>
      <c r="K47" s="757">
        <v>772</v>
      </c>
    </row>
    <row r="48" spans="1:11" ht="14.4" customHeight="1" x14ac:dyDescent="0.3">
      <c r="A48" s="752" t="s">
        <v>562</v>
      </c>
      <c r="B48" s="753" t="s">
        <v>1949</v>
      </c>
      <c r="C48" s="754" t="s">
        <v>567</v>
      </c>
      <c r="D48" s="755" t="s">
        <v>568</v>
      </c>
      <c r="E48" s="754" t="s">
        <v>4016</v>
      </c>
      <c r="F48" s="755" t="s">
        <v>4017</v>
      </c>
      <c r="G48" s="754" t="s">
        <v>3166</v>
      </c>
      <c r="H48" s="754" t="s">
        <v>3167</v>
      </c>
      <c r="I48" s="756">
        <v>2.0466666666666664</v>
      </c>
      <c r="J48" s="756">
        <v>800</v>
      </c>
      <c r="K48" s="757">
        <v>1636</v>
      </c>
    </row>
    <row r="49" spans="1:11" ht="14.4" customHeight="1" x14ac:dyDescent="0.3">
      <c r="A49" s="752" t="s">
        <v>562</v>
      </c>
      <c r="B49" s="753" t="s">
        <v>1949</v>
      </c>
      <c r="C49" s="754" t="s">
        <v>567</v>
      </c>
      <c r="D49" s="755" t="s">
        <v>568</v>
      </c>
      <c r="E49" s="754" t="s">
        <v>4016</v>
      </c>
      <c r="F49" s="755" t="s">
        <v>4017</v>
      </c>
      <c r="G49" s="754" t="s">
        <v>3168</v>
      </c>
      <c r="H49" s="754" t="s">
        <v>3169</v>
      </c>
      <c r="I49" s="756">
        <v>3.07</v>
      </c>
      <c r="J49" s="756">
        <v>500</v>
      </c>
      <c r="K49" s="757">
        <v>1535</v>
      </c>
    </row>
    <row r="50" spans="1:11" ht="14.4" customHeight="1" x14ac:dyDescent="0.3">
      <c r="A50" s="752" t="s">
        <v>562</v>
      </c>
      <c r="B50" s="753" t="s">
        <v>1949</v>
      </c>
      <c r="C50" s="754" t="s">
        <v>567</v>
      </c>
      <c r="D50" s="755" t="s">
        <v>568</v>
      </c>
      <c r="E50" s="754" t="s">
        <v>4016</v>
      </c>
      <c r="F50" s="755" t="s">
        <v>4017</v>
      </c>
      <c r="G50" s="754" t="s">
        <v>3170</v>
      </c>
      <c r="H50" s="754" t="s">
        <v>3171</v>
      </c>
      <c r="I50" s="756">
        <v>2.165</v>
      </c>
      <c r="J50" s="756">
        <v>700</v>
      </c>
      <c r="K50" s="757">
        <v>1515</v>
      </c>
    </row>
    <row r="51" spans="1:11" ht="14.4" customHeight="1" x14ac:dyDescent="0.3">
      <c r="A51" s="752" t="s">
        <v>562</v>
      </c>
      <c r="B51" s="753" t="s">
        <v>1949</v>
      </c>
      <c r="C51" s="754" t="s">
        <v>567</v>
      </c>
      <c r="D51" s="755" t="s">
        <v>568</v>
      </c>
      <c r="E51" s="754" t="s">
        <v>4016</v>
      </c>
      <c r="F51" s="755" t="s">
        <v>4017</v>
      </c>
      <c r="G51" s="754" t="s">
        <v>3172</v>
      </c>
      <c r="H51" s="754" t="s">
        <v>3173</v>
      </c>
      <c r="I51" s="756">
        <v>14.65</v>
      </c>
      <c r="J51" s="756">
        <v>200</v>
      </c>
      <c r="K51" s="757">
        <v>2930.52</v>
      </c>
    </row>
    <row r="52" spans="1:11" ht="14.4" customHeight="1" x14ac:dyDescent="0.3">
      <c r="A52" s="752" t="s">
        <v>562</v>
      </c>
      <c r="B52" s="753" t="s">
        <v>1949</v>
      </c>
      <c r="C52" s="754" t="s">
        <v>567</v>
      </c>
      <c r="D52" s="755" t="s">
        <v>568</v>
      </c>
      <c r="E52" s="754" t="s">
        <v>4016</v>
      </c>
      <c r="F52" s="755" t="s">
        <v>4017</v>
      </c>
      <c r="G52" s="754" t="s">
        <v>3174</v>
      </c>
      <c r="H52" s="754" t="s">
        <v>3175</v>
      </c>
      <c r="I52" s="756">
        <v>7.15</v>
      </c>
      <c r="J52" s="756">
        <v>100</v>
      </c>
      <c r="K52" s="757">
        <v>714.81</v>
      </c>
    </row>
    <row r="53" spans="1:11" ht="14.4" customHeight="1" x14ac:dyDescent="0.3">
      <c r="A53" s="752" t="s">
        <v>562</v>
      </c>
      <c r="B53" s="753" t="s">
        <v>1949</v>
      </c>
      <c r="C53" s="754" t="s">
        <v>567</v>
      </c>
      <c r="D53" s="755" t="s">
        <v>568</v>
      </c>
      <c r="E53" s="754" t="s">
        <v>4016</v>
      </c>
      <c r="F53" s="755" t="s">
        <v>4017</v>
      </c>
      <c r="G53" s="754" t="s">
        <v>3176</v>
      </c>
      <c r="H53" s="754" t="s">
        <v>3177</v>
      </c>
      <c r="I53" s="756">
        <v>148.71</v>
      </c>
      <c r="J53" s="756">
        <v>30</v>
      </c>
      <c r="K53" s="757">
        <v>4461.3</v>
      </c>
    </row>
    <row r="54" spans="1:11" ht="14.4" customHeight="1" x14ac:dyDescent="0.3">
      <c r="A54" s="752" t="s">
        <v>562</v>
      </c>
      <c r="B54" s="753" t="s">
        <v>1949</v>
      </c>
      <c r="C54" s="754" t="s">
        <v>567</v>
      </c>
      <c r="D54" s="755" t="s">
        <v>568</v>
      </c>
      <c r="E54" s="754" t="s">
        <v>4016</v>
      </c>
      <c r="F54" s="755" t="s">
        <v>4017</v>
      </c>
      <c r="G54" s="754" t="s">
        <v>3178</v>
      </c>
      <c r="H54" s="754" t="s">
        <v>3179</v>
      </c>
      <c r="I54" s="756">
        <v>2.1800000000000002</v>
      </c>
      <c r="J54" s="756">
        <v>350</v>
      </c>
      <c r="K54" s="757">
        <v>763</v>
      </c>
    </row>
    <row r="55" spans="1:11" ht="14.4" customHeight="1" x14ac:dyDescent="0.3">
      <c r="A55" s="752" t="s">
        <v>562</v>
      </c>
      <c r="B55" s="753" t="s">
        <v>1949</v>
      </c>
      <c r="C55" s="754" t="s">
        <v>567</v>
      </c>
      <c r="D55" s="755" t="s">
        <v>568</v>
      </c>
      <c r="E55" s="754" t="s">
        <v>4016</v>
      </c>
      <c r="F55" s="755" t="s">
        <v>4017</v>
      </c>
      <c r="G55" s="754" t="s">
        <v>3180</v>
      </c>
      <c r="H55" s="754" t="s">
        <v>3181</v>
      </c>
      <c r="I55" s="756">
        <v>2.855</v>
      </c>
      <c r="J55" s="756">
        <v>1100</v>
      </c>
      <c r="K55" s="757">
        <v>3140</v>
      </c>
    </row>
    <row r="56" spans="1:11" ht="14.4" customHeight="1" x14ac:dyDescent="0.3">
      <c r="A56" s="752" t="s">
        <v>562</v>
      </c>
      <c r="B56" s="753" t="s">
        <v>1949</v>
      </c>
      <c r="C56" s="754" t="s">
        <v>567</v>
      </c>
      <c r="D56" s="755" t="s">
        <v>568</v>
      </c>
      <c r="E56" s="754" t="s">
        <v>4016</v>
      </c>
      <c r="F56" s="755" t="s">
        <v>4017</v>
      </c>
      <c r="G56" s="754" t="s">
        <v>3182</v>
      </c>
      <c r="H56" s="754" t="s">
        <v>3183</v>
      </c>
      <c r="I56" s="756">
        <v>2.9</v>
      </c>
      <c r="J56" s="756">
        <v>200</v>
      </c>
      <c r="K56" s="757">
        <v>580</v>
      </c>
    </row>
    <row r="57" spans="1:11" ht="14.4" customHeight="1" x14ac:dyDescent="0.3">
      <c r="A57" s="752" t="s">
        <v>562</v>
      </c>
      <c r="B57" s="753" t="s">
        <v>1949</v>
      </c>
      <c r="C57" s="754" t="s">
        <v>567</v>
      </c>
      <c r="D57" s="755" t="s">
        <v>568</v>
      </c>
      <c r="E57" s="754" t="s">
        <v>4016</v>
      </c>
      <c r="F57" s="755" t="s">
        <v>4017</v>
      </c>
      <c r="G57" s="754" t="s">
        <v>3184</v>
      </c>
      <c r="H57" s="754" t="s">
        <v>3185</v>
      </c>
      <c r="I57" s="756">
        <v>112.2</v>
      </c>
      <c r="J57" s="756">
        <v>4</v>
      </c>
      <c r="K57" s="757">
        <v>448.8</v>
      </c>
    </row>
    <row r="58" spans="1:11" ht="14.4" customHeight="1" x14ac:dyDescent="0.3">
      <c r="A58" s="752" t="s">
        <v>562</v>
      </c>
      <c r="B58" s="753" t="s">
        <v>1949</v>
      </c>
      <c r="C58" s="754" t="s">
        <v>567</v>
      </c>
      <c r="D58" s="755" t="s">
        <v>568</v>
      </c>
      <c r="E58" s="754" t="s">
        <v>4016</v>
      </c>
      <c r="F58" s="755" t="s">
        <v>4017</v>
      </c>
      <c r="G58" s="754" t="s">
        <v>3186</v>
      </c>
      <c r="H58" s="754" t="s">
        <v>3187</v>
      </c>
      <c r="I58" s="756">
        <v>47.19</v>
      </c>
      <c r="J58" s="756">
        <v>40</v>
      </c>
      <c r="K58" s="757">
        <v>1887.6</v>
      </c>
    </row>
    <row r="59" spans="1:11" ht="14.4" customHeight="1" x14ac:dyDescent="0.3">
      <c r="A59" s="752" t="s">
        <v>562</v>
      </c>
      <c r="B59" s="753" t="s">
        <v>1949</v>
      </c>
      <c r="C59" s="754" t="s">
        <v>567</v>
      </c>
      <c r="D59" s="755" t="s">
        <v>568</v>
      </c>
      <c r="E59" s="754" t="s">
        <v>4016</v>
      </c>
      <c r="F59" s="755" t="s">
        <v>4017</v>
      </c>
      <c r="G59" s="754" t="s">
        <v>3188</v>
      </c>
      <c r="H59" s="754" t="s">
        <v>3189</v>
      </c>
      <c r="I59" s="756">
        <v>17.98</v>
      </c>
      <c r="J59" s="756">
        <v>50</v>
      </c>
      <c r="K59" s="757">
        <v>899</v>
      </c>
    </row>
    <row r="60" spans="1:11" ht="14.4" customHeight="1" x14ac:dyDescent="0.3">
      <c r="A60" s="752" t="s">
        <v>562</v>
      </c>
      <c r="B60" s="753" t="s">
        <v>1949</v>
      </c>
      <c r="C60" s="754" t="s">
        <v>567</v>
      </c>
      <c r="D60" s="755" t="s">
        <v>568</v>
      </c>
      <c r="E60" s="754" t="s">
        <v>4016</v>
      </c>
      <c r="F60" s="755" t="s">
        <v>4017</v>
      </c>
      <c r="G60" s="754" t="s">
        <v>3190</v>
      </c>
      <c r="H60" s="754" t="s">
        <v>3191</v>
      </c>
      <c r="I60" s="756">
        <v>13.31</v>
      </c>
      <c r="J60" s="756">
        <v>70</v>
      </c>
      <c r="K60" s="757">
        <v>931.7</v>
      </c>
    </row>
    <row r="61" spans="1:11" ht="14.4" customHeight="1" x14ac:dyDescent="0.3">
      <c r="A61" s="752" t="s">
        <v>562</v>
      </c>
      <c r="B61" s="753" t="s">
        <v>1949</v>
      </c>
      <c r="C61" s="754" t="s">
        <v>567</v>
      </c>
      <c r="D61" s="755" t="s">
        <v>568</v>
      </c>
      <c r="E61" s="754" t="s">
        <v>4016</v>
      </c>
      <c r="F61" s="755" t="s">
        <v>4017</v>
      </c>
      <c r="G61" s="754" t="s">
        <v>3192</v>
      </c>
      <c r="H61" s="754" t="s">
        <v>3193</v>
      </c>
      <c r="I61" s="756">
        <v>11.74</v>
      </c>
      <c r="J61" s="756">
        <v>70</v>
      </c>
      <c r="K61" s="757">
        <v>821.8</v>
      </c>
    </row>
    <row r="62" spans="1:11" ht="14.4" customHeight="1" x14ac:dyDescent="0.3">
      <c r="A62" s="752" t="s">
        <v>562</v>
      </c>
      <c r="B62" s="753" t="s">
        <v>1949</v>
      </c>
      <c r="C62" s="754" t="s">
        <v>567</v>
      </c>
      <c r="D62" s="755" t="s">
        <v>568</v>
      </c>
      <c r="E62" s="754" t="s">
        <v>4016</v>
      </c>
      <c r="F62" s="755" t="s">
        <v>4017</v>
      </c>
      <c r="G62" s="754" t="s">
        <v>3194</v>
      </c>
      <c r="H62" s="754" t="s">
        <v>3195</v>
      </c>
      <c r="I62" s="756">
        <v>2.52</v>
      </c>
      <c r="J62" s="756">
        <v>100</v>
      </c>
      <c r="K62" s="757">
        <v>252</v>
      </c>
    </row>
    <row r="63" spans="1:11" ht="14.4" customHeight="1" x14ac:dyDescent="0.3">
      <c r="A63" s="752" t="s">
        <v>562</v>
      </c>
      <c r="B63" s="753" t="s">
        <v>1949</v>
      </c>
      <c r="C63" s="754" t="s">
        <v>567</v>
      </c>
      <c r="D63" s="755" t="s">
        <v>568</v>
      </c>
      <c r="E63" s="754" t="s">
        <v>4016</v>
      </c>
      <c r="F63" s="755" t="s">
        <v>4017</v>
      </c>
      <c r="G63" s="754" t="s">
        <v>3196</v>
      </c>
      <c r="H63" s="754" t="s">
        <v>3197</v>
      </c>
      <c r="I63" s="756">
        <v>5.2</v>
      </c>
      <c r="J63" s="756">
        <v>255</v>
      </c>
      <c r="K63" s="757">
        <v>1326</v>
      </c>
    </row>
    <row r="64" spans="1:11" ht="14.4" customHeight="1" x14ac:dyDescent="0.3">
      <c r="A64" s="752" t="s">
        <v>562</v>
      </c>
      <c r="B64" s="753" t="s">
        <v>1949</v>
      </c>
      <c r="C64" s="754" t="s">
        <v>567</v>
      </c>
      <c r="D64" s="755" t="s">
        <v>568</v>
      </c>
      <c r="E64" s="754" t="s">
        <v>4016</v>
      </c>
      <c r="F64" s="755" t="s">
        <v>4017</v>
      </c>
      <c r="G64" s="754" t="s">
        <v>3198</v>
      </c>
      <c r="H64" s="754" t="s">
        <v>3199</v>
      </c>
      <c r="I64" s="756">
        <v>13.2</v>
      </c>
      <c r="J64" s="756">
        <v>10</v>
      </c>
      <c r="K64" s="757">
        <v>132</v>
      </c>
    </row>
    <row r="65" spans="1:11" ht="14.4" customHeight="1" x14ac:dyDescent="0.3">
      <c r="A65" s="752" t="s">
        <v>562</v>
      </c>
      <c r="B65" s="753" t="s">
        <v>1949</v>
      </c>
      <c r="C65" s="754" t="s">
        <v>567</v>
      </c>
      <c r="D65" s="755" t="s">
        <v>568</v>
      </c>
      <c r="E65" s="754" t="s">
        <v>4016</v>
      </c>
      <c r="F65" s="755" t="s">
        <v>4017</v>
      </c>
      <c r="G65" s="754" t="s">
        <v>3200</v>
      </c>
      <c r="H65" s="754" t="s">
        <v>3201</v>
      </c>
      <c r="I65" s="756">
        <v>1.27</v>
      </c>
      <c r="J65" s="756">
        <v>75</v>
      </c>
      <c r="K65" s="757">
        <v>95.25</v>
      </c>
    </row>
    <row r="66" spans="1:11" ht="14.4" customHeight="1" x14ac:dyDescent="0.3">
      <c r="A66" s="752" t="s">
        <v>562</v>
      </c>
      <c r="B66" s="753" t="s">
        <v>1949</v>
      </c>
      <c r="C66" s="754" t="s">
        <v>567</v>
      </c>
      <c r="D66" s="755" t="s">
        <v>568</v>
      </c>
      <c r="E66" s="754" t="s">
        <v>4016</v>
      </c>
      <c r="F66" s="755" t="s">
        <v>4017</v>
      </c>
      <c r="G66" s="754" t="s">
        <v>3202</v>
      </c>
      <c r="H66" s="754" t="s">
        <v>3203</v>
      </c>
      <c r="I66" s="756">
        <v>21.234999999999999</v>
      </c>
      <c r="J66" s="756">
        <v>100</v>
      </c>
      <c r="K66" s="757">
        <v>2123.5</v>
      </c>
    </row>
    <row r="67" spans="1:11" ht="14.4" customHeight="1" x14ac:dyDescent="0.3">
      <c r="A67" s="752" t="s">
        <v>562</v>
      </c>
      <c r="B67" s="753" t="s">
        <v>1949</v>
      </c>
      <c r="C67" s="754" t="s">
        <v>567</v>
      </c>
      <c r="D67" s="755" t="s">
        <v>568</v>
      </c>
      <c r="E67" s="754" t="s">
        <v>4016</v>
      </c>
      <c r="F67" s="755" t="s">
        <v>4017</v>
      </c>
      <c r="G67" s="754" t="s">
        <v>3204</v>
      </c>
      <c r="H67" s="754" t="s">
        <v>3205</v>
      </c>
      <c r="I67" s="756">
        <v>0.47</v>
      </c>
      <c r="J67" s="756">
        <v>1600</v>
      </c>
      <c r="K67" s="757">
        <v>752</v>
      </c>
    </row>
    <row r="68" spans="1:11" ht="14.4" customHeight="1" x14ac:dyDescent="0.3">
      <c r="A68" s="752" t="s">
        <v>562</v>
      </c>
      <c r="B68" s="753" t="s">
        <v>1949</v>
      </c>
      <c r="C68" s="754" t="s">
        <v>567</v>
      </c>
      <c r="D68" s="755" t="s">
        <v>568</v>
      </c>
      <c r="E68" s="754" t="s">
        <v>4016</v>
      </c>
      <c r="F68" s="755" t="s">
        <v>4017</v>
      </c>
      <c r="G68" s="754" t="s">
        <v>3206</v>
      </c>
      <c r="H68" s="754" t="s">
        <v>3207</v>
      </c>
      <c r="I68" s="756">
        <v>2.2850000000000001</v>
      </c>
      <c r="J68" s="756">
        <v>400</v>
      </c>
      <c r="K68" s="757">
        <v>914</v>
      </c>
    </row>
    <row r="69" spans="1:11" ht="14.4" customHeight="1" x14ac:dyDescent="0.3">
      <c r="A69" s="752" t="s">
        <v>562</v>
      </c>
      <c r="B69" s="753" t="s">
        <v>1949</v>
      </c>
      <c r="C69" s="754" t="s">
        <v>567</v>
      </c>
      <c r="D69" s="755" t="s">
        <v>568</v>
      </c>
      <c r="E69" s="754" t="s">
        <v>4016</v>
      </c>
      <c r="F69" s="755" t="s">
        <v>4017</v>
      </c>
      <c r="G69" s="754" t="s">
        <v>3208</v>
      </c>
      <c r="H69" s="754" t="s">
        <v>3209</v>
      </c>
      <c r="I69" s="756">
        <v>21.9</v>
      </c>
      <c r="J69" s="756">
        <v>150</v>
      </c>
      <c r="K69" s="757">
        <v>3285.1499999999996</v>
      </c>
    </row>
    <row r="70" spans="1:11" ht="14.4" customHeight="1" x14ac:dyDescent="0.3">
      <c r="A70" s="752" t="s">
        <v>562</v>
      </c>
      <c r="B70" s="753" t="s">
        <v>1949</v>
      </c>
      <c r="C70" s="754" t="s">
        <v>567</v>
      </c>
      <c r="D70" s="755" t="s">
        <v>568</v>
      </c>
      <c r="E70" s="754" t="s">
        <v>4016</v>
      </c>
      <c r="F70" s="755" t="s">
        <v>4017</v>
      </c>
      <c r="G70" s="754" t="s">
        <v>3210</v>
      </c>
      <c r="H70" s="754" t="s">
        <v>3211</v>
      </c>
      <c r="I70" s="756">
        <v>9.1999999999999993</v>
      </c>
      <c r="J70" s="756">
        <v>1850</v>
      </c>
      <c r="K70" s="757">
        <v>17020</v>
      </c>
    </row>
    <row r="71" spans="1:11" ht="14.4" customHeight="1" x14ac:dyDescent="0.3">
      <c r="A71" s="752" t="s">
        <v>562</v>
      </c>
      <c r="B71" s="753" t="s">
        <v>1949</v>
      </c>
      <c r="C71" s="754" t="s">
        <v>567</v>
      </c>
      <c r="D71" s="755" t="s">
        <v>568</v>
      </c>
      <c r="E71" s="754" t="s">
        <v>4016</v>
      </c>
      <c r="F71" s="755" t="s">
        <v>4017</v>
      </c>
      <c r="G71" s="754" t="s">
        <v>3212</v>
      </c>
      <c r="H71" s="754" t="s">
        <v>3213</v>
      </c>
      <c r="I71" s="756">
        <v>172.5</v>
      </c>
      <c r="J71" s="756">
        <v>1</v>
      </c>
      <c r="K71" s="757">
        <v>172.5</v>
      </c>
    </row>
    <row r="72" spans="1:11" ht="14.4" customHeight="1" x14ac:dyDescent="0.3">
      <c r="A72" s="752" t="s">
        <v>562</v>
      </c>
      <c r="B72" s="753" t="s">
        <v>1949</v>
      </c>
      <c r="C72" s="754" t="s">
        <v>567</v>
      </c>
      <c r="D72" s="755" t="s">
        <v>568</v>
      </c>
      <c r="E72" s="754" t="s">
        <v>4016</v>
      </c>
      <c r="F72" s="755" t="s">
        <v>4017</v>
      </c>
      <c r="G72" s="754" t="s">
        <v>3214</v>
      </c>
      <c r="H72" s="754" t="s">
        <v>3215</v>
      </c>
      <c r="I72" s="756">
        <v>5</v>
      </c>
      <c r="J72" s="756">
        <v>300</v>
      </c>
      <c r="K72" s="757">
        <v>1500</v>
      </c>
    </row>
    <row r="73" spans="1:11" ht="14.4" customHeight="1" x14ac:dyDescent="0.3">
      <c r="A73" s="752" t="s">
        <v>562</v>
      </c>
      <c r="B73" s="753" t="s">
        <v>1949</v>
      </c>
      <c r="C73" s="754" t="s">
        <v>567</v>
      </c>
      <c r="D73" s="755" t="s">
        <v>568</v>
      </c>
      <c r="E73" s="754" t="s">
        <v>4016</v>
      </c>
      <c r="F73" s="755" t="s">
        <v>4017</v>
      </c>
      <c r="G73" s="754" t="s">
        <v>3216</v>
      </c>
      <c r="H73" s="754" t="s">
        <v>3217</v>
      </c>
      <c r="I73" s="756">
        <v>15.73</v>
      </c>
      <c r="J73" s="756">
        <v>350</v>
      </c>
      <c r="K73" s="757">
        <v>5505.5</v>
      </c>
    </row>
    <row r="74" spans="1:11" ht="14.4" customHeight="1" x14ac:dyDescent="0.3">
      <c r="A74" s="752" t="s">
        <v>562</v>
      </c>
      <c r="B74" s="753" t="s">
        <v>1949</v>
      </c>
      <c r="C74" s="754" t="s">
        <v>567</v>
      </c>
      <c r="D74" s="755" t="s">
        <v>568</v>
      </c>
      <c r="E74" s="754" t="s">
        <v>4016</v>
      </c>
      <c r="F74" s="755" t="s">
        <v>4017</v>
      </c>
      <c r="G74" s="754" t="s">
        <v>3218</v>
      </c>
      <c r="H74" s="754" t="s">
        <v>3219</v>
      </c>
      <c r="I74" s="756">
        <v>4.78</v>
      </c>
      <c r="J74" s="756">
        <v>900</v>
      </c>
      <c r="K74" s="757">
        <v>4301.1900000000005</v>
      </c>
    </row>
    <row r="75" spans="1:11" ht="14.4" customHeight="1" x14ac:dyDescent="0.3">
      <c r="A75" s="752" t="s">
        <v>562</v>
      </c>
      <c r="B75" s="753" t="s">
        <v>1949</v>
      </c>
      <c r="C75" s="754" t="s">
        <v>567</v>
      </c>
      <c r="D75" s="755" t="s">
        <v>568</v>
      </c>
      <c r="E75" s="754" t="s">
        <v>4016</v>
      </c>
      <c r="F75" s="755" t="s">
        <v>4017</v>
      </c>
      <c r="G75" s="754" t="s">
        <v>3220</v>
      </c>
      <c r="H75" s="754" t="s">
        <v>3221</v>
      </c>
      <c r="I75" s="756">
        <v>6.14</v>
      </c>
      <c r="J75" s="756">
        <v>400</v>
      </c>
      <c r="K75" s="757">
        <v>2456</v>
      </c>
    </row>
    <row r="76" spans="1:11" ht="14.4" customHeight="1" x14ac:dyDescent="0.3">
      <c r="A76" s="752" t="s">
        <v>562</v>
      </c>
      <c r="B76" s="753" t="s">
        <v>1949</v>
      </c>
      <c r="C76" s="754" t="s">
        <v>567</v>
      </c>
      <c r="D76" s="755" t="s">
        <v>568</v>
      </c>
      <c r="E76" s="754" t="s">
        <v>4016</v>
      </c>
      <c r="F76" s="755" t="s">
        <v>4017</v>
      </c>
      <c r="G76" s="754" t="s">
        <v>3222</v>
      </c>
      <c r="H76" s="754" t="s">
        <v>3223</v>
      </c>
      <c r="I76" s="756">
        <v>9.8000000000000007</v>
      </c>
      <c r="J76" s="756">
        <v>700</v>
      </c>
      <c r="K76" s="757">
        <v>6860.7</v>
      </c>
    </row>
    <row r="77" spans="1:11" ht="14.4" customHeight="1" x14ac:dyDescent="0.3">
      <c r="A77" s="752" t="s">
        <v>562</v>
      </c>
      <c r="B77" s="753" t="s">
        <v>1949</v>
      </c>
      <c r="C77" s="754" t="s">
        <v>567</v>
      </c>
      <c r="D77" s="755" t="s">
        <v>568</v>
      </c>
      <c r="E77" s="754" t="s">
        <v>4016</v>
      </c>
      <c r="F77" s="755" t="s">
        <v>4017</v>
      </c>
      <c r="G77" s="754" t="s">
        <v>3224</v>
      </c>
      <c r="H77" s="754" t="s">
        <v>3225</v>
      </c>
      <c r="I77" s="756">
        <v>10.524999999999999</v>
      </c>
      <c r="J77" s="756">
        <v>900</v>
      </c>
      <c r="K77" s="757">
        <v>9473</v>
      </c>
    </row>
    <row r="78" spans="1:11" ht="14.4" customHeight="1" x14ac:dyDescent="0.3">
      <c r="A78" s="752" t="s">
        <v>562</v>
      </c>
      <c r="B78" s="753" t="s">
        <v>1949</v>
      </c>
      <c r="C78" s="754" t="s">
        <v>567</v>
      </c>
      <c r="D78" s="755" t="s">
        <v>568</v>
      </c>
      <c r="E78" s="754" t="s">
        <v>4016</v>
      </c>
      <c r="F78" s="755" t="s">
        <v>4017</v>
      </c>
      <c r="G78" s="754" t="s">
        <v>3226</v>
      </c>
      <c r="H78" s="754" t="s">
        <v>3227</v>
      </c>
      <c r="I78" s="756">
        <v>7.38</v>
      </c>
      <c r="J78" s="756">
        <v>200</v>
      </c>
      <c r="K78" s="757">
        <v>1476.2</v>
      </c>
    </row>
    <row r="79" spans="1:11" ht="14.4" customHeight="1" x14ac:dyDescent="0.3">
      <c r="A79" s="752" t="s">
        <v>562</v>
      </c>
      <c r="B79" s="753" t="s">
        <v>1949</v>
      </c>
      <c r="C79" s="754" t="s">
        <v>567</v>
      </c>
      <c r="D79" s="755" t="s">
        <v>568</v>
      </c>
      <c r="E79" s="754" t="s">
        <v>4016</v>
      </c>
      <c r="F79" s="755" t="s">
        <v>4017</v>
      </c>
      <c r="G79" s="754" t="s">
        <v>3228</v>
      </c>
      <c r="H79" s="754" t="s">
        <v>3229</v>
      </c>
      <c r="I79" s="756">
        <v>17.91</v>
      </c>
      <c r="J79" s="756">
        <v>600</v>
      </c>
      <c r="K79" s="757">
        <v>10746</v>
      </c>
    </row>
    <row r="80" spans="1:11" ht="14.4" customHeight="1" x14ac:dyDescent="0.3">
      <c r="A80" s="752" t="s">
        <v>562</v>
      </c>
      <c r="B80" s="753" t="s">
        <v>1949</v>
      </c>
      <c r="C80" s="754" t="s">
        <v>567</v>
      </c>
      <c r="D80" s="755" t="s">
        <v>568</v>
      </c>
      <c r="E80" s="754" t="s">
        <v>4016</v>
      </c>
      <c r="F80" s="755" t="s">
        <v>4017</v>
      </c>
      <c r="G80" s="754" t="s">
        <v>3230</v>
      </c>
      <c r="H80" s="754" t="s">
        <v>3231</v>
      </c>
      <c r="I80" s="756">
        <v>2.09</v>
      </c>
      <c r="J80" s="756">
        <v>200</v>
      </c>
      <c r="K80" s="757">
        <v>418</v>
      </c>
    </row>
    <row r="81" spans="1:11" ht="14.4" customHeight="1" x14ac:dyDescent="0.3">
      <c r="A81" s="752" t="s">
        <v>562</v>
      </c>
      <c r="B81" s="753" t="s">
        <v>1949</v>
      </c>
      <c r="C81" s="754" t="s">
        <v>567</v>
      </c>
      <c r="D81" s="755" t="s">
        <v>568</v>
      </c>
      <c r="E81" s="754" t="s">
        <v>4016</v>
      </c>
      <c r="F81" s="755" t="s">
        <v>4017</v>
      </c>
      <c r="G81" s="754" t="s">
        <v>3232</v>
      </c>
      <c r="H81" s="754" t="s">
        <v>3233</v>
      </c>
      <c r="I81" s="756">
        <v>4.62</v>
      </c>
      <c r="J81" s="756">
        <v>200</v>
      </c>
      <c r="K81" s="757">
        <v>924</v>
      </c>
    </row>
    <row r="82" spans="1:11" ht="14.4" customHeight="1" x14ac:dyDescent="0.3">
      <c r="A82" s="752" t="s">
        <v>562</v>
      </c>
      <c r="B82" s="753" t="s">
        <v>1949</v>
      </c>
      <c r="C82" s="754" t="s">
        <v>567</v>
      </c>
      <c r="D82" s="755" t="s">
        <v>568</v>
      </c>
      <c r="E82" s="754" t="s">
        <v>4016</v>
      </c>
      <c r="F82" s="755" t="s">
        <v>4017</v>
      </c>
      <c r="G82" s="754" t="s">
        <v>3234</v>
      </c>
      <c r="H82" s="754" t="s">
        <v>3235</v>
      </c>
      <c r="I82" s="756">
        <v>20.57</v>
      </c>
      <c r="J82" s="756">
        <v>50</v>
      </c>
      <c r="K82" s="757">
        <v>1028.5</v>
      </c>
    </row>
    <row r="83" spans="1:11" ht="14.4" customHeight="1" x14ac:dyDescent="0.3">
      <c r="A83" s="752" t="s">
        <v>562</v>
      </c>
      <c r="B83" s="753" t="s">
        <v>1949</v>
      </c>
      <c r="C83" s="754" t="s">
        <v>567</v>
      </c>
      <c r="D83" s="755" t="s">
        <v>568</v>
      </c>
      <c r="E83" s="754" t="s">
        <v>4018</v>
      </c>
      <c r="F83" s="755" t="s">
        <v>4019</v>
      </c>
      <c r="G83" s="754" t="s">
        <v>3236</v>
      </c>
      <c r="H83" s="754" t="s">
        <v>3237</v>
      </c>
      <c r="I83" s="756">
        <v>4368.43</v>
      </c>
      <c r="J83" s="756">
        <v>5</v>
      </c>
      <c r="K83" s="757">
        <v>21842.13</v>
      </c>
    </row>
    <row r="84" spans="1:11" ht="14.4" customHeight="1" x14ac:dyDescent="0.3">
      <c r="A84" s="752" t="s">
        <v>562</v>
      </c>
      <c r="B84" s="753" t="s">
        <v>1949</v>
      </c>
      <c r="C84" s="754" t="s">
        <v>567</v>
      </c>
      <c r="D84" s="755" t="s">
        <v>568</v>
      </c>
      <c r="E84" s="754" t="s">
        <v>4018</v>
      </c>
      <c r="F84" s="755" t="s">
        <v>4019</v>
      </c>
      <c r="G84" s="754" t="s">
        <v>3238</v>
      </c>
      <c r="H84" s="754" t="s">
        <v>3239</v>
      </c>
      <c r="I84" s="756">
        <v>2173.67</v>
      </c>
      <c r="J84" s="756">
        <v>3</v>
      </c>
      <c r="K84" s="757">
        <v>6521</v>
      </c>
    </row>
    <row r="85" spans="1:11" ht="14.4" customHeight="1" x14ac:dyDescent="0.3">
      <c r="A85" s="752" t="s">
        <v>562</v>
      </c>
      <c r="B85" s="753" t="s">
        <v>1949</v>
      </c>
      <c r="C85" s="754" t="s">
        <v>567</v>
      </c>
      <c r="D85" s="755" t="s">
        <v>568</v>
      </c>
      <c r="E85" s="754" t="s">
        <v>4020</v>
      </c>
      <c r="F85" s="755" t="s">
        <v>4021</v>
      </c>
      <c r="G85" s="754" t="s">
        <v>3240</v>
      </c>
      <c r="H85" s="754" t="s">
        <v>3241</v>
      </c>
      <c r="I85" s="756">
        <v>9.5300000000000011</v>
      </c>
      <c r="J85" s="756">
        <v>600</v>
      </c>
      <c r="K85" s="757">
        <v>5446</v>
      </c>
    </row>
    <row r="86" spans="1:11" ht="14.4" customHeight="1" x14ac:dyDescent="0.3">
      <c r="A86" s="752" t="s">
        <v>562</v>
      </c>
      <c r="B86" s="753" t="s">
        <v>1949</v>
      </c>
      <c r="C86" s="754" t="s">
        <v>567</v>
      </c>
      <c r="D86" s="755" t="s">
        <v>568</v>
      </c>
      <c r="E86" s="754" t="s">
        <v>4022</v>
      </c>
      <c r="F86" s="755" t="s">
        <v>4023</v>
      </c>
      <c r="G86" s="754" t="s">
        <v>3242</v>
      </c>
      <c r="H86" s="754" t="s">
        <v>3243</v>
      </c>
      <c r="I86" s="756">
        <v>0.3</v>
      </c>
      <c r="J86" s="756">
        <v>200</v>
      </c>
      <c r="K86" s="757">
        <v>60</v>
      </c>
    </row>
    <row r="87" spans="1:11" ht="14.4" customHeight="1" x14ac:dyDescent="0.3">
      <c r="A87" s="752" t="s">
        <v>562</v>
      </c>
      <c r="B87" s="753" t="s">
        <v>1949</v>
      </c>
      <c r="C87" s="754" t="s">
        <v>567</v>
      </c>
      <c r="D87" s="755" t="s">
        <v>568</v>
      </c>
      <c r="E87" s="754" t="s">
        <v>4022</v>
      </c>
      <c r="F87" s="755" t="s">
        <v>4023</v>
      </c>
      <c r="G87" s="754" t="s">
        <v>3244</v>
      </c>
      <c r="H87" s="754" t="s">
        <v>3245</v>
      </c>
      <c r="I87" s="756">
        <v>0.3</v>
      </c>
      <c r="J87" s="756">
        <v>200</v>
      </c>
      <c r="K87" s="757">
        <v>60</v>
      </c>
    </row>
    <row r="88" spans="1:11" ht="14.4" customHeight="1" x14ac:dyDescent="0.3">
      <c r="A88" s="752" t="s">
        <v>562</v>
      </c>
      <c r="B88" s="753" t="s">
        <v>1949</v>
      </c>
      <c r="C88" s="754" t="s">
        <v>567</v>
      </c>
      <c r="D88" s="755" t="s">
        <v>568</v>
      </c>
      <c r="E88" s="754" t="s">
        <v>4022</v>
      </c>
      <c r="F88" s="755" t="s">
        <v>4023</v>
      </c>
      <c r="G88" s="754" t="s">
        <v>3246</v>
      </c>
      <c r="H88" s="754" t="s">
        <v>3247</v>
      </c>
      <c r="I88" s="756">
        <v>0.30499999999999999</v>
      </c>
      <c r="J88" s="756">
        <v>1000</v>
      </c>
      <c r="K88" s="757">
        <v>303.62</v>
      </c>
    </row>
    <row r="89" spans="1:11" ht="14.4" customHeight="1" x14ac:dyDescent="0.3">
      <c r="A89" s="752" t="s">
        <v>562</v>
      </c>
      <c r="B89" s="753" t="s">
        <v>1949</v>
      </c>
      <c r="C89" s="754" t="s">
        <v>567</v>
      </c>
      <c r="D89" s="755" t="s">
        <v>568</v>
      </c>
      <c r="E89" s="754" t="s">
        <v>4022</v>
      </c>
      <c r="F89" s="755" t="s">
        <v>4023</v>
      </c>
      <c r="G89" s="754" t="s">
        <v>3248</v>
      </c>
      <c r="H89" s="754" t="s">
        <v>3249</v>
      </c>
      <c r="I89" s="756">
        <v>0.48333333333333334</v>
      </c>
      <c r="J89" s="756">
        <v>1600</v>
      </c>
      <c r="K89" s="757">
        <v>774</v>
      </c>
    </row>
    <row r="90" spans="1:11" ht="14.4" customHeight="1" x14ac:dyDescent="0.3">
      <c r="A90" s="752" t="s">
        <v>562</v>
      </c>
      <c r="B90" s="753" t="s">
        <v>1949</v>
      </c>
      <c r="C90" s="754" t="s">
        <v>567</v>
      </c>
      <c r="D90" s="755" t="s">
        <v>568</v>
      </c>
      <c r="E90" s="754" t="s">
        <v>4024</v>
      </c>
      <c r="F90" s="755" t="s">
        <v>4025</v>
      </c>
      <c r="G90" s="754" t="s">
        <v>3250</v>
      </c>
      <c r="H90" s="754" t="s">
        <v>3251</v>
      </c>
      <c r="I90" s="756">
        <v>0.69</v>
      </c>
      <c r="J90" s="756">
        <v>13000</v>
      </c>
      <c r="K90" s="757">
        <v>8970</v>
      </c>
    </row>
    <row r="91" spans="1:11" ht="14.4" customHeight="1" x14ac:dyDescent="0.3">
      <c r="A91" s="752" t="s">
        <v>562</v>
      </c>
      <c r="B91" s="753" t="s">
        <v>1949</v>
      </c>
      <c r="C91" s="754" t="s">
        <v>567</v>
      </c>
      <c r="D91" s="755" t="s">
        <v>568</v>
      </c>
      <c r="E91" s="754" t="s">
        <v>4024</v>
      </c>
      <c r="F91" s="755" t="s">
        <v>4025</v>
      </c>
      <c r="G91" s="754" t="s">
        <v>3252</v>
      </c>
      <c r="H91" s="754" t="s">
        <v>3253</v>
      </c>
      <c r="I91" s="756">
        <v>0.69</v>
      </c>
      <c r="J91" s="756">
        <v>5200</v>
      </c>
      <c r="K91" s="757">
        <v>3588</v>
      </c>
    </row>
    <row r="92" spans="1:11" ht="14.4" customHeight="1" x14ac:dyDescent="0.3">
      <c r="A92" s="752" t="s">
        <v>562</v>
      </c>
      <c r="B92" s="753" t="s">
        <v>1949</v>
      </c>
      <c r="C92" s="754" t="s">
        <v>567</v>
      </c>
      <c r="D92" s="755" t="s">
        <v>568</v>
      </c>
      <c r="E92" s="754" t="s">
        <v>4024</v>
      </c>
      <c r="F92" s="755" t="s">
        <v>4025</v>
      </c>
      <c r="G92" s="754" t="s">
        <v>3254</v>
      </c>
      <c r="H92" s="754" t="s">
        <v>3255</v>
      </c>
      <c r="I92" s="756">
        <v>0.69</v>
      </c>
      <c r="J92" s="756">
        <v>5200</v>
      </c>
      <c r="K92" s="757">
        <v>3588</v>
      </c>
    </row>
    <row r="93" spans="1:11" ht="14.4" customHeight="1" x14ac:dyDescent="0.3">
      <c r="A93" s="752" t="s">
        <v>562</v>
      </c>
      <c r="B93" s="753" t="s">
        <v>1949</v>
      </c>
      <c r="C93" s="754" t="s">
        <v>567</v>
      </c>
      <c r="D93" s="755" t="s">
        <v>568</v>
      </c>
      <c r="E93" s="754" t="s">
        <v>4024</v>
      </c>
      <c r="F93" s="755" t="s">
        <v>4025</v>
      </c>
      <c r="G93" s="754" t="s">
        <v>3256</v>
      </c>
      <c r="H93" s="754" t="s">
        <v>3257</v>
      </c>
      <c r="I93" s="756">
        <v>6.24</v>
      </c>
      <c r="J93" s="756">
        <v>70</v>
      </c>
      <c r="K93" s="757">
        <v>436.8</v>
      </c>
    </row>
    <row r="94" spans="1:11" ht="14.4" customHeight="1" x14ac:dyDescent="0.3">
      <c r="A94" s="752" t="s">
        <v>562</v>
      </c>
      <c r="B94" s="753" t="s">
        <v>1949</v>
      </c>
      <c r="C94" s="754" t="s">
        <v>567</v>
      </c>
      <c r="D94" s="755" t="s">
        <v>568</v>
      </c>
      <c r="E94" s="754" t="s">
        <v>4026</v>
      </c>
      <c r="F94" s="755" t="s">
        <v>4027</v>
      </c>
      <c r="G94" s="754" t="s">
        <v>3258</v>
      </c>
      <c r="H94" s="754" t="s">
        <v>3259</v>
      </c>
      <c r="I94" s="756">
        <v>139.44</v>
      </c>
      <c r="J94" s="756">
        <v>10</v>
      </c>
      <c r="K94" s="757">
        <v>1394.36</v>
      </c>
    </row>
    <row r="95" spans="1:11" ht="14.4" customHeight="1" x14ac:dyDescent="0.3">
      <c r="A95" s="752" t="s">
        <v>562</v>
      </c>
      <c r="B95" s="753" t="s">
        <v>1949</v>
      </c>
      <c r="C95" s="754" t="s">
        <v>567</v>
      </c>
      <c r="D95" s="755" t="s">
        <v>568</v>
      </c>
      <c r="E95" s="754" t="s">
        <v>4026</v>
      </c>
      <c r="F95" s="755" t="s">
        <v>4027</v>
      </c>
      <c r="G95" s="754" t="s">
        <v>3260</v>
      </c>
      <c r="H95" s="754" t="s">
        <v>3261</v>
      </c>
      <c r="I95" s="756">
        <v>139.44</v>
      </c>
      <c r="J95" s="756">
        <v>10</v>
      </c>
      <c r="K95" s="757">
        <v>1394.36</v>
      </c>
    </row>
    <row r="96" spans="1:11" ht="14.4" customHeight="1" x14ac:dyDescent="0.3">
      <c r="A96" s="752" t="s">
        <v>562</v>
      </c>
      <c r="B96" s="753" t="s">
        <v>1949</v>
      </c>
      <c r="C96" s="754" t="s">
        <v>567</v>
      </c>
      <c r="D96" s="755" t="s">
        <v>568</v>
      </c>
      <c r="E96" s="754" t="s">
        <v>4026</v>
      </c>
      <c r="F96" s="755" t="s">
        <v>4027</v>
      </c>
      <c r="G96" s="754" t="s">
        <v>3262</v>
      </c>
      <c r="H96" s="754" t="s">
        <v>3263</v>
      </c>
      <c r="I96" s="756">
        <v>11.665000000000001</v>
      </c>
      <c r="J96" s="756">
        <v>40</v>
      </c>
      <c r="K96" s="757">
        <v>466.51000000000005</v>
      </c>
    </row>
    <row r="97" spans="1:11" ht="14.4" customHeight="1" x14ac:dyDescent="0.3">
      <c r="A97" s="752" t="s">
        <v>562</v>
      </c>
      <c r="B97" s="753" t="s">
        <v>1949</v>
      </c>
      <c r="C97" s="754" t="s">
        <v>567</v>
      </c>
      <c r="D97" s="755" t="s">
        <v>568</v>
      </c>
      <c r="E97" s="754" t="s">
        <v>4028</v>
      </c>
      <c r="F97" s="755" t="s">
        <v>4029</v>
      </c>
      <c r="G97" s="754" t="s">
        <v>3264</v>
      </c>
      <c r="H97" s="754" t="s">
        <v>3265</v>
      </c>
      <c r="I97" s="756">
        <v>695.75</v>
      </c>
      <c r="J97" s="756">
        <v>8</v>
      </c>
      <c r="K97" s="757">
        <v>5566</v>
      </c>
    </row>
    <row r="98" spans="1:11" ht="14.4" customHeight="1" x14ac:dyDescent="0.3">
      <c r="A98" s="752" t="s">
        <v>562</v>
      </c>
      <c r="B98" s="753" t="s">
        <v>1949</v>
      </c>
      <c r="C98" s="754" t="s">
        <v>572</v>
      </c>
      <c r="D98" s="755" t="s">
        <v>573</v>
      </c>
      <c r="E98" s="754" t="s">
        <v>4014</v>
      </c>
      <c r="F98" s="755" t="s">
        <v>4015</v>
      </c>
      <c r="G98" s="754" t="s">
        <v>3086</v>
      </c>
      <c r="H98" s="754" t="s">
        <v>3087</v>
      </c>
      <c r="I98" s="756">
        <v>28.73</v>
      </c>
      <c r="J98" s="756">
        <v>10</v>
      </c>
      <c r="K98" s="757">
        <v>287.3</v>
      </c>
    </row>
    <row r="99" spans="1:11" ht="14.4" customHeight="1" x14ac:dyDescent="0.3">
      <c r="A99" s="752" t="s">
        <v>562</v>
      </c>
      <c r="B99" s="753" t="s">
        <v>1949</v>
      </c>
      <c r="C99" s="754" t="s">
        <v>572</v>
      </c>
      <c r="D99" s="755" t="s">
        <v>573</v>
      </c>
      <c r="E99" s="754" t="s">
        <v>4014</v>
      </c>
      <c r="F99" s="755" t="s">
        <v>4015</v>
      </c>
      <c r="G99" s="754" t="s">
        <v>3266</v>
      </c>
      <c r="H99" s="754" t="s">
        <v>3267</v>
      </c>
      <c r="I99" s="756">
        <v>4.0999999999999996</v>
      </c>
      <c r="J99" s="756">
        <v>20</v>
      </c>
      <c r="K99" s="757">
        <v>82</v>
      </c>
    </row>
    <row r="100" spans="1:11" ht="14.4" customHeight="1" x14ac:dyDescent="0.3">
      <c r="A100" s="752" t="s">
        <v>562</v>
      </c>
      <c r="B100" s="753" t="s">
        <v>1949</v>
      </c>
      <c r="C100" s="754" t="s">
        <v>572</v>
      </c>
      <c r="D100" s="755" t="s">
        <v>573</v>
      </c>
      <c r="E100" s="754" t="s">
        <v>4014</v>
      </c>
      <c r="F100" s="755" t="s">
        <v>4015</v>
      </c>
      <c r="G100" s="754" t="s">
        <v>3268</v>
      </c>
      <c r="H100" s="754" t="s">
        <v>3269</v>
      </c>
      <c r="I100" s="756">
        <v>6.24</v>
      </c>
      <c r="J100" s="756">
        <v>20</v>
      </c>
      <c r="K100" s="757">
        <v>124.8</v>
      </c>
    </row>
    <row r="101" spans="1:11" ht="14.4" customHeight="1" x14ac:dyDescent="0.3">
      <c r="A101" s="752" t="s">
        <v>562</v>
      </c>
      <c r="B101" s="753" t="s">
        <v>1949</v>
      </c>
      <c r="C101" s="754" t="s">
        <v>572</v>
      </c>
      <c r="D101" s="755" t="s">
        <v>573</v>
      </c>
      <c r="E101" s="754" t="s">
        <v>4014</v>
      </c>
      <c r="F101" s="755" t="s">
        <v>4015</v>
      </c>
      <c r="G101" s="754" t="s">
        <v>3098</v>
      </c>
      <c r="H101" s="754" t="s">
        <v>3099</v>
      </c>
      <c r="I101" s="756">
        <v>0.67</v>
      </c>
      <c r="J101" s="756">
        <v>100</v>
      </c>
      <c r="K101" s="757">
        <v>67</v>
      </c>
    </row>
    <row r="102" spans="1:11" ht="14.4" customHeight="1" x14ac:dyDescent="0.3">
      <c r="A102" s="752" t="s">
        <v>562</v>
      </c>
      <c r="B102" s="753" t="s">
        <v>1949</v>
      </c>
      <c r="C102" s="754" t="s">
        <v>572</v>
      </c>
      <c r="D102" s="755" t="s">
        <v>573</v>
      </c>
      <c r="E102" s="754" t="s">
        <v>4014</v>
      </c>
      <c r="F102" s="755" t="s">
        <v>4015</v>
      </c>
      <c r="G102" s="754" t="s">
        <v>3100</v>
      </c>
      <c r="H102" s="754" t="s">
        <v>3101</v>
      </c>
      <c r="I102" s="756">
        <v>27.88</v>
      </c>
      <c r="J102" s="756">
        <v>2</v>
      </c>
      <c r="K102" s="757">
        <v>55.76</v>
      </c>
    </row>
    <row r="103" spans="1:11" ht="14.4" customHeight="1" x14ac:dyDescent="0.3">
      <c r="A103" s="752" t="s">
        <v>562</v>
      </c>
      <c r="B103" s="753" t="s">
        <v>1949</v>
      </c>
      <c r="C103" s="754" t="s">
        <v>572</v>
      </c>
      <c r="D103" s="755" t="s">
        <v>573</v>
      </c>
      <c r="E103" s="754" t="s">
        <v>4014</v>
      </c>
      <c r="F103" s="755" t="s">
        <v>4015</v>
      </c>
      <c r="G103" s="754" t="s">
        <v>3110</v>
      </c>
      <c r="H103" s="754" t="s">
        <v>3111</v>
      </c>
      <c r="I103" s="756">
        <v>1.52</v>
      </c>
      <c r="J103" s="756">
        <v>25</v>
      </c>
      <c r="K103" s="757">
        <v>38</v>
      </c>
    </row>
    <row r="104" spans="1:11" ht="14.4" customHeight="1" x14ac:dyDescent="0.3">
      <c r="A104" s="752" t="s">
        <v>562</v>
      </c>
      <c r="B104" s="753" t="s">
        <v>1949</v>
      </c>
      <c r="C104" s="754" t="s">
        <v>572</v>
      </c>
      <c r="D104" s="755" t="s">
        <v>573</v>
      </c>
      <c r="E104" s="754" t="s">
        <v>4014</v>
      </c>
      <c r="F104" s="755" t="s">
        <v>4015</v>
      </c>
      <c r="G104" s="754" t="s">
        <v>3270</v>
      </c>
      <c r="H104" s="754" t="s">
        <v>3271</v>
      </c>
      <c r="I104" s="756">
        <v>61.75</v>
      </c>
      <c r="J104" s="756">
        <v>10</v>
      </c>
      <c r="K104" s="757">
        <v>617.54999999999995</v>
      </c>
    </row>
    <row r="105" spans="1:11" ht="14.4" customHeight="1" x14ac:dyDescent="0.3">
      <c r="A105" s="752" t="s">
        <v>562</v>
      </c>
      <c r="B105" s="753" t="s">
        <v>1949</v>
      </c>
      <c r="C105" s="754" t="s">
        <v>572</v>
      </c>
      <c r="D105" s="755" t="s">
        <v>573</v>
      </c>
      <c r="E105" s="754" t="s">
        <v>4014</v>
      </c>
      <c r="F105" s="755" t="s">
        <v>4015</v>
      </c>
      <c r="G105" s="754" t="s">
        <v>3272</v>
      </c>
      <c r="H105" s="754" t="s">
        <v>3273</v>
      </c>
      <c r="I105" s="756">
        <v>428.15</v>
      </c>
      <c r="J105" s="756">
        <v>1</v>
      </c>
      <c r="K105" s="757">
        <v>428.15</v>
      </c>
    </row>
    <row r="106" spans="1:11" ht="14.4" customHeight="1" x14ac:dyDescent="0.3">
      <c r="A106" s="752" t="s">
        <v>562</v>
      </c>
      <c r="B106" s="753" t="s">
        <v>1949</v>
      </c>
      <c r="C106" s="754" t="s">
        <v>572</v>
      </c>
      <c r="D106" s="755" t="s">
        <v>573</v>
      </c>
      <c r="E106" s="754" t="s">
        <v>4014</v>
      </c>
      <c r="F106" s="755" t="s">
        <v>4015</v>
      </c>
      <c r="G106" s="754" t="s">
        <v>3274</v>
      </c>
      <c r="H106" s="754" t="s">
        <v>3275</v>
      </c>
      <c r="I106" s="756">
        <v>44.63</v>
      </c>
      <c r="J106" s="756">
        <v>100</v>
      </c>
      <c r="K106" s="757">
        <v>4462.66</v>
      </c>
    </row>
    <row r="107" spans="1:11" ht="14.4" customHeight="1" x14ac:dyDescent="0.3">
      <c r="A107" s="752" t="s">
        <v>562</v>
      </c>
      <c r="B107" s="753" t="s">
        <v>1949</v>
      </c>
      <c r="C107" s="754" t="s">
        <v>572</v>
      </c>
      <c r="D107" s="755" t="s">
        <v>573</v>
      </c>
      <c r="E107" s="754" t="s">
        <v>4016</v>
      </c>
      <c r="F107" s="755" t="s">
        <v>4017</v>
      </c>
      <c r="G107" s="754" t="s">
        <v>3150</v>
      </c>
      <c r="H107" s="754" t="s">
        <v>3151</v>
      </c>
      <c r="I107" s="756">
        <v>0.48</v>
      </c>
      <c r="J107" s="756">
        <v>100</v>
      </c>
      <c r="K107" s="757">
        <v>48</v>
      </c>
    </row>
    <row r="108" spans="1:11" ht="14.4" customHeight="1" x14ac:dyDescent="0.3">
      <c r="A108" s="752" t="s">
        <v>562</v>
      </c>
      <c r="B108" s="753" t="s">
        <v>1949</v>
      </c>
      <c r="C108" s="754" t="s">
        <v>572</v>
      </c>
      <c r="D108" s="755" t="s">
        <v>573</v>
      </c>
      <c r="E108" s="754" t="s">
        <v>4016</v>
      </c>
      <c r="F108" s="755" t="s">
        <v>4017</v>
      </c>
      <c r="G108" s="754" t="s">
        <v>3152</v>
      </c>
      <c r="H108" s="754" t="s">
        <v>3153</v>
      </c>
      <c r="I108" s="756">
        <v>0.67</v>
      </c>
      <c r="J108" s="756">
        <v>100</v>
      </c>
      <c r="K108" s="757">
        <v>67</v>
      </c>
    </row>
    <row r="109" spans="1:11" ht="14.4" customHeight="1" x14ac:dyDescent="0.3">
      <c r="A109" s="752" t="s">
        <v>562</v>
      </c>
      <c r="B109" s="753" t="s">
        <v>1949</v>
      </c>
      <c r="C109" s="754" t="s">
        <v>572</v>
      </c>
      <c r="D109" s="755" t="s">
        <v>573</v>
      </c>
      <c r="E109" s="754" t="s">
        <v>4016</v>
      </c>
      <c r="F109" s="755" t="s">
        <v>4017</v>
      </c>
      <c r="G109" s="754" t="s">
        <v>3162</v>
      </c>
      <c r="H109" s="754" t="s">
        <v>3163</v>
      </c>
      <c r="I109" s="756">
        <v>1.9849999999999999</v>
      </c>
      <c r="J109" s="756">
        <v>200</v>
      </c>
      <c r="K109" s="757">
        <v>397</v>
      </c>
    </row>
    <row r="110" spans="1:11" ht="14.4" customHeight="1" x14ac:dyDescent="0.3">
      <c r="A110" s="752" t="s">
        <v>562</v>
      </c>
      <c r="B110" s="753" t="s">
        <v>1949</v>
      </c>
      <c r="C110" s="754" t="s">
        <v>572</v>
      </c>
      <c r="D110" s="755" t="s">
        <v>573</v>
      </c>
      <c r="E110" s="754" t="s">
        <v>4016</v>
      </c>
      <c r="F110" s="755" t="s">
        <v>4017</v>
      </c>
      <c r="G110" s="754" t="s">
        <v>3276</v>
      </c>
      <c r="H110" s="754" t="s">
        <v>3277</v>
      </c>
      <c r="I110" s="756">
        <v>2.0449999999999999</v>
      </c>
      <c r="J110" s="756">
        <v>100</v>
      </c>
      <c r="K110" s="757">
        <v>204.5</v>
      </c>
    </row>
    <row r="111" spans="1:11" ht="14.4" customHeight="1" x14ac:dyDescent="0.3">
      <c r="A111" s="752" t="s">
        <v>562</v>
      </c>
      <c r="B111" s="753" t="s">
        <v>1949</v>
      </c>
      <c r="C111" s="754" t="s">
        <v>572</v>
      </c>
      <c r="D111" s="755" t="s">
        <v>573</v>
      </c>
      <c r="E111" s="754" t="s">
        <v>4016</v>
      </c>
      <c r="F111" s="755" t="s">
        <v>4017</v>
      </c>
      <c r="G111" s="754" t="s">
        <v>3278</v>
      </c>
      <c r="H111" s="754" t="s">
        <v>3279</v>
      </c>
      <c r="I111" s="756">
        <v>3.1</v>
      </c>
      <c r="J111" s="756">
        <v>100</v>
      </c>
      <c r="K111" s="757">
        <v>310</v>
      </c>
    </row>
    <row r="112" spans="1:11" ht="14.4" customHeight="1" x14ac:dyDescent="0.3">
      <c r="A112" s="752" t="s">
        <v>562</v>
      </c>
      <c r="B112" s="753" t="s">
        <v>1949</v>
      </c>
      <c r="C112" s="754" t="s">
        <v>572</v>
      </c>
      <c r="D112" s="755" t="s">
        <v>573</v>
      </c>
      <c r="E112" s="754" t="s">
        <v>4016</v>
      </c>
      <c r="F112" s="755" t="s">
        <v>4017</v>
      </c>
      <c r="G112" s="754" t="s">
        <v>3164</v>
      </c>
      <c r="H112" s="754" t="s">
        <v>3165</v>
      </c>
      <c r="I112" s="756">
        <v>1.92</v>
      </c>
      <c r="J112" s="756">
        <v>50</v>
      </c>
      <c r="K112" s="757">
        <v>96</v>
      </c>
    </row>
    <row r="113" spans="1:11" ht="14.4" customHeight="1" x14ac:dyDescent="0.3">
      <c r="A113" s="752" t="s">
        <v>562</v>
      </c>
      <c r="B113" s="753" t="s">
        <v>1949</v>
      </c>
      <c r="C113" s="754" t="s">
        <v>572</v>
      </c>
      <c r="D113" s="755" t="s">
        <v>573</v>
      </c>
      <c r="E113" s="754" t="s">
        <v>4016</v>
      </c>
      <c r="F113" s="755" t="s">
        <v>4017</v>
      </c>
      <c r="G113" s="754" t="s">
        <v>3170</v>
      </c>
      <c r="H113" s="754" t="s">
        <v>3171</v>
      </c>
      <c r="I113" s="756">
        <v>2.165</v>
      </c>
      <c r="J113" s="756">
        <v>200</v>
      </c>
      <c r="K113" s="757">
        <v>433</v>
      </c>
    </row>
    <row r="114" spans="1:11" ht="14.4" customHeight="1" x14ac:dyDescent="0.3">
      <c r="A114" s="752" t="s">
        <v>562</v>
      </c>
      <c r="B114" s="753" t="s">
        <v>1949</v>
      </c>
      <c r="C114" s="754" t="s">
        <v>572</v>
      </c>
      <c r="D114" s="755" t="s">
        <v>573</v>
      </c>
      <c r="E114" s="754" t="s">
        <v>4016</v>
      </c>
      <c r="F114" s="755" t="s">
        <v>4017</v>
      </c>
      <c r="G114" s="754" t="s">
        <v>3180</v>
      </c>
      <c r="H114" s="754" t="s">
        <v>3181</v>
      </c>
      <c r="I114" s="756">
        <v>2.855</v>
      </c>
      <c r="J114" s="756">
        <v>50</v>
      </c>
      <c r="K114" s="757">
        <v>142.75</v>
      </c>
    </row>
    <row r="115" spans="1:11" ht="14.4" customHeight="1" x14ac:dyDescent="0.3">
      <c r="A115" s="752" t="s">
        <v>562</v>
      </c>
      <c r="B115" s="753" t="s">
        <v>1949</v>
      </c>
      <c r="C115" s="754" t="s">
        <v>572</v>
      </c>
      <c r="D115" s="755" t="s">
        <v>573</v>
      </c>
      <c r="E115" s="754" t="s">
        <v>4016</v>
      </c>
      <c r="F115" s="755" t="s">
        <v>4017</v>
      </c>
      <c r="G115" s="754" t="s">
        <v>3210</v>
      </c>
      <c r="H115" s="754" t="s">
        <v>3211</v>
      </c>
      <c r="I115" s="756">
        <v>9.1999999999999993</v>
      </c>
      <c r="J115" s="756">
        <v>100</v>
      </c>
      <c r="K115" s="757">
        <v>920</v>
      </c>
    </row>
    <row r="116" spans="1:11" ht="14.4" customHeight="1" x14ac:dyDescent="0.3">
      <c r="A116" s="752" t="s">
        <v>562</v>
      </c>
      <c r="B116" s="753" t="s">
        <v>1949</v>
      </c>
      <c r="C116" s="754" t="s">
        <v>572</v>
      </c>
      <c r="D116" s="755" t="s">
        <v>573</v>
      </c>
      <c r="E116" s="754" t="s">
        <v>4024</v>
      </c>
      <c r="F116" s="755" t="s">
        <v>4025</v>
      </c>
      <c r="G116" s="754" t="s">
        <v>3252</v>
      </c>
      <c r="H116" s="754" t="s">
        <v>3253</v>
      </c>
      <c r="I116" s="756">
        <v>0.69</v>
      </c>
      <c r="J116" s="756">
        <v>200</v>
      </c>
      <c r="K116" s="757">
        <v>138</v>
      </c>
    </row>
    <row r="117" spans="1:11" ht="14.4" customHeight="1" x14ac:dyDescent="0.3">
      <c r="A117" s="752" t="s">
        <v>562</v>
      </c>
      <c r="B117" s="753" t="s">
        <v>1949</v>
      </c>
      <c r="C117" s="754" t="s">
        <v>572</v>
      </c>
      <c r="D117" s="755" t="s">
        <v>573</v>
      </c>
      <c r="E117" s="754" t="s">
        <v>4024</v>
      </c>
      <c r="F117" s="755" t="s">
        <v>4025</v>
      </c>
      <c r="G117" s="754" t="s">
        <v>3254</v>
      </c>
      <c r="H117" s="754" t="s">
        <v>3255</v>
      </c>
      <c r="I117" s="756">
        <v>0.69</v>
      </c>
      <c r="J117" s="756">
        <v>400</v>
      </c>
      <c r="K117" s="757">
        <v>276</v>
      </c>
    </row>
    <row r="118" spans="1:11" ht="14.4" customHeight="1" x14ac:dyDescent="0.3">
      <c r="A118" s="752" t="s">
        <v>562</v>
      </c>
      <c r="B118" s="753" t="s">
        <v>1949</v>
      </c>
      <c r="C118" s="754" t="s">
        <v>575</v>
      </c>
      <c r="D118" s="755" t="s">
        <v>576</v>
      </c>
      <c r="E118" s="754" t="s">
        <v>4014</v>
      </c>
      <c r="F118" s="755" t="s">
        <v>4015</v>
      </c>
      <c r="G118" s="754" t="s">
        <v>3080</v>
      </c>
      <c r="H118" s="754" t="s">
        <v>3081</v>
      </c>
      <c r="I118" s="756">
        <v>0.47</v>
      </c>
      <c r="J118" s="756">
        <v>300</v>
      </c>
      <c r="K118" s="757">
        <v>141</v>
      </c>
    </row>
    <row r="119" spans="1:11" ht="14.4" customHeight="1" x14ac:dyDescent="0.3">
      <c r="A119" s="752" t="s">
        <v>562</v>
      </c>
      <c r="B119" s="753" t="s">
        <v>1949</v>
      </c>
      <c r="C119" s="754" t="s">
        <v>575</v>
      </c>
      <c r="D119" s="755" t="s">
        <v>576</v>
      </c>
      <c r="E119" s="754" t="s">
        <v>4014</v>
      </c>
      <c r="F119" s="755" t="s">
        <v>4015</v>
      </c>
      <c r="G119" s="754" t="s">
        <v>3280</v>
      </c>
      <c r="H119" s="754" t="s">
        <v>3281</v>
      </c>
      <c r="I119" s="756">
        <v>5.73</v>
      </c>
      <c r="J119" s="756">
        <v>30</v>
      </c>
      <c r="K119" s="757">
        <v>171.88</v>
      </c>
    </row>
    <row r="120" spans="1:11" ht="14.4" customHeight="1" x14ac:dyDescent="0.3">
      <c r="A120" s="752" t="s">
        <v>562</v>
      </c>
      <c r="B120" s="753" t="s">
        <v>1949</v>
      </c>
      <c r="C120" s="754" t="s">
        <v>575</v>
      </c>
      <c r="D120" s="755" t="s">
        <v>576</v>
      </c>
      <c r="E120" s="754" t="s">
        <v>4014</v>
      </c>
      <c r="F120" s="755" t="s">
        <v>4015</v>
      </c>
      <c r="G120" s="754" t="s">
        <v>3282</v>
      </c>
      <c r="H120" s="754" t="s">
        <v>3283</v>
      </c>
      <c r="I120" s="756">
        <v>4.3</v>
      </c>
      <c r="J120" s="756">
        <v>48</v>
      </c>
      <c r="K120" s="757">
        <v>206.4</v>
      </c>
    </row>
    <row r="121" spans="1:11" ht="14.4" customHeight="1" x14ac:dyDescent="0.3">
      <c r="A121" s="752" t="s">
        <v>562</v>
      </c>
      <c r="B121" s="753" t="s">
        <v>1949</v>
      </c>
      <c r="C121" s="754" t="s">
        <v>575</v>
      </c>
      <c r="D121" s="755" t="s">
        <v>576</v>
      </c>
      <c r="E121" s="754" t="s">
        <v>4014</v>
      </c>
      <c r="F121" s="755" t="s">
        <v>4015</v>
      </c>
      <c r="G121" s="754" t="s">
        <v>3284</v>
      </c>
      <c r="H121" s="754" t="s">
        <v>3285</v>
      </c>
      <c r="I121" s="756">
        <v>34.700000000000003</v>
      </c>
      <c r="J121" s="756">
        <v>12</v>
      </c>
      <c r="K121" s="757">
        <v>416.35</v>
      </c>
    </row>
    <row r="122" spans="1:11" ht="14.4" customHeight="1" x14ac:dyDescent="0.3">
      <c r="A122" s="752" t="s">
        <v>562</v>
      </c>
      <c r="B122" s="753" t="s">
        <v>1949</v>
      </c>
      <c r="C122" s="754" t="s">
        <v>575</v>
      </c>
      <c r="D122" s="755" t="s">
        <v>576</v>
      </c>
      <c r="E122" s="754" t="s">
        <v>4014</v>
      </c>
      <c r="F122" s="755" t="s">
        <v>4015</v>
      </c>
      <c r="G122" s="754" t="s">
        <v>3082</v>
      </c>
      <c r="H122" s="754" t="s">
        <v>3083</v>
      </c>
      <c r="I122" s="756">
        <v>2.5049999999999999</v>
      </c>
      <c r="J122" s="756">
        <v>40</v>
      </c>
      <c r="K122" s="757">
        <v>100.2</v>
      </c>
    </row>
    <row r="123" spans="1:11" ht="14.4" customHeight="1" x14ac:dyDescent="0.3">
      <c r="A123" s="752" t="s">
        <v>562</v>
      </c>
      <c r="B123" s="753" t="s">
        <v>1949</v>
      </c>
      <c r="C123" s="754" t="s">
        <v>575</v>
      </c>
      <c r="D123" s="755" t="s">
        <v>576</v>
      </c>
      <c r="E123" s="754" t="s">
        <v>4014</v>
      </c>
      <c r="F123" s="755" t="s">
        <v>4015</v>
      </c>
      <c r="G123" s="754" t="s">
        <v>3084</v>
      </c>
      <c r="H123" s="754" t="s">
        <v>3085</v>
      </c>
      <c r="I123" s="756">
        <v>3.9750000000000001</v>
      </c>
      <c r="J123" s="756">
        <v>40</v>
      </c>
      <c r="K123" s="757">
        <v>159</v>
      </c>
    </row>
    <row r="124" spans="1:11" ht="14.4" customHeight="1" x14ac:dyDescent="0.3">
      <c r="A124" s="752" t="s">
        <v>562</v>
      </c>
      <c r="B124" s="753" t="s">
        <v>1949</v>
      </c>
      <c r="C124" s="754" t="s">
        <v>575</v>
      </c>
      <c r="D124" s="755" t="s">
        <v>576</v>
      </c>
      <c r="E124" s="754" t="s">
        <v>4014</v>
      </c>
      <c r="F124" s="755" t="s">
        <v>4015</v>
      </c>
      <c r="G124" s="754" t="s">
        <v>3286</v>
      </c>
      <c r="H124" s="754" t="s">
        <v>3287</v>
      </c>
      <c r="I124" s="756">
        <v>9.3000000000000007</v>
      </c>
      <c r="J124" s="756">
        <v>100</v>
      </c>
      <c r="K124" s="757">
        <v>930</v>
      </c>
    </row>
    <row r="125" spans="1:11" ht="14.4" customHeight="1" x14ac:dyDescent="0.3">
      <c r="A125" s="752" t="s">
        <v>562</v>
      </c>
      <c r="B125" s="753" t="s">
        <v>1949</v>
      </c>
      <c r="C125" s="754" t="s">
        <v>575</v>
      </c>
      <c r="D125" s="755" t="s">
        <v>576</v>
      </c>
      <c r="E125" s="754" t="s">
        <v>4014</v>
      </c>
      <c r="F125" s="755" t="s">
        <v>4015</v>
      </c>
      <c r="G125" s="754" t="s">
        <v>3288</v>
      </c>
      <c r="H125" s="754" t="s">
        <v>3289</v>
      </c>
      <c r="I125" s="756">
        <v>0.42</v>
      </c>
      <c r="J125" s="756">
        <v>1000</v>
      </c>
      <c r="K125" s="757">
        <v>420</v>
      </c>
    </row>
    <row r="126" spans="1:11" ht="14.4" customHeight="1" x14ac:dyDescent="0.3">
      <c r="A126" s="752" t="s">
        <v>562</v>
      </c>
      <c r="B126" s="753" t="s">
        <v>1949</v>
      </c>
      <c r="C126" s="754" t="s">
        <v>575</v>
      </c>
      <c r="D126" s="755" t="s">
        <v>576</v>
      </c>
      <c r="E126" s="754" t="s">
        <v>4014</v>
      </c>
      <c r="F126" s="755" t="s">
        <v>4015</v>
      </c>
      <c r="G126" s="754" t="s">
        <v>3086</v>
      </c>
      <c r="H126" s="754" t="s">
        <v>3087</v>
      </c>
      <c r="I126" s="756">
        <v>28.73</v>
      </c>
      <c r="J126" s="756">
        <v>96</v>
      </c>
      <c r="K126" s="757">
        <v>2758.08</v>
      </c>
    </row>
    <row r="127" spans="1:11" ht="14.4" customHeight="1" x14ac:dyDescent="0.3">
      <c r="A127" s="752" t="s">
        <v>562</v>
      </c>
      <c r="B127" s="753" t="s">
        <v>1949</v>
      </c>
      <c r="C127" s="754" t="s">
        <v>575</v>
      </c>
      <c r="D127" s="755" t="s">
        <v>576</v>
      </c>
      <c r="E127" s="754" t="s">
        <v>4014</v>
      </c>
      <c r="F127" s="755" t="s">
        <v>4015</v>
      </c>
      <c r="G127" s="754" t="s">
        <v>3268</v>
      </c>
      <c r="H127" s="754" t="s">
        <v>3269</v>
      </c>
      <c r="I127" s="756">
        <v>6.25</v>
      </c>
      <c r="J127" s="756">
        <v>100</v>
      </c>
      <c r="K127" s="757">
        <v>625</v>
      </c>
    </row>
    <row r="128" spans="1:11" ht="14.4" customHeight="1" x14ac:dyDescent="0.3">
      <c r="A128" s="752" t="s">
        <v>562</v>
      </c>
      <c r="B128" s="753" t="s">
        <v>1949</v>
      </c>
      <c r="C128" s="754" t="s">
        <v>575</v>
      </c>
      <c r="D128" s="755" t="s">
        <v>576</v>
      </c>
      <c r="E128" s="754" t="s">
        <v>4014</v>
      </c>
      <c r="F128" s="755" t="s">
        <v>4015</v>
      </c>
      <c r="G128" s="754" t="s">
        <v>3090</v>
      </c>
      <c r="H128" s="754" t="s">
        <v>3091</v>
      </c>
      <c r="I128" s="756">
        <v>1.42</v>
      </c>
      <c r="J128" s="756">
        <v>1600</v>
      </c>
      <c r="K128" s="757">
        <v>2276</v>
      </c>
    </row>
    <row r="129" spans="1:11" ht="14.4" customHeight="1" x14ac:dyDescent="0.3">
      <c r="A129" s="752" t="s">
        <v>562</v>
      </c>
      <c r="B129" s="753" t="s">
        <v>1949</v>
      </c>
      <c r="C129" s="754" t="s">
        <v>575</v>
      </c>
      <c r="D129" s="755" t="s">
        <v>576</v>
      </c>
      <c r="E129" s="754" t="s">
        <v>4014</v>
      </c>
      <c r="F129" s="755" t="s">
        <v>4015</v>
      </c>
      <c r="G129" s="754" t="s">
        <v>3290</v>
      </c>
      <c r="H129" s="754" t="s">
        <v>3291</v>
      </c>
      <c r="I129" s="756">
        <v>129.26</v>
      </c>
      <c r="J129" s="756">
        <v>10</v>
      </c>
      <c r="K129" s="757">
        <v>1292.5999999999999</v>
      </c>
    </row>
    <row r="130" spans="1:11" ht="14.4" customHeight="1" x14ac:dyDescent="0.3">
      <c r="A130" s="752" t="s">
        <v>562</v>
      </c>
      <c r="B130" s="753" t="s">
        <v>1949</v>
      </c>
      <c r="C130" s="754" t="s">
        <v>575</v>
      </c>
      <c r="D130" s="755" t="s">
        <v>576</v>
      </c>
      <c r="E130" s="754" t="s">
        <v>4014</v>
      </c>
      <c r="F130" s="755" t="s">
        <v>4015</v>
      </c>
      <c r="G130" s="754" t="s">
        <v>3092</v>
      </c>
      <c r="H130" s="754" t="s">
        <v>3093</v>
      </c>
      <c r="I130" s="756">
        <v>11.14</v>
      </c>
      <c r="J130" s="756">
        <v>50</v>
      </c>
      <c r="K130" s="757">
        <v>557</v>
      </c>
    </row>
    <row r="131" spans="1:11" ht="14.4" customHeight="1" x14ac:dyDescent="0.3">
      <c r="A131" s="752" t="s">
        <v>562</v>
      </c>
      <c r="B131" s="753" t="s">
        <v>1949</v>
      </c>
      <c r="C131" s="754" t="s">
        <v>575</v>
      </c>
      <c r="D131" s="755" t="s">
        <v>576</v>
      </c>
      <c r="E131" s="754" t="s">
        <v>4014</v>
      </c>
      <c r="F131" s="755" t="s">
        <v>4015</v>
      </c>
      <c r="G131" s="754" t="s">
        <v>3292</v>
      </c>
      <c r="H131" s="754" t="s">
        <v>3293</v>
      </c>
      <c r="I131" s="756">
        <v>0.28000000000000003</v>
      </c>
      <c r="J131" s="756">
        <v>1000</v>
      </c>
      <c r="K131" s="757">
        <v>280</v>
      </c>
    </row>
    <row r="132" spans="1:11" ht="14.4" customHeight="1" x14ac:dyDescent="0.3">
      <c r="A132" s="752" t="s">
        <v>562</v>
      </c>
      <c r="B132" s="753" t="s">
        <v>1949</v>
      </c>
      <c r="C132" s="754" t="s">
        <v>575</v>
      </c>
      <c r="D132" s="755" t="s">
        <v>576</v>
      </c>
      <c r="E132" s="754" t="s">
        <v>4014</v>
      </c>
      <c r="F132" s="755" t="s">
        <v>4015</v>
      </c>
      <c r="G132" s="754" t="s">
        <v>3294</v>
      </c>
      <c r="H132" s="754" t="s">
        <v>3295</v>
      </c>
      <c r="I132" s="756">
        <v>0.43</v>
      </c>
      <c r="J132" s="756">
        <v>1000</v>
      </c>
      <c r="K132" s="757">
        <v>430</v>
      </c>
    </row>
    <row r="133" spans="1:11" ht="14.4" customHeight="1" x14ac:dyDescent="0.3">
      <c r="A133" s="752" t="s">
        <v>562</v>
      </c>
      <c r="B133" s="753" t="s">
        <v>1949</v>
      </c>
      <c r="C133" s="754" t="s">
        <v>575</v>
      </c>
      <c r="D133" s="755" t="s">
        <v>576</v>
      </c>
      <c r="E133" s="754" t="s">
        <v>4014</v>
      </c>
      <c r="F133" s="755" t="s">
        <v>4015</v>
      </c>
      <c r="G133" s="754" t="s">
        <v>3094</v>
      </c>
      <c r="H133" s="754" t="s">
        <v>3095</v>
      </c>
      <c r="I133" s="756">
        <v>22.15</v>
      </c>
      <c r="J133" s="756">
        <v>50</v>
      </c>
      <c r="K133" s="757">
        <v>1107.5</v>
      </c>
    </row>
    <row r="134" spans="1:11" ht="14.4" customHeight="1" x14ac:dyDescent="0.3">
      <c r="A134" s="752" t="s">
        <v>562</v>
      </c>
      <c r="B134" s="753" t="s">
        <v>1949</v>
      </c>
      <c r="C134" s="754" t="s">
        <v>575</v>
      </c>
      <c r="D134" s="755" t="s">
        <v>576</v>
      </c>
      <c r="E134" s="754" t="s">
        <v>4014</v>
      </c>
      <c r="F134" s="755" t="s">
        <v>4015</v>
      </c>
      <c r="G134" s="754" t="s">
        <v>3296</v>
      </c>
      <c r="H134" s="754" t="s">
        <v>3297</v>
      </c>
      <c r="I134" s="756">
        <v>30.18</v>
      </c>
      <c r="J134" s="756">
        <v>50</v>
      </c>
      <c r="K134" s="757">
        <v>1509</v>
      </c>
    </row>
    <row r="135" spans="1:11" ht="14.4" customHeight="1" x14ac:dyDescent="0.3">
      <c r="A135" s="752" t="s">
        <v>562</v>
      </c>
      <c r="B135" s="753" t="s">
        <v>1949</v>
      </c>
      <c r="C135" s="754" t="s">
        <v>575</v>
      </c>
      <c r="D135" s="755" t="s">
        <v>576</v>
      </c>
      <c r="E135" s="754" t="s">
        <v>4014</v>
      </c>
      <c r="F135" s="755" t="s">
        <v>4015</v>
      </c>
      <c r="G135" s="754" t="s">
        <v>3096</v>
      </c>
      <c r="H135" s="754" t="s">
        <v>3097</v>
      </c>
      <c r="I135" s="756">
        <v>1.38</v>
      </c>
      <c r="J135" s="756">
        <v>700</v>
      </c>
      <c r="K135" s="757">
        <v>966</v>
      </c>
    </row>
    <row r="136" spans="1:11" ht="14.4" customHeight="1" x14ac:dyDescent="0.3">
      <c r="A136" s="752" t="s">
        <v>562</v>
      </c>
      <c r="B136" s="753" t="s">
        <v>1949</v>
      </c>
      <c r="C136" s="754" t="s">
        <v>575</v>
      </c>
      <c r="D136" s="755" t="s">
        <v>576</v>
      </c>
      <c r="E136" s="754" t="s">
        <v>4014</v>
      </c>
      <c r="F136" s="755" t="s">
        <v>4015</v>
      </c>
      <c r="G136" s="754" t="s">
        <v>3298</v>
      </c>
      <c r="H136" s="754" t="s">
        <v>3299</v>
      </c>
      <c r="I136" s="756">
        <v>1.17</v>
      </c>
      <c r="J136" s="756">
        <v>1500</v>
      </c>
      <c r="K136" s="757">
        <v>1759.5</v>
      </c>
    </row>
    <row r="137" spans="1:11" ht="14.4" customHeight="1" x14ac:dyDescent="0.3">
      <c r="A137" s="752" t="s">
        <v>562</v>
      </c>
      <c r="B137" s="753" t="s">
        <v>1949</v>
      </c>
      <c r="C137" s="754" t="s">
        <v>575</v>
      </c>
      <c r="D137" s="755" t="s">
        <v>576</v>
      </c>
      <c r="E137" s="754" t="s">
        <v>4014</v>
      </c>
      <c r="F137" s="755" t="s">
        <v>4015</v>
      </c>
      <c r="G137" s="754" t="s">
        <v>3098</v>
      </c>
      <c r="H137" s="754" t="s">
        <v>3099</v>
      </c>
      <c r="I137" s="756">
        <v>0.67</v>
      </c>
      <c r="J137" s="756">
        <v>1515</v>
      </c>
      <c r="K137" s="757">
        <v>1015.05</v>
      </c>
    </row>
    <row r="138" spans="1:11" ht="14.4" customHeight="1" x14ac:dyDescent="0.3">
      <c r="A138" s="752" t="s">
        <v>562</v>
      </c>
      <c r="B138" s="753" t="s">
        <v>1949</v>
      </c>
      <c r="C138" s="754" t="s">
        <v>575</v>
      </c>
      <c r="D138" s="755" t="s">
        <v>576</v>
      </c>
      <c r="E138" s="754" t="s">
        <v>4014</v>
      </c>
      <c r="F138" s="755" t="s">
        <v>4015</v>
      </c>
      <c r="G138" s="754" t="s">
        <v>3300</v>
      </c>
      <c r="H138" s="754" t="s">
        <v>3301</v>
      </c>
      <c r="I138" s="756">
        <v>3.44</v>
      </c>
      <c r="J138" s="756">
        <v>100</v>
      </c>
      <c r="K138" s="757">
        <v>344</v>
      </c>
    </row>
    <row r="139" spans="1:11" ht="14.4" customHeight="1" x14ac:dyDescent="0.3">
      <c r="A139" s="752" t="s">
        <v>562</v>
      </c>
      <c r="B139" s="753" t="s">
        <v>1949</v>
      </c>
      <c r="C139" s="754" t="s">
        <v>575</v>
      </c>
      <c r="D139" s="755" t="s">
        <v>576</v>
      </c>
      <c r="E139" s="754" t="s">
        <v>4014</v>
      </c>
      <c r="F139" s="755" t="s">
        <v>4015</v>
      </c>
      <c r="G139" s="754" t="s">
        <v>3302</v>
      </c>
      <c r="H139" s="754" t="s">
        <v>3303</v>
      </c>
      <c r="I139" s="756">
        <v>3.94</v>
      </c>
      <c r="J139" s="756">
        <v>500</v>
      </c>
      <c r="K139" s="757">
        <v>1972.31</v>
      </c>
    </row>
    <row r="140" spans="1:11" ht="14.4" customHeight="1" x14ac:dyDescent="0.3">
      <c r="A140" s="752" t="s">
        <v>562</v>
      </c>
      <c r="B140" s="753" t="s">
        <v>1949</v>
      </c>
      <c r="C140" s="754" t="s">
        <v>575</v>
      </c>
      <c r="D140" s="755" t="s">
        <v>576</v>
      </c>
      <c r="E140" s="754" t="s">
        <v>4014</v>
      </c>
      <c r="F140" s="755" t="s">
        <v>4015</v>
      </c>
      <c r="G140" s="754" t="s">
        <v>3304</v>
      </c>
      <c r="H140" s="754" t="s">
        <v>3305</v>
      </c>
      <c r="I140" s="756">
        <v>0.44</v>
      </c>
      <c r="J140" s="756">
        <v>3000</v>
      </c>
      <c r="K140" s="757">
        <v>1320</v>
      </c>
    </row>
    <row r="141" spans="1:11" ht="14.4" customHeight="1" x14ac:dyDescent="0.3">
      <c r="A141" s="752" t="s">
        <v>562</v>
      </c>
      <c r="B141" s="753" t="s">
        <v>1949</v>
      </c>
      <c r="C141" s="754" t="s">
        <v>575</v>
      </c>
      <c r="D141" s="755" t="s">
        <v>576</v>
      </c>
      <c r="E141" s="754" t="s">
        <v>4014</v>
      </c>
      <c r="F141" s="755" t="s">
        <v>4015</v>
      </c>
      <c r="G141" s="754" t="s">
        <v>3306</v>
      </c>
      <c r="H141" s="754" t="s">
        <v>3307</v>
      </c>
      <c r="I141" s="756">
        <v>8.58</v>
      </c>
      <c r="J141" s="756">
        <v>12</v>
      </c>
      <c r="K141" s="757">
        <v>102.96</v>
      </c>
    </row>
    <row r="142" spans="1:11" ht="14.4" customHeight="1" x14ac:dyDescent="0.3">
      <c r="A142" s="752" t="s">
        <v>562</v>
      </c>
      <c r="B142" s="753" t="s">
        <v>1949</v>
      </c>
      <c r="C142" s="754" t="s">
        <v>575</v>
      </c>
      <c r="D142" s="755" t="s">
        <v>576</v>
      </c>
      <c r="E142" s="754" t="s">
        <v>4014</v>
      </c>
      <c r="F142" s="755" t="s">
        <v>4015</v>
      </c>
      <c r="G142" s="754" t="s">
        <v>3308</v>
      </c>
      <c r="H142" s="754" t="s">
        <v>3309</v>
      </c>
      <c r="I142" s="756">
        <v>13.02</v>
      </c>
      <c r="J142" s="756">
        <v>1</v>
      </c>
      <c r="K142" s="757">
        <v>13.02</v>
      </c>
    </row>
    <row r="143" spans="1:11" ht="14.4" customHeight="1" x14ac:dyDescent="0.3">
      <c r="A143" s="752" t="s">
        <v>562</v>
      </c>
      <c r="B143" s="753" t="s">
        <v>1949</v>
      </c>
      <c r="C143" s="754" t="s">
        <v>575</v>
      </c>
      <c r="D143" s="755" t="s">
        <v>576</v>
      </c>
      <c r="E143" s="754" t="s">
        <v>4014</v>
      </c>
      <c r="F143" s="755" t="s">
        <v>4015</v>
      </c>
      <c r="G143" s="754" t="s">
        <v>3100</v>
      </c>
      <c r="H143" s="754" t="s">
        <v>3101</v>
      </c>
      <c r="I143" s="756">
        <v>27.88</v>
      </c>
      <c r="J143" s="756">
        <v>4</v>
      </c>
      <c r="K143" s="757">
        <v>111.52</v>
      </c>
    </row>
    <row r="144" spans="1:11" ht="14.4" customHeight="1" x14ac:dyDescent="0.3">
      <c r="A144" s="752" t="s">
        <v>562</v>
      </c>
      <c r="B144" s="753" t="s">
        <v>1949</v>
      </c>
      <c r="C144" s="754" t="s">
        <v>575</v>
      </c>
      <c r="D144" s="755" t="s">
        <v>576</v>
      </c>
      <c r="E144" s="754" t="s">
        <v>4014</v>
      </c>
      <c r="F144" s="755" t="s">
        <v>4015</v>
      </c>
      <c r="G144" s="754" t="s">
        <v>3310</v>
      </c>
      <c r="H144" s="754" t="s">
        <v>3311</v>
      </c>
      <c r="I144" s="756">
        <v>0.62333333333333341</v>
      </c>
      <c r="J144" s="756">
        <v>2500</v>
      </c>
      <c r="K144" s="757">
        <v>1560</v>
      </c>
    </row>
    <row r="145" spans="1:11" ht="14.4" customHeight="1" x14ac:dyDescent="0.3">
      <c r="A145" s="752" t="s">
        <v>562</v>
      </c>
      <c r="B145" s="753" t="s">
        <v>1949</v>
      </c>
      <c r="C145" s="754" t="s">
        <v>575</v>
      </c>
      <c r="D145" s="755" t="s">
        <v>576</v>
      </c>
      <c r="E145" s="754" t="s">
        <v>4014</v>
      </c>
      <c r="F145" s="755" t="s">
        <v>4015</v>
      </c>
      <c r="G145" s="754" t="s">
        <v>3312</v>
      </c>
      <c r="H145" s="754" t="s">
        <v>3313</v>
      </c>
      <c r="I145" s="756">
        <v>1.29</v>
      </c>
      <c r="J145" s="756">
        <v>2500</v>
      </c>
      <c r="K145" s="757">
        <v>3225</v>
      </c>
    </row>
    <row r="146" spans="1:11" ht="14.4" customHeight="1" x14ac:dyDescent="0.3">
      <c r="A146" s="752" t="s">
        <v>562</v>
      </c>
      <c r="B146" s="753" t="s">
        <v>1949</v>
      </c>
      <c r="C146" s="754" t="s">
        <v>575</v>
      </c>
      <c r="D146" s="755" t="s">
        <v>576</v>
      </c>
      <c r="E146" s="754" t="s">
        <v>4014</v>
      </c>
      <c r="F146" s="755" t="s">
        <v>4015</v>
      </c>
      <c r="G146" s="754" t="s">
        <v>3102</v>
      </c>
      <c r="H146" s="754" t="s">
        <v>3103</v>
      </c>
      <c r="I146" s="756">
        <v>1.17</v>
      </c>
      <c r="J146" s="756">
        <v>500</v>
      </c>
      <c r="K146" s="757">
        <v>585</v>
      </c>
    </row>
    <row r="147" spans="1:11" ht="14.4" customHeight="1" x14ac:dyDescent="0.3">
      <c r="A147" s="752" t="s">
        <v>562</v>
      </c>
      <c r="B147" s="753" t="s">
        <v>1949</v>
      </c>
      <c r="C147" s="754" t="s">
        <v>575</v>
      </c>
      <c r="D147" s="755" t="s">
        <v>576</v>
      </c>
      <c r="E147" s="754" t="s">
        <v>4014</v>
      </c>
      <c r="F147" s="755" t="s">
        <v>4015</v>
      </c>
      <c r="G147" s="754" t="s">
        <v>3104</v>
      </c>
      <c r="H147" s="754" t="s">
        <v>3105</v>
      </c>
      <c r="I147" s="756">
        <v>98.375</v>
      </c>
      <c r="J147" s="756">
        <v>10</v>
      </c>
      <c r="K147" s="757">
        <v>983.75</v>
      </c>
    </row>
    <row r="148" spans="1:11" ht="14.4" customHeight="1" x14ac:dyDescent="0.3">
      <c r="A148" s="752" t="s">
        <v>562</v>
      </c>
      <c r="B148" s="753" t="s">
        <v>1949</v>
      </c>
      <c r="C148" s="754" t="s">
        <v>575</v>
      </c>
      <c r="D148" s="755" t="s">
        <v>576</v>
      </c>
      <c r="E148" s="754" t="s">
        <v>4014</v>
      </c>
      <c r="F148" s="755" t="s">
        <v>4015</v>
      </c>
      <c r="G148" s="754" t="s">
        <v>3314</v>
      </c>
      <c r="H148" s="754" t="s">
        <v>3315</v>
      </c>
      <c r="I148" s="756">
        <v>283.01</v>
      </c>
      <c r="J148" s="756">
        <v>10</v>
      </c>
      <c r="K148" s="757">
        <v>2830.15</v>
      </c>
    </row>
    <row r="149" spans="1:11" ht="14.4" customHeight="1" x14ac:dyDescent="0.3">
      <c r="A149" s="752" t="s">
        <v>562</v>
      </c>
      <c r="B149" s="753" t="s">
        <v>1949</v>
      </c>
      <c r="C149" s="754" t="s">
        <v>575</v>
      </c>
      <c r="D149" s="755" t="s">
        <v>576</v>
      </c>
      <c r="E149" s="754" t="s">
        <v>4014</v>
      </c>
      <c r="F149" s="755" t="s">
        <v>4015</v>
      </c>
      <c r="G149" s="754" t="s">
        <v>3316</v>
      </c>
      <c r="H149" s="754" t="s">
        <v>3317</v>
      </c>
      <c r="I149" s="756">
        <v>7.51</v>
      </c>
      <c r="J149" s="756">
        <v>16</v>
      </c>
      <c r="K149" s="757">
        <v>120.16</v>
      </c>
    </row>
    <row r="150" spans="1:11" ht="14.4" customHeight="1" x14ac:dyDescent="0.3">
      <c r="A150" s="752" t="s">
        <v>562</v>
      </c>
      <c r="B150" s="753" t="s">
        <v>1949</v>
      </c>
      <c r="C150" s="754" t="s">
        <v>575</v>
      </c>
      <c r="D150" s="755" t="s">
        <v>576</v>
      </c>
      <c r="E150" s="754" t="s">
        <v>4014</v>
      </c>
      <c r="F150" s="755" t="s">
        <v>4015</v>
      </c>
      <c r="G150" s="754" t="s">
        <v>3108</v>
      </c>
      <c r="H150" s="754" t="s">
        <v>3109</v>
      </c>
      <c r="I150" s="756">
        <v>0.86</v>
      </c>
      <c r="J150" s="756">
        <v>400</v>
      </c>
      <c r="K150" s="757">
        <v>344</v>
      </c>
    </row>
    <row r="151" spans="1:11" ht="14.4" customHeight="1" x14ac:dyDescent="0.3">
      <c r="A151" s="752" t="s">
        <v>562</v>
      </c>
      <c r="B151" s="753" t="s">
        <v>1949</v>
      </c>
      <c r="C151" s="754" t="s">
        <v>575</v>
      </c>
      <c r="D151" s="755" t="s">
        <v>576</v>
      </c>
      <c r="E151" s="754" t="s">
        <v>4014</v>
      </c>
      <c r="F151" s="755" t="s">
        <v>4015</v>
      </c>
      <c r="G151" s="754" t="s">
        <v>3318</v>
      </c>
      <c r="H151" s="754" t="s">
        <v>3319</v>
      </c>
      <c r="I151" s="756">
        <v>2.06</v>
      </c>
      <c r="J151" s="756">
        <v>500</v>
      </c>
      <c r="K151" s="757">
        <v>1030</v>
      </c>
    </row>
    <row r="152" spans="1:11" ht="14.4" customHeight="1" x14ac:dyDescent="0.3">
      <c r="A152" s="752" t="s">
        <v>562</v>
      </c>
      <c r="B152" s="753" t="s">
        <v>1949</v>
      </c>
      <c r="C152" s="754" t="s">
        <v>575</v>
      </c>
      <c r="D152" s="755" t="s">
        <v>576</v>
      </c>
      <c r="E152" s="754" t="s">
        <v>4014</v>
      </c>
      <c r="F152" s="755" t="s">
        <v>4015</v>
      </c>
      <c r="G152" s="754" t="s">
        <v>3320</v>
      </c>
      <c r="H152" s="754" t="s">
        <v>3321</v>
      </c>
      <c r="I152" s="756">
        <v>3.36</v>
      </c>
      <c r="J152" s="756">
        <v>150</v>
      </c>
      <c r="K152" s="757">
        <v>504</v>
      </c>
    </row>
    <row r="153" spans="1:11" ht="14.4" customHeight="1" x14ac:dyDescent="0.3">
      <c r="A153" s="752" t="s">
        <v>562</v>
      </c>
      <c r="B153" s="753" t="s">
        <v>1949</v>
      </c>
      <c r="C153" s="754" t="s">
        <v>575</v>
      </c>
      <c r="D153" s="755" t="s">
        <v>576</v>
      </c>
      <c r="E153" s="754" t="s">
        <v>4014</v>
      </c>
      <c r="F153" s="755" t="s">
        <v>4015</v>
      </c>
      <c r="G153" s="754" t="s">
        <v>3112</v>
      </c>
      <c r="H153" s="754" t="s">
        <v>3113</v>
      </c>
      <c r="I153" s="756">
        <v>5.87</v>
      </c>
      <c r="J153" s="756">
        <v>400</v>
      </c>
      <c r="K153" s="757">
        <v>2348</v>
      </c>
    </row>
    <row r="154" spans="1:11" ht="14.4" customHeight="1" x14ac:dyDescent="0.3">
      <c r="A154" s="752" t="s">
        <v>562</v>
      </c>
      <c r="B154" s="753" t="s">
        <v>1949</v>
      </c>
      <c r="C154" s="754" t="s">
        <v>575</v>
      </c>
      <c r="D154" s="755" t="s">
        <v>576</v>
      </c>
      <c r="E154" s="754" t="s">
        <v>4014</v>
      </c>
      <c r="F154" s="755" t="s">
        <v>4015</v>
      </c>
      <c r="G154" s="754" t="s">
        <v>3116</v>
      </c>
      <c r="H154" s="754" t="s">
        <v>3117</v>
      </c>
      <c r="I154" s="756">
        <v>157.28333333333333</v>
      </c>
      <c r="J154" s="756">
        <v>5</v>
      </c>
      <c r="K154" s="757">
        <v>803.34</v>
      </c>
    </row>
    <row r="155" spans="1:11" ht="14.4" customHeight="1" x14ac:dyDescent="0.3">
      <c r="A155" s="752" t="s">
        <v>562</v>
      </c>
      <c r="B155" s="753" t="s">
        <v>1949</v>
      </c>
      <c r="C155" s="754" t="s">
        <v>575</v>
      </c>
      <c r="D155" s="755" t="s">
        <v>576</v>
      </c>
      <c r="E155" s="754" t="s">
        <v>4014</v>
      </c>
      <c r="F155" s="755" t="s">
        <v>4015</v>
      </c>
      <c r="G155" s="754" t="s">
        <v>3322</v>
      </c>
      <c r="H155" s="754" t="s">
        <v>3323</v>
      </c>
      <c r="I155" s="756">
        <v>1.64</v>
      </c>
      <c r="J155" s="756">
        <v>100</v>
      </c>
      <c r="K155" s="757">
        <v>163.95</v>
      </c>
    </row>
    <row r="156" spans="1:11" ht="14.4" customHeight="1" x14ac:dyDescent="0.3">
      <c r="A156" s="752" t="s">
        <v>562</v>
      </c>
      <c r="B156" s="753" t="s">
        <v>1949</v>
      </c>
      <c r="C156" s="754" t="s">
        <v>575</v>
      </c>
      <c r="D156" s="755" t="s">
        <v>576</v>
      </c>
      <c r="E156" s="754" t="s">
        <v>4014</v>
      </c>
      <c r="F156" s="755" t="s">
        <v>4015</v>
      </c>
      <c r="G156" s="754" t="s">
        <v>3324</v>
      </c>
      <c r="H156" s="754" t="s">
        <v>3325</v>
      </c>
      <c r="I156" s="756">
        <v>58.53</v>
      </c>
      <c r="J156" s="756">
        <v>10</v>
      </c>
      <c r="K156" s="757">
        <v>585.29999999999995</v>
      </c>
    </row>
    <row r="157" spans="1:11" ht="14.4" customHeight="1" x14ac:dyDescent="0.3">
      <c r="A157" s="752" t="s">
        <v>562</v>
      </c>
      <c r="B157" s="753" t="s">
        <v>1949</v>
      </c>
      <c r="C157" s="754" t="s">
        <v>575</v>
      </c>
      <c r="D157" s="755" t="s">
        <v>576</v>
      </c>
      <c r="E157" s="754" t="s">
        <v>4014</v>
      </c>
      <c r="F157" s="755" t="s">
        <v>4015</v>
      </c>
      <c r="G157" s="754" t="s">
        <v>3118</v>
      </c>
      <c r="H157" s="754" t="s">
        <v>3119</v>
      </c>
      <c r="I157" s="756">
        <v>217.81</v>
      </c>
      <c r="J157" s="756">
        <v>25</v>
      </c>
      <c r="K157" s="757">
        <v>5445.25</v>
      </c>
    </row>
    <row r="158" spans="1:11" ht="14.4" customHeight="1" x14ac:dyDescent="0.3">
      <c r="A158" s="752" t="s">
        <v>562</v>
      </c>
      <c r="B158" s="753" t="s">
        <v>1949</v>
      </c>
      <c r="C158" s="754" t="s">
        <v>575</v>
      </c>
      <c r="D158" s="755" t="s">
        <v>576</v>
      </c>
      <c r="E158" s="754" t="s">
        <v>4014</v>
      </c>
      <c r="F158" s="755" t="s">
        <v>4015</v>
      </c>
      <c r="G158" s="754" t="s">
        <v>3122</v>
      </c>
      <c r="H158" s="754" t="s">
        <v>3123</v>
      </c>
      <c r="I158" s="756">
        <v>790.88</v>
      </c>
      <c r="J158" s="756">
        <v>1</v>
      </c>
      <c r="K158" s="757">
        <v>790.88</v>
      </c>
    </row>
    <row r="159" spans="1:11" ht="14.4" customHeight="1" x14ac:dyDescent="0.3">
      <c r="A159" s="752" t="s">
        <v>562</v>
      </c>
      <c r="B159" s="753" t="s">
        <v>1949</v>
      </c>
      <c r="C159" s="754" t="s">
        <v>575</v>
      </c>
      <c r="D159" s="755" t="s">
        <v>576</v>
      </c>
      <c r="E159" s="754" t="s">
        <v>4014</v>
      </c>
      <c r="F159" s="755" t="s">
        <v>4015</v>
      </c>
      <c r="G159" s="754" t="s">
        <v>3326</v>
      </c>
      <c r="H159" s="754" t="s">
        <v>3327</v>
      </c>
      <c r="I159" s="756">
        <v>2.87</v>
      </c>
      <c r="J159" s="756">
        <v>50</v>
      </c>
      <c r="K159" s="757">
        <v>143.5</v>
      </c>
    </row>
    <row r="160" spans="1:11" ht="14.4" customHeight="1" x14ac:dyDescent="0.3">
      <c r="A160" s="752" t="s">
        <v>562</v>
      </c>
      <c r="B160" s="753" t="s">
        <v>1949</v>
      </c>
      <c r="C160" s="754" t="s">
        <v>575</v>
      </c>
      <c r="D160" s="755" t="s">
        <v>576</v>
      </c>
      <c r="E160" s="754" t="s">
        <v>4014</v>
      </c>
      <c r="F160" s="755" t="s">
        <v>4015</v>
      </c>
      <c r="G160" s="754" t="s">
        <v>3328</v>
      </c>
      <c r="H160" s="754" t="s">
        <v>3329</v>
      </c>
      <c r="I160" s="756">
        <v>17.62</v>
      </c>
      <c r="J160" s="756">
        <v>1</v>
      </c>
      <c r="K160" s="757">
        <v>17.62</v>
      </c>
    </row>
    <row r="161" spans="1:11" ht="14.4" customHeight="1" x14ac:dyDescent="0.3">
      <c r="A161" s="752" t="s">
        <v>562</v>
      </c>
      <c r="B161" s="753" t="s">
        <v>1949</v>
      </c>
      <c r="C161" s="754" t="s">
        <v>575</v>
      </c>
      <c r="D161" s="755" t="s">
        <v>576</v>
      </c>
      <c r="E161" s="754" t="s">
        <v>4014</v>
      </c>
      <c r="F161" s="755" t="s">
        <v>4015</v>
      </c>
      <c r="G161" s="754" t="s">
        <v>3330</v>
      </c>
      <c r="H161" s="754" t="s">
        <v>3331</v>
      </c>
      <c r="I161" s="756">
        <v>22.31</v>
      </c>
      <c r="J161" s="756">
        <v>1</v>
      </c>
      <c r="K161" s="757">
        <v>22.31</v>
      </c>
    </row>
    <row r="162" spans="1:11" ht="14.4" customHeight="1" x14ac:dyDescent="0.3">
      <c r="A162" s="752" t="s">
        <v>562</v>
      </c>
      <c r="B162" s="753" t="s">
        <v>1949</v>
      </c>
      <c r="C162" s="754" t="s">
        <v>575</v>
      </c>
      <c r="D162" s="755" t="s">
        <v>576</v>
      </c>
      <c r="E162" s="754" t="s">
        <v>4014</v>
      </c>
      <c r="F162" s="755" t="s">
        <v>4015</v>
      </c>
      <c r="G162" s="754" t="s">
        <v>3332</v>
      </c>
      <c r="H162" s="754" t="s">
        <v>3333</v>
      </c>
      <c r="I162" s="756">
        <v>185.98500000000001</v>
      </c>
      <c r="J162" s="756">
        <v>6</v>
      </c>
      <c r="K162" s="757">
        <v>1115.9000000000001</v>
      </c>
    </row>
    <row r="163" spans="1:11" ht="14.4" customHeight="1" x14ac:dyDescent="0.3">
      <c r="A163" s="752" t="s">
        <v>562</v>
      </c>
      <c r="B163" s="753" t="s">
        <v>1949</v>
      </c>
      <c r="C163" s="754" t="s">
        <v>575</v>
      </c>
      <c r="D163" s="755" t="s">
        <v>576</v>
      </c>
      <c r="E163" s="754" t="s">
        <v>4014</v>
      </c>
      <c r="F163" s="755" t="s">
        <v>4015</v>
      </c>
      <c r="G163" s="754" t="s">
        <v>3334</v>
      </c>
      <c r="H163" s="754" t="s">
        <v>3335</v>
      </c>
      <c r="I163" s="756">
        <v>9.33</v>
      </c>
      <c r="J163" s="756">
        <v>1</v>
      </c>
      <c r="K163" s="757">
        <v>9.33</v>
      </c>
    </row>
    <row r="164" spans="1:11" ht="14.4" customHeight="1" x14ac:dyDescent="0.3">
      <c r="A164" s="752" t="s">
        <v>562</v>
      </c>
      <c r="B164" s="753" t="s">
        <v>1949</v>
      </c>
      <c r="C164" s="754" t="s">
        <v>575</v>
      </c>
      <c r="D164" s="755" t="s">
        <v>576</v>
      </c>
      <c r="E164" s="754" t="s">
        <v>4014</v>
      </c>
      <c r="F164" s="755" t="s">
        <v>4015</v>
      </c>
      <c r="G164" s="754" t="s">
        <v>3336</v>
      </c>
      <c r="H164" s="754" t="s">
        <v>3337</v>
      </c>
      <c r="I164" s="756">
        <v>2.68</v>
      </c>
      <c r="J164" s="756">
        <v>5</v>
      </c>
      <c r="K164" s="757">
        <v>13.4</v>
      </c>
    </row>
    <row r="165" spans="1:11" ht="14.4" customHeight="1" x14ac:dyDescent="0.3">
      <c r="A165" s="752" t="s">
        <v>562</v>
      </c>
      <c r="B165" s="753" t="s">
        <v>1949</v>
      </c>
      <c r="C165" s="754" t="s">
        <v>575</v>
      </c>
      <c r="D165" s="755" t="s">
        <v>576</v>
      </c>
      <c r="E165" s="754" t="s">
        <v>4014</v>
      </c>
      <c r="F165" s="755" t="s">
        <v>4015</v>
      </c>
      <c r="G165" s="754" t="s">
        <v>3338</v>
      </c>
      <c r="H165" s="754" t="s">
        <v>3339</v>
      </c>
      <c r="I165" s="756">
        <v>39.1</v>
      </c>
      <c r="J165" s="756">
        <v>25</v>
      </c>
      <c r="K165" s="757">
        <v>977.5</v>
      </c>
    </row>
    <row r="166" spans="1:11" ht="14.4" customHeight="1" x14ac:dyDescent="0.3">
      <c r="A166" s="752" t="s">
        <v>562</v>
      </c>
      <c r="B166" s="753" t="s">
        <v>1949</v>
      </c>
      <c r="C166" s="754" t="s">
        <v>575</v>
      </c>
      <c r="D166" s="755" t="s">
        <v>576</v>
      </c>
      <c r="E166" s="754" t="s">
        <v>4014</v>
      </c>
      <c r="F166" s="755" t="s">
        <v>4015</v>
      </c>
      <c r="G166" s="754" t="s">
        <v>3340</v>
      </c>
      <c r="H166" s="754" t="s">
        <v>3341</v>
      </c>
      <c r="I166" s="756">
        <v>15.753333333333332</v>
      </c>
      <c r="J166" s="756">
        <v>210</v>
      </c>
      <c r="K166" s="757">
        <v>3308.35</v>
      </c>
    </row>
    <row r="167" spans="1:11" ht="14.4" customHeight="1" x14ac:dyDescent="0.3">
      <c r="A167" s="752" t="s">
        <v>562</v>
      </c>
      <c r="B167" s="753" t="s">
        <v>1949</v>
      </c>
      <c r="C167" s="754" t="s">
        <v>575</v>
      </c>
      <c r="D167" s="755" t="s">
        <v>576</v>
      </c>
      <c r="E167" s="754" t="s">
        <v>4014</v>
      </c>
      <c r="F167" s="755" t="s">
        <v>4015</v>
      </c>
      <c r="G167" s="754" t="s">
        <v>3342</v>
      </c>
      <c r="H167" s="754" t="s">
        <v>3343</v>
      </c>
      <c r="I167" s="756">
        <v>656.64</v>
      </c>
      <c r="J167" s="756">
        <v>1</v>
      </c>
      <c r="K167" s="757">
        <v>656.64</v>
      </c>
    </row>
    <row r="168" spans="1:11" ht="14.4" customHeight="1" x14ac:dyDescent="0.3">
      <c r="A168" s="752" t="s">
        <v>562</v>
      </c>
      <c r="B168" s="753" t="s">
        <v>1949</v>
      </c>
      <c r="C168" s="754" t="s">
        <v>575</v>
      </c>
      <c r="D168" s="755" t="s">
        <v>576</v>
      </c>
      <c r="E168" s="754" t="s">
        <v>4014</v>
      </c>
      <c r="F168" s="755" t="s">
        <v>4015</v>
      </c>
      <c r="G168" s="754" t="s">
        <v>3344</v>
      </c>
      <c r="H168" s="754" t="s">
        <v>3345</v>
      </c>
      <c r="I168" s="756">
        <v>38.090000000000003</v>
      </c>
      <c r="J168" s="756">
        <v>20</v>
      </c>
      <c r="K168" s="757">
        <v>761.87</v>
      </c>
    </row>
    <row r="169" spans="1:11" ht="14.4" customHeight="1" x14ac:dyDescent="0.3">
      <c r="A169" s="752" t="s">
        <v>562</v>
      </c>
      <c r="B169" s="753" t="s">
        <v>1949</v>
      </c>
      <c r="C169" s="754" t="s">
        <v>575</v>
      </c>
      <c r="D169" s="755" t="s">
        <v>576</v>
      </c>
      <c r="E169" s="754" t="s">
        <v>4014</v>
      </c>
      <c r="F169" s="755" t="s">
        <v>4015</v>
      </c>
      <c r="G169" s="754" t="s">
        <v>3346</v>
      </c>
      <c r="H169" s="754" t="s">
        <v>3347</v>
      </c>
      <c r="I169" s="756">
        <v>895.18</v>
      </c>
      <c r="J169" s="756">
        <v>1</v>
      </c>
      <c r="K169" s="757">
        <v>895.18</v>
      </c>
    </row>
    <row r="170" spans="1:11" ht="14.4" customHeight="1" x14ac:dyDescent="0.3">
      <c r="A170" s="752" t="s">
        <v>562</v>
      </c>
      <c r="B170" s="753" t="s">
        <v>1949</v>
      </c>
      <c r="C170" s="754" t="s">
        <v>575</v>
      </c>
      <c r="D170" s="755" t="s">
        <v>576</v>
      </c>
      <c r="E170" s="754" t="s">
        <v>4014</v>
      </c>
      <c r="F170" s="755" t="s">
        <v>4015</v>
      </c>
      <c r="G170" s="754" t="s">
        <v>3348</v>
      </c>
      <c r="H170" s="754" t="s">
        <v>3349</v>
      </c>
      <c r="I170" s="756">
        <v>690.49</v>
      </c>
      <c r="J170" s="756">
        <v>1</v>
      </c>
      <c r="K170" s="757">
        <v>690.49</v>
      </c>
    </row>
    <row r="171" spans="1:11" ht="14.4" customHeight="1" x14ac:dyDescent="0.3">
      <c r="A171" s="752" t="s">
        <v>562</v>
      </c>
      <c r="B171" s="753" t="s">
        <v>1949</v>
      </c>
      <c r="C171" s="754" t="s">
        <v>575</v>
      </c>
      <c r="D171" s="755" t="s">
        <v>576</v>
      </c>
      <c r="E171" s="754" t="s">
        <v>4014</v>
      </c>
      <c r="F171" s="755" t="s">
        <v>4015</v>
      </c>
      <c r="G171" s="754" t="s">
        <v>3138</v>
      </c>
      <c r="H171" s="754" t="s">
        <v>3139</v>
      </c>
      <c r="I171" s="756">
        <v>2277.2199999999998</v>
      </c>
      <c r="J171" s="756">
        <v>1</v>
      </c>
      <c r="K171" s="757">
        <v>2277.2199999999998</v>
      </c>
    </row>
    <row r="172" spans="1:11" ht="14.4" customHeight="1" x14ac:dyDescent="0.3">
      <c r="A172" s="752" t="s">
        <v>562</v>
      </c>
      <c r="B172" s="753" t="s">
        <v>1949</v>
      </c>
      <c r="C172" s="754" t="s">
        <v>575</v>
      </c>
      <c r="D172" s="755" t="s">
        <v>576</v>
      </c>
      <c r="E172" s="754" t="s">
        <v>4014</v>
      </c>
      <c r="F172" s="755" t="s">
        <v>4015</v>
      </c>
      <c r="G172" s="754" t="s">
        <v>3350</v>
      </c>
      <c r="H172" s="754" t="s">
        <v>3351</v>
      </c>
      <c r="I172" s="756">
        <v>139.46</v>
      </c>
      <c r="J172" s="756">
        <v>15</v>
      </c>
      <c r="K172" s="757">
        <v>2091.9</v>
      </c>
    </row>
    <row r="173" spans="1:11" ht="14.4" customHeight="1" x14ac:dyDescent="0.3">
      <c r="A173" s="752" t="s">
        <v>562</v>
      </c>
      <c r="B173" s="753" t="s">
        <v>1949</v>
      </c>
      <c r="C173" s="754" t="s">
        <v>575</v>
      </c>
      <c r="D173" s="755" t="s">
        <v>576</v>
      </c>
      <c r="E173" s="754" t="s">
        <v>4016</v>
      </c>
      <c r="F173" s="755" t="s">
        <v>4017</v>
      </c>
      <c r="G173" s="754" t="s">
        <v>3352</v>
      </c>
      <c r="H173" s="754" t="s">
        <v>3353</v>
      </c>
      <c r="I173" s="756">
        <v>63.825000000000003</v>
      </c>
      <c r="J173" s="756">
        <v>40</v>
      </c>
      <c r="K173" s="757">
        <v>2553.0600000000004</v>
      </c>
    </row>
    <row r="174" spans="1:11" ht="14.4" customHeight="1" x14ac:dyDescent="0.3">
      <c r="A174" s="752" t="s">
        <v>562</v>
      </c>
      <c r="B174" s="753" t="s">
        <v>1949</v>
      </c>
      <c r="C174" s="754" t="s">
        <v>575</v>
      </c>
      <c r="D174" s="755" t="s">
        <v>576</v>
      </c>
      <c r="E174" s="754" t="s">
        <v>4016</v>
      </c>
      <c r="F174" s="755" t="s">
        <v>4017</v>
      </c>
      <c r="G174" s="754" t="s">
        <v>3354</v>
      </c>
      <c r="H174" s="754" t="s">
        <v>3355</v>
      </c>
      <c r="I174" s="756">
        <v>0.25</v>
      </c>
      <c r="J174" s="756">
        <v>200</v>
      </c>
      <c r="K174" s="757">
        <v>50</v>
      </c>
    </row>
    <row r="175" spans="1:11" ht="14.4" customHeight="1" x14ac:dyDescent="0.3">
      <c r="A175" s="752" t="s">
        <v>562</v>
      </c>
      <c r="B175" s="753" t="s">
        <v>1949</v>
      </c>
      <c r="C175" s="754" t="s">
        <v>575</v>
      </c>
      <c r="D175" s="755" t="s">
        <v>576</v>
      </c>
      <c r="E175" s="754" t="s">
        <v>4016</v>
      </c>
      <c r="F175" s="755" t="s">
        <v>4017</v>
      </c>
      <c r="G175" s="754" t="s">
        <v>3144</v>
      </c>
      <c r="H175" s="754" t="s">
        <v>3145</v>
      </c>
      <c r="I175" s="756">
        <v>11.144</v>
      </c>
      <c r="J175" s="756">
        <v>900</v>
      </c>
      <c r="K175" s="757">
        <v>10030.799999999999</v>
      </c>
    </row>
    <row r="176" spans="1:11" ht="14.4" customHeight="1" x14ac:dyDescent="0.3">
      <c r="A176" s="752" t="s">
        <v>562</v>
      </c>
      <c r="B176" s="753" t="s">
        <v>1949</v>
      </c>
      <c r="C176" s="754" t="s">
        <v>575</v>
      </c>
      <c r="D176" s="755" t="s">
        <v>576</v>
      </c>
      <c r="E176" s="754" t="s">
        <v>4016</v>
      </c>
      <c r="F176" s="755" t="s">
        <v>4017</v>
      </c>
      <c r="G176" s="754" t="s">
        <v>3146</v>
      </c>
      <c r="H176" s="754" t="s">
        <v>3147</v>
      </c>
      <c r="I176" s="756">
        <v>1.0900000000000001</v>
      </c>
      <c r="J176" s="756">
        <v>3500</v>
      </c>
      <c r="K176" s="757">
        <v>3815</v>
      </c>
    </row>
    <row r="177" spans="1:11" ht="14.4" customHeight="1" x14ac:dyDescent="0.3">
      <c r="A177" s="752" t="s">
        <v>562</v>
      </c>
      <c r="B177" s="753" t="s">
        <v>1949</v>
      </c>
      <c r="C177" s="754" t="s">
        <v>575</v>
      </c>
      <c r="D177" s="755" t="s">
        <v>576</v>
      </c>
      <c r="E177" s="754" t="s">
        <v>4016</v>
      </c>
      <c r="F177" s="755" t="s">
        <v>4017</v>
      </c>
      <c r="G177" s="754" t="s">
        <v>3148</v>
      </c>
      <c r="H177" s="754" t="s">
        <v>3149</v>
      </c>
      <c r="I177" s="756">
        <v>1.6733333333333331</v>
      </c>
      <c r="J177" s="756">
        <v>1300</v>
      </c>
      <c r="K177" s="757">
        <v>2176</v>
      </c>
    </row>
    <row r="178" spans="1:11" ht="14.4" customHeight="1" x14ac:dyDescent="0.3">
      <c r="A178" s="752" t="s">
        <v>562</v>
      </c>
      <c r="B178" s="753" t="s">
        <v>1949</v>
      </c>
      <c r="C178" s="754" t="s">
        <v>575</v>
      </c>
      <c r="D178" s="755" t="s">
        <v>576</v>
      </c>
      <c r="E178" s="754" t="s">
        <v>4016</v>
      </c>
      <c r="F178" s="755" t="s">
        <v>4017</v>
      </c>
      <c r="G178" s="754" t="s">
        <v>3150</v>
      </c>
      <c r="H178" s="754" t="s">
        <v>3151</v>
      </c>
      <c r="I178" s="756">
        <v>0.48</v>
      </c>
      <c r="J178" s="756">
        <v>900</v>
      </c>
      <c r="K178" s="757">
        <v>432</v>
      </c>
    </row>
    <row r="179" spans="1:11" ht="14.4" customHeight="1" x14ac:dyDescent="0.3">
      <c r="A179" s="752" t="s">
        <v>562</v>
      </c>
      <c r="B179" s="753" t="s">
        <v>1949</v>
      </c>
      <c r="C179" s="754" t="s">
        <v>575</v>
      </c>
      <c r="D179" s="755" t="s">
        <v>576</v>
      </c>
      <c r="E179" s="754" t="s">
        <v>4016</v>
      </c>
      <c r="F179" s="755" t="s">
        <v>4017</v>
      </c>
      <c r="G179" s="754" t="s">
        <v>3152</v>
      </c>
      <c r="H179" s="754" t="s">
        <v>3153</v>
      </c>
      <c r="I179" s="756">
        <v>0.67</v>
      </c>
      <c r="J179" s="756">
        <v>1600</v>
      </c>
      <c r="K179" s="757">
        <v>1072</v>
      </c>
    </row>
    <row r="180" spans="1:11" ht="14.4" customHeight="1" x14ac:dyDescent="0.3">
      <c r="A180" s="752" t="s">
        <v>562</v>
      </c>
      <c r="B180" s="753" t="s">
        <v>1949</v>
      </c>
      <c r="C180" s="754" t="s">
        <v>575</v>
      </c>
      <c r="D180" s="755" t="s">
        <v>576</v>
      </c>
      <c r="E180" s="754" t="s">
        <v>4016</v>
      </c>
      <c r="F180" s="755" t="s">
        <v>4017</v>
      </c>
      <c r="G180" s="754" t="s">
        <v>3154</v>
      </c>
      <c r="H180" s="754" t="s">
        <v>3155</v>
      </c>
      <c r="I180" s="756">
        <v>3.13</v>
      </c>
      <c r="J180" s="756">
        <v>200</v>
      </c>
      <c r="K180" s="757">
        <v>626</v>
      </c>
    </row>
    <row r="181" spans="1:11" ht="14.4" customHeight="1" x14ac:dyDescent="0.3">
      <c r="A181" s="752" t="s">
        <v>562</v>
      </c>
      <c r="B181" s="753" t="s">
        <v>1949</v>
      </c>
      <c r="C181" s="754" t="s">
        <v>575</v>
      </c>
      <c r="D181" s="755" t="s">
        <v>576</v>
      </c>
      <c r="E181" s="754" t="s">
        <v>4016</v>
      </c>
      <c r="F181" s="755" t="s">
        <v>4017</v>
      </c>
      <c r="G181" s="754" t="s">
        <v>3356</v>
      </c>
      <c r="H181" s="754" t="s">
        <v>3357</v>
      </c>
      <c r="I181" s="756">
        <v>6.29</v>
      </c>
      <c r="J181" s="756">
        <v>10</v>
      </c>
      <c r="K181" s="757">
        <v>62.9</v>
      </c>
    </row>
    <row r="182" spans="1:11" ht="14.4" customHeight="1" x14ac:dyDescent="0.3">
      <c r="A182" s="752" t="s">
        <v>562</v>
      </c>
      <c r="B182" s="753" t="s">
        <v>1949</v>
      </c>
      <c r="C182" s="754" t="s">
        <v>575</v>
      </c>
      <c r="D182" s="755" t="s">
        <v>576</v>
      </c>
      <c r="E182" s="754" t="s">
        <v>4016</v>
      </c>
      <c r="F182" s="755" t="s">
        <v>4017</v>
      </c>
      <c r="G182" s="754" t="s">
        <v>3358</v>
      </c>
      <c r="H182" s="754" t="s">
        <v>3359</v>
      </c>
      <c r="I182" s="756">
        <v>6.23</v>
      </c>
      <c r="J182" s="756">
        <v>150</v>
      </c>
      <c r="K182" s="757">
        <v>934.5</v>
      </c>
    </row>
    <row r="183" spans="1:11" ht="14.4" customHeight="1" x14ac:dyDescent="0.3">
      <c r="A183" s="752" t="s">
        <v>562</v>
      </c>
      <c r="B183" s="753" t="s">
        <v>1949</v>
      </c>
      <c r="C183" s="754" t="s">
        <v>575</v>
      </c>
      <c r="D183" s="755" t="s">
        <v>576</v>
      </c>
      <c r="E183" s="754" t="s">
        <v>4016</v>
      </c>
      <c r="F183" s="755" t="s">
        <v>4017</v>
      </c>
      <c r="G183" s="754" t="s">
        <v>3360</v>
      </c>
      <c r="H183" s="754" t="s">
        <v>3361</v>
      </c>
      <c r="I183" s="756">
        <v>204.405</v>
      </c>
      <c r="J183" s="756">
        <v>60</v>
      </c>
      <c r="K183" s="757">
        <v>12264.3</v>
      </c>
    </row>
    <row r="184" spans="1:11" ht="14.4" customHeight="1" x14ac:dyDescent="0.3">
      <c r="A184" s="752" t="s">
        <v>562</v>
      </c>
      <c r="B184" s="753" t="s">
        <v>1949</v>
      </c>
      <c r="C184" s="754" t="s">
        <v>575</v>
      </c>
      <c r="D184" s="755" t="s">
        <v>576</v>
      </c>
      <c r="E184" s="754" t="s">
        <v>4016</v>
      </c>
      <c r="F184" s="755" t="s">
        <v>4017</v>
      </c>
      <c r="G184" s="754" t="s">
        <v>3362</v>
      </c>
      <c r="H184" s="754" t="s">
        <v>3363</v>
      </c>
      <c r="I184" s="756">
        <v>81.734999999999999</v>
      </c>
      <c r="J184" s="756">
        <v>225</v>
      </c>
      <c r="K184" s="757">
        <v>18389.95</v>
      </c>
    </row>
    <row r="185" spans="1:11" ht="14.4" customHeight="1" x14ac:dyDescent="0.3">
      <c r="A185" s="752" t="s">
        <v>562</v>
      </c>
      <c r="B185" s="753" t="s">
        <v>1949</v>
      </c>
      <c r="C185" s="754" t="s">
        <v>575</v>
      </c>
      <c r="D185" s="755" t="s">
        <v>576</v>
      </c>
      <c r="E185" s="754" t="s">
        <v>4016</v>
      </c>
      <c r="F185" s="755" t="s">
        <v>4017</v>
      </c>
      <c r="G185" s="754" t="s">
        <v>3364</v>
      </c>
      <c r="H185" s="754" t="s">
        <v>3365</v>
      </c>
      <c r="I185" s="756">
        <v>6.169999999999999</v>
      </c>
      <c r="J185" s="756">
        <v>120</v>
      </c>
      <c r="K185" s="757">
        <v>740.40000000000009</v>
      </c>
    </row>
    <row r="186" spans="1:11" ht="14.4" customHeight="1" x14ac:dyDescent="0.3">
      <c r="A186" s="752" t="s">
        <v>562</v>
      </c>
      <c r="B186" s="753" t="s">
        <v>1949</v>
      </c>
      <c r="C186" s="754" t="s">
        <v>575</v>
      </c>
      <c r="D186" s="755" t="s">
        <v>576</v>
      </c>
      <c r="E186" s="754" t="s">
        <v>4016</v>
      </c>
      <c r="F186" s="755" t="s">
        <v>4017</v>
      </c>
      <c r="G186" s="754" t="s">
        <v>3366</v>
      </c>
      <c r="H186" s="754" t="s">
        <v>3367</v>
      </c>
      <c r="I186" s="756">
        <v>45.5</v>
      </c>
      <c r="J186" s="756">
        <v>180</v>
      </c>
      <c r="K186" s="757">
        <v>8189.2800000000007</v>
      </c>
    </row>
    <row r="187" spans="1:11" ht="14.4" customHeight="1" x14ac:dyDescent="0.3">
      <c r="A187" s="752" t="s">
        <v>562</v>
      </c>
      <c r="B187" s="753" t="s">
        <v>1949</v>
      </c>
      <c r="C187" s="754" t="s">
        <v>575</v>
      </c>
      <c r="D187" s="755" t="s">
        <v>576</v>
      </c>
      <c r="E187" s="754" t="s">
        <v>4016</v>
      </c>
      <c r="F187" s="755" t="s">
        <v>4017</v>
      </c>
      <c r="G187" s="754" t="s">
        <v>3368</v>
      </c>
      <c r="H187" s="754" t="s">
        <v>3369</v>
      </c>
      <c r="I187" s="756">
        <v>108.3</v>
      </c>
      <c r="J187" s="756">
        <v>20</v>
      </c>
      <c r="K187" s="757">
        <v>2166</v>
      </c>
    </row>
    <row r="188" spans="1:11" ht="14.4" customHeight="1" x14ac:dyDescent="0.3">
      <c r="A188" s="752" t="s">
        <v>562</v>
      </c>
      <c r="B188" s="753" t="s">
        <v>1949</v>
      </c>
      <c r="C188" s="754" t="s">
        <v>575</v>
      </c>
      <c r="D188" s="755" t="s">
        <v>576</v>
      </c>
      <c r="E188" s="754" t="s">
        <v>4016</v>
      </c>
      <c r="F188" s="755" t="s">
        <v>4017</v>
      </c>
      <c r="G188" s="754" t="s">
        <v>3370</v>
      </c>
      <c r="H188" s="754" t="s">
        <v>3371</v>
      </c>
      <c r="I188" s="756">
        <v>61.1</v>
      </c>
      <c r="J188" s="756">
        <v>160</v>
      </c>
      <c r="K188" s="757">
        <v>9776.2000000000007</v>
      </c>
    </row>
    <row r="189" spans="1:11" ht="14.4" customHeight="1" x14ac:dyDescent="0.3">
      <c r="A189" s="752" t="s">
        <v>562</v>
      </c>
      <c r="B189" s="753" t="s">
        <v>1949</v>
      </c>
      <c r="C189" s="754" t="s">
        <v>575</v>
      </c>
      <c r="D189" s="755" t="s">
        <v>576</v>
      </c>
      <c r="E189" s="754" t="s">
        <v>4016</v>
      </c>
      <c r="F189" s="755" t="s">
        <v>4017</v>
      </c>
      <c r="G189" s="754" t="s">
        <v>3158</v>
      </c>
      <c r="H189" s="754" t="s">
        <v>3159</v>
      </c>
      <c r="I189" s="756">
        <v>20.69</v>
      </c>
      <c r="J189" s="756">
        <v>600</v>
      </c>
      <c r="K189" s="757">
        <v>12414.8</v>
      </c>
    </row>
    <row r="190" spans="1:11" ht="14.4" customHeight="1" x14ac:dyDescent="0.3">
      <c r="A190" s="752" t="s">
        <v>562</v>
      </c>
      <c r="B190" s="753" t="s">
        <v>1949</v>
      </c>
      <c r="C190" s="754" t="s">
        <v>575</v>
      </c>
      <c r="D190" s="755" t="s">
        <v>576</v>
      </c>
      <c r="E190" s="754" t="s">
        <v>4016</v>
      </c>
      <c r="F190" s="755" t="s">
        <v>4017</v>
      </c>
      <c r="G190" s="754" t="s">
        <v>3372</v>
      </c>
      <c r="H190" s="754" t="s">
        <v>3373</v>
      </c>
      <c r="I190" s="756">
        <v>2.7833333333333332</v>
      </c>
      <c r="J190" s="756">
        <v>2100</v>
      </c>
      <c r="K190" s="757">
        <v>5844</v>
      </c>
    </row>
    <row r="191" spans="1:11" ht="14.4" customHeight="1" x14ac:dyDescent="0.3">
      <c r="A191" s="752" t="s">
        <v>562</v>
      </c>
      <c r="B191" s="753" t="s">
        <v>1949</v>
      </c>
      <c r="C191" s="754" t="s">
        <v>575</v>
      </c>
      <c r="D191" s="755" t="s">
        <v>576</v>
      </c>
      <c r="E191" s="754" t="s">
        <v>4016</v>
      </c>
      <c r="F191" s="755" t="s">
        <v>4017</v>
      </c>
      <c r="G191" s="754" t="s">
        <v>3374</v>
      </c>
      <c r="H191" s="754" t="s">
        <v>3375</v>
      </c>
      <c r="I191" s="756">
        <v>108.89</v>
      </c>
      <c r="J191" s="756">
        <v>30</v>
      </c>
      <c r="K191" s="757">
        <v>3266.7</v>
      </c>
    </row>
    <row r="192" spans="1:11" ht="14.4" customHeight="1" x14ac:dyDescent="0.3">
      <c r="A192" s="752" t="s">
        <v>562</v>
      </c>
      <c r="B192" s="753" t="s">
        <v>1949</v>
      </c>
      <c r="C192" s="754" t="s">
        <v>575</v>
      </c>
      <c r="D192" s="755" t="s">
        <v>576</v>
      </c>
      <c r="E192" s="754" t="s">
        <v>4016</v>
      </c>
      <c r="F192" s="755" t="s">
        <v>4017</v>
      </c>
      <c r="G192" s="754" t="s">
        <v>3376</v>
      </c>
      <c r="H192" s="754" t="s">
        <v>3377</v>
      </c>
      <c r="I192" s="756">
        <v>16.45</v>
      </c>
      <c r="J192" s="756">
        <v>30</v>
      </c>
      <c r="K192" s="757">
        <v>493.5</v>
      </c>
    </row>
    <row r="193" spans="1:11" ht="14.4" customHeight="1" x14ac:dyDescent="0.3">
      <c r="A193" s="752" t="s">
        <v>562</v>
      </c>
      <c r="B193" s="753" t="s">
        <v>1949</v>
      </c>
      <c r="C193" s="754" t="s">
        <v>575</v>
      </c>
      <c r="D193" s="755" t="s">
        <v>576</v>
      </c>
      <c r="E193" s="754" t="s">
        <v>4016</v>
      </c>
      <c r="F193" s="755" t="s">
        <v>4017</v>
      </c>
      <c r="G193" s="754" t="s">
        <v>3162</v>
      </c>
      <c r="H193" s="754" t="s">
        <v>3163</v>
      </c>
      <c r="I193" s="756">
        <v>1.9833333333333334</v>
      </c>
      <c r="J193" s="756">
        <v>650</v>
      </c>
      <c r="K193" s="757">
        <v>1290</v>
      </c>
    </row>
    <row r="194" spans="1:11" ht="14.4" customHeight="1" x14ac:dyDescent="0.3">
      <c r="A194" s="752" t="s">
        <v>562</v>
      </c>
      <c r="B194" s="753" t="s">
        <v>1949</v>
      </c>
      <c r="C194" s="754" t="s">
        <v>575</v>
      </c>
      <c r="D194" s="755" t="s">
        <v>576</v>
      </c>
      <c r="E194" s="754" t="s">
        <v>4016</v>
      </c>
      <c r="F194" s="755" t="s">
        <v>4017</v>
      </c>
      <c r="G194" s="754" t="s">
        <v>3276</v>
      </c>
      <c r="H194" s="754" t="s">
        <v>3277</v>
      </c>
      <c r="I194" s="756">
        <v>2.0499999999999998</v>
      </c>
      <c r="J194" s="756">
        <v>50</v>
      </c>
      <c r="K194" s="757">
        <v>102.5</v>
      </c>
    </row>
    <row r="195" spans="1:11" ht="14.4" customHeight="1" x14ac:dyDescent="0.3">
      <c r="A195" s="752" t="s">
        <v>562</v>
      </c>
      <c r="B195" s="753" t="s">
        <v>1949</v>
      </c>
      <c r="C195" s="754" t="s">
        <v>575</v>
      </c>
      <c r="D195" s="755" t="s">
        <v>576</v>
      </c>
      <c r="E195" s="754" t="s">
        <v>4016</v>
      </c>
      <c r="F195" s="755" t="s">
        <v>4017</v>
      </c>
      <c r="G195" s="754" t="s">
        <v>3278</v>
      </c>
      <c r="H195" s="754" t="s">
        <v>3279</v>
      </c>
      <c r="I195" s="756">
        <v>3.1</v>
      </c>
      <c r="J195" s="756">
        <v>250</v>
      </c>
      <c r="K195" s="757">
        <v>775</v>
      </c>
    </row>
    <row r="196" spans="1:11" ht="14.4" customHeight="1" x14ac:dyDescent="0.3">
      <c r="A196" s="752" t="s">
        <v>562</v>
      </c>
      <c r="B196" s="753" t="s">
        <v>1949</v>
      </c>
      <c r="C196" s="754" t="s">
        <v>575</v>
      </c>
      <c r="D196" s="755" t="s">
        <v>576</v>
      </c>
      <c r="E196" s="754" t="s">
        <v>4016</v>
      </c>
      <c r="F196" s="755" t="s">
        <v>4017</v>
      </c>
      <c r="G196" s="754" t="s">
        <v>3164</v>
      </c>
      <c r="H196" s="754" t="s">
        <v>3165</v>
      </c>
      <c r="I196" s="756">
        <v>1.93</v>
      </c>
      <c r="J196" s="756">
        <v>50</v>
      </c>
      <c r="K196" s="757">
        <v>96.5</v>
      </c>
    </row>
    <row r="197" spans="1:11" ht="14.4" customHeight="1" x14ac:dyDescent="0.3">
      <c r="A197" s="752" t="s">
        <v>562</v>
      </c>
      <c r="B197" s="753" t="s">
        <v>1949</v>
      </c>
      <c r="C197" s="754" t="s">
        <v>575</v>
      </c>
      <c r="D197" s="755" t="s">
        <v>576</v>
      </c>
      <c r="E197" s="754" t="s">
        <v>4016</v>
      </c>
      <c r="F197" s="755" t="s">
        <v>4017</v>
      </c>
      <c r="G197" s="754" t="s">
        <v>3378</v>
      </c>
      <c r="H197" s="754" t="s">
        <v>3379</v>
      </c>
      <c r="I197" s="756">
        <v>1.3333333333333334E-2</v>
      </c>
      <c r="J197" s="756">
        <v>900</v>
      </c>
      <c r="K197" s="757">
        <v>14</v>
      </c>
    </row>
    <row r="198" spans="1:11" ht="14.4" customHeight="1" x14ac:dyDescent="0.3">
      <c r="A198" s="752" t="s">
        <v>562</v>
      </c>
      <c r="B198" s="753" t="s">
        <v>1949</v>
      </c>
      <c r="C198" s="754" t="s">
        <v>575</v>
      </c>
      <c r="D198" s="755" t="s">
        <v>576</v>
      </c>
      <c r="E198" s="754" t="s">
        <v>4016</v>
      </c>
      <c r="F198" s="755" t="s">
        <v>4017</v>
      </c>
      <c r="G198" s="754" t="s">
        <v>3166</v>
      </c>
      <c r="H198" s="754" t="s">
        <v>3167</v>
      </c>
      <c r="I198" s="756">
        <v>2.04</v>
      </c>
      <c r="J198" s="756">
        <v>100</v>
      </c>
      <c r="K198" s="757">
        <v>204</v>
      </c>
    </row>
    <row r="199" spans="1:11" ht="14.4" customHeight="1" x14ac:dyDescent="0.3">
      <c r="A199" s="752" t="s">
        <v>562</v>
      </c>
      <c r="B199" s="753" t="s">
        <v>1949</v>
      </c>
      <c r="C199" s="754" t="s">
        <v>575</v>
      </c>
      <c r="D199" s="755" t="s">
        <v>576</v>
      </c>
      <c r="E199" s="754" t="s">
        <v>4016</v>
      </c>
      <c r="F199" s="755" t="s">
        <v>4017</v>
      </c>
      <c r="G199" s="754" t="s">
        <v>3168</v>
      </c>
      <c r="H199" s="754" t="s">
        <v>3169</v>
      </c>
      <c r="I199" s="756">
        <v>3.0733333333333328</v>
      </c>
      <c r="J199" s="756">
        <v>150</v>
      </c>
      <c r="K199" s="757">
        <v>461</v>
      </c>
    </row>
    <row r="200" spans="1:11" ht="14.4" customHeight="1" x14ac:dyDescent="0.3">
      <c r="A200" s="752" t="s">
        <v>562</v>
      </c>
      <c r="B200" s="753" t="s">
        <v>1949</v>
      </c>
      <c r="C200" s="754" t="s">
        <v>575</v>
      </c>
      <c r="D200" s="755" t="s">
        <v>576</v>
      </c>
      <c r="E200" s="754" t="s">
        <v>4016</v>
      </c>
      <c r="F200" s="755" t="s">
        <v>4017</v>
      </c>
      <c r="G200" s="754" t="s">
        <v>3170</v>
      </c>
      <c r="H200" s="754" t="s">
        <v>3171</v>
      </c>
      <c r="I200" s="756">
        <v>2.1666666666666665</v>
      </c>
      <c r="J200" s="756">
        <v>500</v>
      </c>
      <c r="K200" s="757">
        <v>1083</v>
      </c>
    </row>
    <row r="201" spans="1:11" ht="14.4" customHeight="1" x14ac:dyDescent="0.3">
      <c r="A201" s="752" t="s">
        <v>562</v>
      </c>
      <c r="B201" s="753" t="s">
        <v>1949</v>
      </c>
      <c r="C201" s="754" t="s">
        <v>575</v>
      </c>
      <c r="D201" s="755" t="s">
        <v>576</v>
      </c>
      <c r="E201" s="754" t="s">
        <v>4016</v>
      </c>
      <c r="F201" s="755" t="s">
        <v>4017</v>
      </c>
      <c r="G201" s="754" t="s">
        <v>3380</v>
      </c>
      <c r="H201" s="754" t="s">
        <v>3381</v>
      </c>
      <c r="I201" s="756">
        <v>2.7000000000000006</v>
      </c>
      <c r="J201" s="756">
        <v>350</v>
      </c>
      <c r="K201" s="757">
        <v>945</v>
      </c>
    </row>
    <row r="202" spans="1:11" ht="14.4" customHeight="1" x14ac:dyDescent="0.3">
      <c r="A202" s="752" t="s">
        <v>562</v>
      </c>
      <c r="B202" s="753" t="s">
        <v>1949</v>
      </c>
      <c r="C202" s="754" t="s">
        <v>575</v>
      </c>
      <c r="D202" s="755" t="s">
        <v>576</v>
      </c>
      <c r="E202" s="754" t="s">
        <v>4016</v>
      </c>
      <c r="F202" s="755" t="s">
        <v>4017</v>
      </c>
      <c r="G202" s="754" t="s">
        <v>3382</v>
      </c>
      <c r="H202" s="754" t="s">
        <v>3383</v>
      </c>
      <c r="I202" s="756">
        <v>133.1</v>
      </c>
      <c r="J202" s="756">
        <v>10</v>
      </c>
      <c r="K202" s="757">
        <v>1331</v>
      </c>
    </row>
    <row r="203" spans="1:11" ht="14.4" customHeight="1" x14ac:dyDescent="0.3">
      <c r="A203" s="752" t="s">
        <v>562</v>
      </c>
      <c r="B203" s="753" t="s">
        <v>1949</v>
      </c>
      <c r="C203" s="754" t="s">
        <v>575</v>
      </c>
      <c r="D203" s="755" t="s">
        <v>576</v>
      </c>
      <c r="E203" s="754" t="s">
        <v>4016</v>
      </c>
      <c r="F203" s="755" t="s">
        <v>4017</v>
      </c>
      <c r="G203" s="754" t="s">
        <v>3174</v>
      </c>
      <c r="H203" s="754" t="s">
        <v>3175</v>
      </c>
      <c r="I203" s="756">
        <v>7.16</v>
      </c>
      <c r="J203" s="756">
        <v>900</v>
      </c>
      <c r="K203" s="757">
        <v>6441.62</v>
      </c>
    </row>
    <row r="204" spans="1:11" ht="14.4" customHeight="1" x14ac:dyDescent="0.3">
      <c r="A204" s="752" t="s">
        <v>562</v>
      </c>
      <c r="B204" s="753" t="s">
        <v>1949</v>
      </c>
      <c r="C204" s="754" t="s">
        <v>575</v>
      </c>
      <c r="D204" s="755" t="s">
        <v>576</v>
      </c>
      <c r="E204" s="754" t="s">
        <v>4016</v>
      </c>
      <c r="F204" s="755" t="s">
        <v>4017</v>
      </c>
      <c r="G204" s="754" t="s">
        <v>3384</v>
      </c>
      <c r="H204" s="754" t="s">
        <v>3385</v>
      </c>
      <c r="I204" s="756">
        <v>33.880000000000003</v>
      </c>
      <c r="J204" s="756">
        <v>1</v>
      </c>
      <c r="K204" s="757">
        <v>33.880000000000003</v>
      </c>
    </row>
    <row r="205" spans="1:11" ht="14.4" customHeight="1" x14ac:dyDescent="0.3">
      <c r="A205" s="752" t="s">
        <v>562</v>
      </c>
      <c r="B205" s="753" t="s">
        <v>1949</v>
      </c>
      <c r="C205" s="754" t="s">
        <v>575</v>
      </c>
      <c r="D205" s="755" t="s">
        <v>576</v>
      </c>
      <c r="E205" s="754" t="s">
        <v>4016</v>
      </c>
      <c r="F205" s="755" t="s">
        <v>4017</v>
      </c>
      <c r="G205" s="754" t="s">
        <v>3178</v>
      </c>
      <c r="H205" s="754" t="s">
        <v>3179</v>
      </c>
      <c r="I205" s="756">
        <v>2.1800000000000002</v>
      </c>
      <c r="J205" s="756">
        <v>600</v>
      </c>
      <c r="K205" s="757">
        <v>1308</v>
      </c>
    </row>
    <row r="206" spans="1:11" ht="14.4" customHeight="1" x14ac:dyDescent="0.3">
      <c r="A206" s="752" t="s">
        <v>562</v>
      </c>
      <c r="B206" s="753" t="s">
        <v>1949</v>
      </c>
      <c r="C206" s="754" t="s">
        <v>575</v>
      </c>
      <c r="D206" s="755" t="s">
        <v>576</v>
      </c>
      <c r="E206" s="754" t="s">
        <v>4016</v>
      </c>
      <c r="F206" s="755" t="s">
        <v>4017</v>
      </c>
      <c r="G206" s="754" t="s">
        <v>3180</v>
      </c>
      <c r="H206" s="754" t="s">
        <v>3181</v>
      </c>
      <c r="I206" s="756">
        <v>2.8533333333333335</v>
      </c>
      <c r="J206" s="756">
        <v>400</v>
      </c>
      <c r="K206" s="757">
        <v>1141</v>
      </c>
    </row>
    <row r="207" spans="1:11" ht="14.4" customHeight="1" x14ac:dyDescent="0.3">
      <c r="A207" s="752" t="s">
        <v>562</v>
      </c>
      <c r="B207" s="753" t="s">
        <v>1949</v>
      </c>
      <c r="C207" s="754" t="s">
        <v>575</v>
      </c>
      <c r="D207" s="755" t="s">
        <v>576</v>
      </c>
      <c r="E207" s="754" t="s">
        <v>4016</v>
      </c>
      <c r="F207" s="755" t="s">
        <v>4017</v>
      </c>
      <c r="G207" s="754" t="s">
        <v>3386</v>
      </c>
      <c r="H207" s="754" t="s">
        <v>3387</v>
      </c>
      <c r="I207" s="756">
        <v>769.56</v>
      </c>
      <c r="J207" s="756">
        <v>18</v>
      </c>
      <c r="K207" s="757">
        <v>13852.079999999998</v>
      </c>
    </row>
    <row r="208" spans="1:11" ht="14.4" customHeight="1" x14ac:dyDescent="0.3">
      <c r="A208" s="752" t="s">
        <v>562</v>
      </c>
      <c r="B208" s="753" t="s">
        <v>1949</v>
      </c>
      <c r="C208" s="754" t="s">
        <v>575</v>
      </c>
      <c r="D208" s="755" t="s">
        <v>576</v>
      </c>
      <c r="E208" s="754" t="s">
        <v>4016</v>
      </c>
      <c r="F208" s="755" t="s">
        <v>4017</v>
      </c>
      <c r="G208" s="754" t="s">
        <v>3388</v>
      </c>
      <c r="H208" s="754" t="s">
        <v>3389</v>
      </c>
      <c r="I208" s="756">
        <v>393.25</v>
      </c>
      <c r="J208" s="756">
        <v>4</v>
      </c>
      <c r="K208" s="757">
        <v>1573</v>
      </c>
    </row>
    <row r="209" spans="1:11" ht="14.4" customHeight="1" x14ac:dyDescent="0.3">
      <c r="A209" s="752" t="s">
        <v>562</v>
      </c>
      <c r="B209" s="753" t="s">
        <v>1949</v>
      </c>
      <c r="C209" s="754" t="s">
        <v>575</v>
      </c>
      <c r="D209" s="755" t="s">
        <v>576</v>
      </c>
      <c r="E209" s="754" t="s">
        <v>4016</v>
      </c>
      <c r="F209" s="755" t="s">
        <v>4017</v>
      </c>
      <c r="G209" s="754" t="s">
        <v>3390</v>
      </c>
      <c r="H209" s="754" t="s">
        <v>3391</v>
      </c>
      <c r="I209" s="756">
        <v>21.223333333333333</v>
      </c>
      <c r="J209" s="756">
        <v>150</v>
      </c>
      <c r="K209" s="757">
        <v>3183.6000000000004</v>
      </c>
    </row>
    <row r="210" spans="1:11" ht="14.4" customHeight="1" x14ac:dyDescent="0.3">
      <c r="A210" s="752" t="s">
        <v>562</v>
      </c>
      <c r="B210" s="753" t="s">
        <v>1949</v>
      </c>
      <c r="C210" s="754" t="s">
        <v>575</v>
      </c>
      <c r="D210" s="755" t="s">
        <v>576</v>
      </c>
      <c r="E210" s="754" t="s">
        <v>4016</v>
      </c>
      <c r="F210" s="755" t="s">
        <v>4017</v>
      </c>
      <c r="G210" s="754" t="s">
        <v>3392</v>
      </c>
      <c r="H210" s="754" t="s">
        <v>3393</v>
      </c>
      <c r="I210" s="756">
        <v>4022.0399999999995</v>
      </c>
      <c r="J210" s="756">
        <v>7</v>
      </c>
      <c r="K210" s="757">
        <v>28154.28</v>
      </c>
    </row>
    <row r="211" spans="1:11" ht="14.4" customHeight="1" x14ac:dyDescent="0.3">
      <c r="A211" s="752" t="s">
        <v>562</v>
      </c>
      <c r="B211" s="753" t="s">
        <v>1949</v>
      </c>
      <c r="C211" s="754" t="s">
        <v>575</v>
      </c>
      <c r="D211" s="755" t="s">
        <v>576</v>
      </c>
      <c r="E211" s="754" t="s">
        <v>4016</v>
      </c>
      <c r="F211" s="755" t="s">
        <v>4017</v>
      </c>
      <c r="G211" s="754" t="s">
        <v>3182</v>
      </c>
      <c r="H211" s="754" t="s">
        <v>3183</v>
      </c>
      <c r="I211" s="756">
        <v>2.9</v>
      </c>
      <c r="J211" s="756">
        <v>100</v>
      </c>
      <c r="K211" s="757">
        <v>290</v>
      </c>
    </row>
    <row r="212" spans="1:11" ht="14.4" customHeight="1" x14ac:dyDescent="0.3">
      <c r="A212" s="752" t="s">
        <v>562</v>
      </c>
      <c r="B212" s="753" t="s">
        <v>1949</v>
      </c>
      <c r="C212" s="754" t="s">
        <v>575</v>
      </c>
      <c r="D212" s="755" t="s">
        <v>576</v>
      </c>
      <c r="E212" s="754" t="s">
        <v>4016</v>
      </c>
      <c r="F212" s="755" t="s">
        <v>4017</v>
      </c>
      <c r="G212" s="754" t="s">
        <v>3394</v>
      </c>
      <c r="H212" s="754" t="s">
        <v>3395</v>
      </c>
      <c r="I212" s="756">
        <v>40.869999999999997</v>
      </c>
      <c r="J212" s="756">
        <v>40</v>
      </c>
      <c r="K212" s="757">
        <v>1634.8</v>
      </c>
    </row>
    <row r="213" spans="1:11" ht="14.4" customHeight="1" x14ac:dyDescent="0.3">
      <c r="A213" s="752" t="s">
        <v>562</v>
      </c>
      <c r="B213" s="753" t="s">
        <v>1949</v>
      </c>
      <c r="C213" s="754" t="s">
        <v>575</v>
      </c>
      <c r="D213" s="755" t="s">
        <v>576</v>
      </c>
      <c r="E213" s="754" t="s">
        <v>4016</v>
      </c>
      <c r="F213" s="755" t="s">
        <v>4017</v>
      </c>
      <c r="G213" s="754" t="s">
        <v>3184</v>
      </c>
      <c r="H213" s="754" t="s">
        <v>3185</v>
      </c>
      <c r="I213" s="756">
        <v>127.05</v>
      </c>
      <c r="J213" s="756">
        <v>2</v>
      </c>
      <c r="K213" s="757">
        <v>254.1</v>
      </c>
    </row>
    <row r="214" spans="1:11" ht="14.4" customHeight="1" x14ac:dyDescent="0.3">
      <c r="A214" s="752" t="s">
        <v>562</v>
      </c>
      <c r="B214" s="753" t="s">
        <v>1949</v>
      </c>
      <c r="C214" s="754" t="s">
        <v>575</v>
      </c>
      <c r="D214" s="755" t="s">
        <v>576</v>
      </c>
      <c r="E214" s="754" t="s">
        <v>4016</v>
      </c>
      <c r="F214" s="755" t="s">
        <v>4017</v>
      </c>
      <c r="G214" s="754" t="s">
        <v>3396</v>
      </c>
      <c r="H214" s="754" t="s">
        <v>3397</v>
      </c>
      <c r="I214" s="756">
        <v>22.3</v>
      </c>
      <c r="J214" s="756">
        <v>90</v>
      </c>
      <c r="K214" s="757">
        <v>2007.1999999999998</v>
      </c>
    </row>
    <row r="215" spans="1:11" ht="14.4" customHeight="1" x14ac:dyDescent="0.3">
      <c r="A215" s="752" t="s">
        <v>562</v>
      </c>
      <c r="B215" s="753" t="s">
        <v>1949</v>
      </c>
      <c r="C215" s="754" t="s">
        <v>575</v>
      </c>
      <c r="D215" s="755" t="s">
        <v>576</v>
      </c>
      <c r="E215" s="754" t="s">
        <v>4016</v>
      </c>
      <c r="F215" s="755" t="s">
        <v>4017</v>
      </c>
      <c r="G215" s="754" t="s">
        <v>3398</v>
      </c>
      <c r="H215" s="754" t="s">
        <v>3399</v>
      </c>
      <c r="I215" s="756">
        <v>13.81</v>
      </c>
      <c r="J215" s="756">
        <v>150</v>
      </c>
      <c r="K215" s="757">
        <v>2070.9299999999998</v>
      </c>
    </row>
    <row r="216" spans="1:11" ht="14.4" customHeight="1" x14ac:dyDescent="0.3">
      <c r="A216" s="752" t="s">
        <v>562</v>
      </c>
      <c r="B216" s="753" t="s">
        <v>1949</v>
      </c>
      <c r="C216" s="754" t="s">
        <v>575</v>
      </c>
      <c r="D216" s="755" t="s">
        <v>576</v>
      </c>
      <c r="E216" s="754" t="s">
        <v>4016</v>
      </c>
      <c r="F216" s="755" t="s">
        <v>4017</v>
      </c>
      <c r="G216" s="754" t="s">
        <v>3400</v>
      </c>
      <c r="H216" s="754" t="s">
        <v>3401</v>
      </c>
      <c r="I216" s="756">
        <v>23.15</v>
      </c>
      <c r="J216" s="756">
        <v>50</v>
      </c>
      <c r="K216" s="757">
        <v>1157.3699999999999</v>
      </c>
    </row>
    <row r="217" spans="1:11" ht="14.4" customHeight="1" x14ac:dyDescent="0.3">
      <c r="A217" s="752" t="s">
        <v>562</v>
      </c>
      <c r="B217" s="753" t="s">
        <v>1949</v>
      </c>
      <c r="C217" s="754" t="s">
        <v>575</v>
      </c>
      <c r="D217" s="755" t="s">
        <v>576</v>
      </c>
      <c r="E217" s="754" t="s">
        <v>4016</v>
      </c>
      <c r="F217" s="755" t="s">
        <v>4017</v>
      </c>
      <c r="G217" s="754" t="s">
        <v>3186</v>
      </c>
      <c r="H217" s="754" t="s">
        <v>3187</v>
      </c>
      <c r="I217" s="756">
        <v>47.19</v>
      </c>
      <c r="J217" s="756">
        <v>180</v>
      </c>
      <c r="K217" s="757">
        <v>8494.2000000000007</v>
      </c>
    </row>
    <row r="218" spans="1:11" ht="14.4" customHeight="1" x14ac:dyDescent="0.3">
      <c r="A218" s="752" t="s">
        <v>562</v>
      </c>
      <c r="B218" s="753" t="s">
        <v>1949</v>
      </c>
      <c r="C218" s="754" t="s">
        <v>575</v>
      </c>
      <c r="D218" s="755" t="s">
        <v>576</v>
      </c>
      <c r="E218" s="754" t="s">
        <v>4016</v>
      </c>
      <c r="F218" s="755" t="s">
        <v>4017</v>
      </c>
      <c r="G218" s="754" t="s">
        <v>3402</v>
      </c>
      <c r="H218" s="754" t="s">
        <v>3403</v>
      </c>
      <c r="I218" s="756">
        <v>17.98</v>
      </c>
      <c r="J218" s="756">
        <v>50</v>
      </c>
      <c r="K218" s="757">
        <v>899</v>
      </c>
    </row>
    <row r="219" spans="1:11" ht="14.4" customHeight="1" x14ac:dyDescent="0.3">
      <c r="A219" s="752" t="s">
        <v>562</v>
      </c>
      <c r="B219" s="753" t="s">
        <v>1949</v>
      </c>
      <c r="C219" s="754" t="s">
        <v>575</v>
      </c>
      <c r="D219" s="755" t="s">
        <v>576</v>
      </c>
      <c r="E219" s="754" t="s">
        <v>4016</v>
      </c>
      <c r="F219" s="755" t="s">
        <v>4017</v>
      </c>
      <c r="G219" s="754" t="s">
        <v>3404</v>
      </c>
      <c r="H219" s="754" t="s">
        <v>3405</v>
      </c>
      <c r="I219" s="756">
        <v>1.99</v>
      </c>
      <c r="J219" s="756">
        <v>3</v>
      </c>
      <c r="K219" s="757">
        <v>5.97</v>
      </c>
    </row>
    <row r="220" spans="1:11" ht="14.4" customHeight="1" x14ac:dyDescent="0.3">
      <c r="A220" s="752" t="s">
        <v>562</v>
      </c>
      <c r="B220" s="753" t="s">
        <v>1949</v>
      </c>
      <c r="C220" s="754" t="s">
        <v>575</v>
      </c>
      <c r="D220" s="755" t="s">
        <v>576</v>
      </c>
      <c r="E220" s="754" t="s">
        <v>4016</v>
      </c>
      <c r="F220" s="755" t="s">
        <v>4017</v>
      </c>
      <c r="G220" s="754" t="s">
        <v>3406</v>
      </c>
      <c r="H220" s="754" t="s">
        <v>3407</v>
      </c>
      <c r="I220" s="756">
        <v>172.09</v>
      </c>
      <c r="J220" s="756">
        <v>225</v>
      </c>
      <c r="K220" s="757">
        <v>38720</v>
      </c>
    </row>
    <row r="221" spans="1:11" ht="14.4" customHeight="1" x14ac:dyDescent="0.3">
      <c r="A221" s="752" t="s">
        <v>562</v>
      </c>
      <c r="B221" s="753" t="s">
        <v>1949</v>
      </c>
      <c r="C221" s="754" t="s">
        <v>575</v>
      </c>
      <c r="D221" s="755" t="s">
        <v>576</v>
      </c>
      <c r="E221" s="754" t="s">
        <v>4016</v>
      </c>
      <c r="F221" s="755" t="s">
        <v>4017</v>
      </c>
      <c r="G221" s="754" t="s">
        <v>3408</v>
      </c>
      <c r="H221" s="754" t="s">
        <v>3409</v>
      </c>
      <c r="I221" s="756">
        <v>123.18</v>
      </c>
      <c r="J221" s="756">
        <v>50</v>
      </c>
      <c r="K221" s="757">
        <v>6158.9</v>
      </c>
    </row>
    <row r="222" spans="1:11" ht="14.4" customHeight="1" x14ac:dyDescent="0.3">
      <c r="A222" s="752" t="s">
        <v>562</v>
      </c>
      <c r="B222" s="753" t="s">
        <v>1949</v>
      </c>
      <c r="C222" s="754" t="s">
        <v>575</v>
      </c>
      <c r="D222" s="755" t="s">
        <v>576</v>
      </c>
      <c r="E222" s="754" t="s">
        <v>4016</v>
      </c>
      <c r="F222" s="755" t="s">
        <v>4017</v>
      </c>
      <c r="G222" s="754" t="s">
        <v>3190</v>
      </c>
      <c r="H222" s="754" t="s">
        <v>3191</v>
      </c>
      <c r="I222" s="756">
        <v>13.31</v>
      </c>
      <c r="J222" s="756">
        <v>90</v>
      </c>
      <c r="K222" s="757">
        <v>1197.9000000000001</v>
      </c>
    </row>
    <row r="223" spans="1:11" ht="14.4" customHeight="1" x14ac:dyDescent="0.3">
      <c r="A223" s="752" t="s">
        <v>562</v>
      </c>
      <c r="B223" s="753" t="s">
        <v>1949</v>
      </c>
      <c r="C223" s="754" t="s">
        <v>575</v>
      </c>
      <c r="D223" s="755" t="s">
        <v>576</v>
      </c>
      <c r="E223" s="754" t="s">
        <v>4016</v>
      </c>
      <c r="F223" s="755" t="s">
        <v>4017</v>
      </c>
      <c r="G223" s="754" t="s">
        <v>3410</v>
      </c>
      <c r="H223" s="754" t="s">
        <v>3411</v>
      </c>
      <c r="I223" s="756">
        <v>32.9</v>
      </c>
      <c r="J223" s="756">
        <v>30</v>
      </c>
      <c r="K223" s="757">
        <v>987</v>
      </c>
    </row>
    <row r="224" spans="1:11" ht="14.4" customHeight="1" x14ac:dyDescent="0.3">
      <c r="A224" s="752" t="s">
        <v>562</v>
      </c>
      <c r="B224" s="753" t="s">
        <v>1949</v>
      </c>
      <c r="C224" s="754" t="s">
        <v>575</v>
      </c>
      <c r="D224" s="755" t="s">
        <v>576</v>
      </c>
      <c r="E224" s="754" t="s">
        <v>4016</v>
      </c>
      <c r="F224" s="755" t="s">
        <v>4017</v>
      </c>
      <c r="G224" s="754" t="s">
        <v>3412</v>
      </c>
      <c r="H224" s="754" t="s">
        <v>3413</v>
      </c>
      <c r="I224" s="756">
        <v>1.93</v>
      </c>
      <c r="J224" s="756">
        <v>100</v>
      </c>
      <c r="K224" s="757">
        <v>193</v>
      </c>
    </row>
    <row r="225" spans="1:11" ht="14.4" customHeight="1" x14ac:dyDescent="0.3">
      <c r="A225" s="752" t="s">
        <v>562</v>
      </c>
      <c r="B225" s="753" t="s">
        <v>1949</v>
      </c>
      <c r="C225" s="754" t="s">
        <v>575</v>
      </c>
      <c r="D225" s="755" t="s">
        <v>576</v>
      </c>
      <c r="E225" s="754" t="s">
        <v>4016</v>
      </c>
      <c r="F225" s="755" t="s">
        <v>4017</v>
      </c>
      <c r="G225" s="754" t="s">
        <v>3196</v>
      </c>
      <c r="H225" s="754" t="s">
        <v>3197</v>
      </c>
      <c r="I225" s="756">
        <v>5.2</v>
      </c>
      <c r="J225" s="756">
        <v>3125</v>
      </c>
      <c r="K225" s="757">
        <v>16250</v>
      </c>
    </row>
    <row r="226" spans="1:11" ht="14.4" customHeight="1" x14ac:dyDescent="0.3">
      <c r="A226" s="752" t="s">
        <v>562</v>
      </c>
      <c r="B226" s="753" t="s">
        <v>1949</v>
      </c>
      <c r="C226" s="754" t="s">
        <v>575</v>
      </c>
      <c r="D226" s="755" t="s">
        <v>576</v>
      </c>
      <c r="E226" s="754" t="s">
        <v>4016</v>
      </c>
      <c r="F226" s="755" t="s">
        <v>4017</v>
      </c>
      <c r="G226" s="754" t="s">
        <v>3414</v>
      </c>
      <c r="H226" s="754" t="s">
        <v>3415</v>
      </c>
      <c r="I226" s="756">
        <v>13.2</v>
      </c>
      <c r="J226" s="756">
        <v>10</v>
      </c>
      <c r="K226" s="757">
        <v>132</v>
      </c>
    </row>
    <row r="227" spans="1:11" ht="14.4" customHeight="1" x14ac:dyDescent="0.3">
      <c r="A227" s="752" t="s">
        <v>562</v>
      </c>
      <c r="B227" s="753" t="s">
        <v>1949</v>
      </c>
      <c r="C227" s="754" t="s">
        <v>575</v>
      </c>
      <c r="D227" s="755" t="s">
        <v>576</v>
      </c>
      <c r="E227" s="754" t="s">
        <v>4016</v>
      </c>
      <c r="F227" s="755" t="s">
        <v>4017</v>
      </c>
      <c r="G227" s="754" t="s">
        <v>3198</v>
      </c>
      <c r="H227" s="754" t="s">
        <v>3199</v>
      </c>
      <c r="I227" s="756">
        <v>13.2</v>
      </c>
      <c r="J227" s="756">
        <v>10</v>
      </c>
      <c r="K227" s="757">
        <v>132</v>
      </c>
    </row>
    <row r="228" spans="1:11" ht="14.4" customHeight="1" x14ac:dyDescent="0.3">
      <c r="A228" s="752" t="s">
        <v>562</v>
      </c>
      <c r="B228" s="753" t="s">
        <v>1949</v>
      </c>
      <c r="C228" s="754" t="s">
        <v>575</v>
      </c>
      <c r="D228" s="755" t="s">
        <v>576</v>
      </c>
      <c r="E228" s="754" t="s">
        <v>4016</v>
      </c>
      <c r="F228" s="755" t="s">
        <v>4017</v>
      </c>
      <c r="G228" s="754" t="s">
        <v>3200</v>
      </c>
      <c r="H228" s="754" t="s">
        <v>3201</v>
      </c>
      <c r="I228" s="756">
        <v>1.27</v>
      </c>
      <c r="J228" s="756">
        <v>450</v>
      </c>
      <c r="K228" s="757">
        <v>571.5</v>
      </c>
    </row>
    <row r="229" spans="1:11" ht="14.4" customHeight="1" x14ac:dyDescent="0.3">
      <c r="A229" s="752" t="s">
        <v>562</v>
      </c>
      <c r="B229" s="753" t="s">
        <v>1949</v>
      </c>
      <c r="C229" s="754" t="s">
        <v>575</v>
      </c>
      <c r="D229" s="755" t="s">
        <v>576</v>
      </c>
      <c r="E229" s="754" t="s">
        <v>4016</v>
      </c>
      <c r="F229" s="755" t="s">
        <v>4017</v>
      </c>
      <c r="G229" s="754" t="s">
        <v>3202</v>
      </c>
      <c r="H229" s="754" t="s">
        <v>3203</v>
      </c>
      <c r="I229" s="756">
        <v>21.24</v>
      </c>
      <c r="J229" s="756">
        <v>30</v>
      </c>
      <c r="K229" s="757">
        <v>637.20000000000005</v>
      </c>
    </row>
    <row r="230" spans="1:11" ht="14.4" customHeight="1" x14ac:dyDescent="0.3">
      <c r="A230" s="752" t="s">
        <v>562</v>
      </c>
      <c r="B230" s="753" t="s">
        <v>1949</v>
      </c>
      <c r="C230" s="754" t="s">
        <v>575</v>
      </c>
      <c r="D230" s="755" t="s">
        <v>576</v>
      </c>
      <c r="E230" s="754" t="s">
        <v>4016</v>
      </c>
      <c r="F230" s="755" t="s">
        <v>4017</v>
      </c>
      <c r="G230" s="754" t="s">
        <v>3416</v>
      </c>
      <c r="H230" s="754" t="s">
        <v>3417</v>
      </c>
      <c r="I230" s="756">
        <v>21.23</v>
      </c>
      <c r="J230" s="756">
        <v>50</v>
      </c>
      <c r="K230" s="757">
        <v>1061.5</v>
      </c>
    </row>
    <row r="231" spans="1:11" ht="14.4" customHeight="1" x14ac:dyDescent="0.3">
      <c r="A231" s="752" t="s">
        <v>562</v>
      </c>
      <c r="B231" s="753" t="s">
        <v>1949</v>
      </c>
      <c r="C231" s="754" t="s">
        <v>575</v>
      </c>
      <c r="D231" s="755" t="s">
        <v>576</v>
      </c>
      <c r="E231" s="754" t="s">
        <v>4016</v>
      </c>
      <c r="F231" s="755" t="s">
        <v>4017</v>
      </c>
      <c r="G231" s="754" t="s">
        <v>3418</v>
      </c>
      <c r="H231" s="754" t="s">
        <v>3419</v>
      </c>
      <c r="I231" s="756">
        <v>6.66</v>
      </c>
      <c r="J231" s="756">
        <v>10</v>
      </c>
      <c r="K231" s="757">
        <v>66.599999999999994</v>
      </c>
    </row>
    <row r="232" spans="1:11" ht="14.4" customHeight="1" x14ac:dyDescent="0.3">
      <c r="A232" s="752" t="s">
        <v>562</v>
      </c>
      <c r="B232" s="753" t="s">
        <v>1949</v>
      </c>
      <c r="C232" s="754" t="s">
        <v>575</v>
      </c>
      <c r="D232" s="755" t="s">
        <v>576</v>
      </c>
      <c r="E232" s="754" t="s">
        <v>4016</v>
      </c>
      <c r="F232" s="755" t="s">
        <v>4017</v>
      </c>
      <c r="G232" s="754" t="s">
        <v>3420</v>
      </c>
      <c r="H232" s="754" t="s">
        <v>3421</v>
      </c>
      <c r="I232" s="756">
        <v>6.66</v>
      </c>
      <c r="J232" s="756">
        <v>10</v>
      </c>
      <c r="K232" s="757">
        <v>66.599999999999994</v>
      </c>
    </row>
    <row r="233" spans="1:11" ht="14.4" customHeight="1" x14ac:dyDescent="0.3">
      <c r="A233" s="752" t="s">
        <v>562</v>
      </c>
      <c r="B233" s="753" t="s">
        <v>1949</v>
      </c>
      <c r="C233" s="754" t="s">
        <v>575</v>
      </c>
      <c r="D233" s="755" t="s">
        <v>576</v>
      </c>
      <c r="E233" s="754" t="s">
        <v>4016</v>
      </c>
      <c r="F233" s="755" t="s">
        <v>4017</v>
      </c>
      <c r="G233" s="754" t="s">
        <v>3204</v>
      </c>
      <c r="H233" s="754" t="s">
        <v>3205</v>
      </c>
      <c r="I233" s="756">
        <v>0.47333333333333333</v>
      </c>
      <c r="J233" s="756">
        <v>4000</v>
      </c>
      <c r="K233" s="757">
        <v>1895</v>
      </c>
    </row>
    <row r="234" spans="1:11" ht="14.4" customHeight="1" x14ac:dyDescent="0.3">
      <c r="A234" s="752" t="s">
        <v>562</v>
      </c>
      <c r="B234" s="753" t="s">
        <v>1949</v>
      </c>
      <c r="C234" s="754" t="s">
        <v>575</v>
      </c>
      <c r="D234" s="755" t="s">
        <v>576</v>
      </c>
      <c r="E234" s="754" t="s">
        <v>4016</v>
      </c>
      <c r="F234" s="755" t="s">
        <v>4017</v>
      </c>
      <c r="G234" s="754" t="s">
        <v>3422</v>
      </c>
      <c r="H234" s="754" t="s">
        <v>3423</v>
      </c>
      <c r="I234" s="756">
        <v>4.0266666666666673</v>
      </c>
      <c r="J234" s="756">
        <v>500</v>
      </c>
      <c r="K234" s="757">
        <v>2013</v>
      </c>
    </row>
    <row r="235" spans="1:11" ht="14.4" customHeight="1" x14ac:dyDescent="0.3">
      <c r="A235" s="752" t="s">
        <v>562</v>
      </c>
      <c r="B235" s="753" t="s">
        <v>1949</v>
      </c>
      <c r="C235" s="754" t="s">
        <v>575</v>
      </c>
      <c r="D235" s="755" t="s">
        <v>576</v>
      </c>
      <c r="E235" s="754" t="s">
        <v>4016</v>
      </c>
      <c r="F235" s="755" t="s">
        <v>4017</v>
      </c>
      <c r="G235" s="754" t="s">
        <v>3424</v>
      </c>
      <c r="H235" s="754" t="s">
        <v>3425</v>
      </c>
      <c r="I235" s="756">
        <v>2.91</v>
      </c>
      <c r="J235" s="756">
        <v>250</v>
      </c>
      <c r="K235" s="757">
        <v>727.5</v>
      </c>
    </row>
    <row r="236" spans="1:11" ht="14.4" customHeight="1" x14ac:dyDescent="0.3">
      <c r="A236" s="752" t="s">
        <v>562</v>
      </c>
      <c r="B236" s="753" t="s">
        <v>1949</v>
      </c>
      <c r="C236" s="754" t="s">
        <v>575</v>
      </c>
      <c r="D236" s="755" t="s">
        <v>576</v>
      </c>
      <c r="E236" s="754" t="s">
        <v>4016</v>
      </c>
      <c r="F236" s="755" t="s">
        <v>4017</v>
      </c>
      <c r="G236" s="754" t="s">
        <v>3426</v>
      </c>
      <c r="H236" s="754" t="s">
        <v>3427</v>
      </c>
      <c r="I236" s="756">
        <v>2.9</v>
      </c>
      <c r="J236" s="756">
        <v>600</v>
      </c>
      <c r="K236" s="757">
        <v>1740</v>
      </c>
    </row>
    <row r="237" spans="1:11" ht="14.4" customHeight="1" x14ac:dyDescent="0.3">
      <c r="A237" s="752" t="s">
        <v>562</v>
      </c>
      <c r="B237" s="753" t="s">
        <v>1949</v>
      </c>
      <c r="C237" s="754" t="s">
        <v>575</v>
      </c>
      <c r="D237" s="755" t="s">
        <v>576</v>
      </c>
      <c r="E237" s="754" t="s">
        <v>4016</v>
      </c>
      <c r="F237" s="755" t="s">
        <v>4017</v>
      </c>
      <c r="G237" s="754" t="s">
        <v>3428</v>
      </c>
      <c r="H237" s="754" t="s">
        <v>3429</v>
      </c>
      <c r="I237" s="756">
        <v>2.9</v>
      </c>
      <c r="J237" s="756">
        <v>300</v>
      </c>
      <c r="K237" s="757">
        <v>870</v>
      </c>
    </row>
    <row r="238" spans="1:11" ht="14.4" customHeight="1" x14ac:dyDescent="0.3">
      <c r="A238" s="752" t="s">
        <v>562</v>
      </c>
      <c r="B238" s="753" t="s">
        <v>1949</v>
      </c>
      <c r="C238" s="754" t="s">
        <v>575</v>
      </c>
      <c r="D238" s="755" t="s">
        <v>576</v>
      </c>
      <c r="E238" s="754" t="s">
        <v>4016</v>
      </c>
      <c r="F238" s="755" t="s">
        <v>4017</v>
      </c>
      <c r="G238" s="754" t="s">
        <v>3206</v>
      </c>
      <c r="H238" s="754" t="s">
        <v>3207</v>
      </c>
      <c r="I238" s="756">
        <v>2.2799999999999998</v>
      </c>
      <c r="J238" s="756">
        <v>50</v>
      </c>
      <c r="K238" s="757">
        <v>114</v>
      </c>
    </row>
    <row r="239" spans="1:11" ht="14.4" customHeight="1" x14ac:dyDescent="0.3">
      <c r="A239" s="752" t="s">
        <v>562</v>
      </c>
      <c r="B239" s="753" t="s">
        <v>1949</v>
      </c>
      <c r="C239" s="754" t="s">
        <v>575</v>
      </c>
      <c r="D239" s="755" t="s">
        <v>576</v>
      </c>
      <c r="E239" s="754" t="s">
        <v>4016</v>
      </c>
      <c r="F239" s="755" t="s">
        <v>4017</v>
      </c>
      <c r="G239" s="754" t="s">
        <v>3430</v>
      </c>
      <c r="H239" s="754" t="s">
        <v>3431</v>
      </c>
      <c r="I239" s="756">
        <v>193.6</v>
      </c>
      <c r="J239" s="756">
        <v>25</v>
      </c>
      <c r="K239" s="757">
        <v>4840</v>
      </c>
    </row>
    <row r="240" spans="1:11" ht="14.4" customHeight="1" x14ac:dyDescent="0.3">
      <c r="A240" s="752" t="s">
        <v>562</v>
      </c>
      <c r="B240" s="753" t="s">
        <v>1949</v>
      </c>
      <c r="C240" s="754" t="s">
        <v>575</v>
      </c>
      <c r="D240" s="755" t="s">
        <v>576</v>
      </c>
      <c r="E240" s="754" t="s">
        <v>4016</v>
      </c>
      <c r="F240" s="755" t="s">
        <v>4017</v>
      </c>
      <c r="G240" s="754" t="s">
        <v>3432</v>
      </c>
      <c r="H240" s="754" t="s">
        <v>3433</v>
      </c>
      <c r="I240" s="756">
        <v>9.1950000000000003</v>
      </c>
      <c r="J240" s="756">
        <v>100</v>
      </c>
      <c r="K240" s="757">
        <v>919.5</v>
      </c>
    </row>
    <row r="241" spans="1:11" ht="14.4" customHeight="1" x14ac:dyDescent="0.3">
      <c r="A241" s="752" t="s">
        <v>562</v>
      </c>
      <c r="B241" s="753" t="s">
        <v>1949</v>
      </c>
      <c r="C241" s="754" t="s">
        <v>575</v>
      </c>
      <c r="D241" s="755" t="s">
        <v>576</v>
      </c>
      <c r="E241" s="754" t="s">
        <v>4016</v>
      </c>
      <c r="F241" s="755" t="s">
        <v>4017</v>
      </c>
      <c r="G241" s="754" t="s">
        <v>3434</v>
      </c>
      <c r="H241" s="754" t="s">
        <v>3435</v>
      </c>
      <c r="I241" s="756">
        <v>61.06</v>
      </c>
      <c r="J241" s="756">
        <v>50</v>
      </c>
      <c r="K241" s="757">
        <v>3052.83</v>
      </c>
    </row>
    <row r="242" spans="1:11" ht="14.4" customHeight="1" x14ac:dyDescent="0.3">
      <c r="A242" s="752" t="s">
        <v>562</v>
      </c>
      <c r="B242" s="753" t="s">
        <v>1949</v>
      </c>
      <c r="C242" s="754" t="s">
        <v>575</v>
      </c>
      <c r="D242" s="755" t="s">
        <v>576</v>
      </c>
      <c r="E242" s="754" t="s">
        <v>4016</v>
      </c>
      <c r="F242" s="755" t="s">
        <v>4017</v>
      </c>
      <c r="G242" s="754" t="s">
        <v>3436</v>
      </c>
      <c r="H242" s="754" t="s">
        <v>3437</v>
      </c>
      <c r="I242" s="756">
        <v>179.69</v>
      </c>
      <c r="J242" s="756">
        <v>4</v>
      </c>
      <c r="K242" s="757">
        <v>718.74</v>
      </c>
    </row>
    <row r="243" spans="1:11" ht="14.4" customHeight="1" x14ac:dyDescent="0.3">
      <c r="A243" s="752" t="s">
        <v>562</v>
      </c>
      <c r="B243" s="753" t="s">
        <v>1949</v>
      </c>
      <c r="C243" s="754" t="s">
        <v>575</v>
      </c>
      <c r="D243" s="755" t="s">
        <v>576</v>
      </c>
      <c r="E243" s="754" t="s">
        <v>4016</v>
      </c>
      <c r="F243" s="755" t="s">
        <v>4017</v>
      </c>
      <c r="G243" s="754" t="s">
        <v>3438</v>
      </c>
      <c r="H243" s="754" t="s">
        <v>3439</v>
      </c>
      <c r="I243" s="756">
        <v>20.57</v>
      </c>
      <c r="J243" s="756">
        <v>100</v>
      </c>
      <c r="K243" s="757">
        <v>2057</v>
      </c>
    </row>
    <row r="244" spans="1:11" ht="14.4" customHeight="1" x14ac:dyDescent="0.3">
      <c r="A244" s="752" t="s">
        <v>562</v>
      </c>
      <c r="B244" s="753" t="s">
        <v>1949</v>
      </c>
      <c r="C244" s="754" t="s">
        <v>575</v>
      </c>
      <c r="D244" s="755" t="s">
        <v>576</v>
      </c>
      <c r="E244" s="754" t="s">
        <v>4016</v>
      </c>
      <c r="F244" s="755" t="s">
        <v>4017</v>
      </c>
      <c r="G244" s="754" t="s">
        <v>3210</v>
      </c>
      <c r="H244" s="754" t="s">
        <v>3211</v>
      </c>
      <c r="I244" s="756">
        <v>9.1999999999999993</v>
      </c>
      <c r="J244" s="756">
        <v>250</v>
      </c>
      <c r="K244" s="757">
        <v>2300</v>
      </c>
    </row>
    <row r="245" spans="1:11" ht="14.4" customHeight="1" x14ac:dyDescent="0.3">
      <c r="A245" s="752" t="s">
        <v>562</v>
      </c>
      <c r="B245" s="753" t="s">
        <v>1949</v>
      </c>
      <c r="C245" s="754" t="s">
        <v>575</v>
      </c>
      <c r="D245" s="755" t="s">
        <v>576</v>
      </c>
      <c r="E245" s="754" t="s">
        <v>4016</v>
      </c>
      <c r="F245" s="755" t="s">
        <v>4017</v>
      </c>
      <c r="G245" s="754" t="s">
        <v>3440</v>
      </c>
      <c r="H245" s="754" t="s">
        <v>3441</v>
      </c>
      <c r="I245" s="756">
        <v>14.52</v>
      </c>
      <c r="J245" s="756">
        <v>40</v>
      </c>
      <c r="K245" s="757">
        <v>580.79999999999995</v>
      </c>
    </row>
    <row r="246" spans="1:11" ht="14.4" customHeight="1" x14ac:dyDescent="0.3">
      <c r="A246" s="752" t="s">
        <v>562</v>
      </c>
      <c r="B246" s="753" t="s">
        <v>1949</v>
      </c>
      <c r="C246" s="754" t="s">
        <v>575</v>
      </c>
      <c r="D246" s="755" t="s">
        <v>576</v>
      </c>
      <c r="E246" s="754" t="s">
        <v>4016</v>
      </c>
      <c r="F246" s="755" t="s">
        <v>4017</v>
      </c>
      <c r="G246" s="754" t="s">
        <v>3442</v>
      </c>
      <c r="H246" s="754" t="s">
        <v>3443</v>
      </c>
      <c r="I246" s="756">
        <v>32.31</v>
      </c>
      <c r="J246" s="756">
        <v>50</v>
      </c>
      <c r="K246" s="757">
        <v>1615.5</v>
      </c>
    </row>
    <row r="247" spans="1:11" ht="14.4" customHeight="1" x14ac:dyDescent="0.3">
      <c r="A247" s="752" t="s">
        <v>562</v>
      </c>
      <c r="B247" s="753" t="s">
        <v>1949</v>
      </c>
      <c r="C247" s="754" t="s">
        <v>575</v>
      </c>
      <c r="D247" s="755" t="s">
        <v>576</v>
      </c>
      <c r="E247" s="754" t="s">
        <v>4016</v>
      </c>
      <c r="F247" s="755" t="s">
        <v>4017</v>
      </c>
      <c r="G247" s="754" t="s">
        <v>3444</v>
      </c>
      <c r="H247" s="754" t="s">
        <v>3445</v>
      </c>
      <c r="I247" s="756">
        <v>17.059999999999999</v>
      </c>
      <c r="J247" s="756">
        <v>10</v>
      </c>
      <c r="K247" s="757">
        <v>170.61</v>
      </c>
    </row>
    <row r="248" spans="1:11" ht="14.4" customHeight="1" x14ac:dyDescent="0.3">
      <c r="A248" s="752" t="s">
        <v>562</v>
      </c>
      <c r="B248" s="753" t="s">
        <v>1949</v>
      </c>
      <c r="C248" s="754" t="s">
        <v>575</v>
      </c>
      <c r="D248" s="755" t="s">
        <v>576</v>
      </c>
      <c r="E248" s="754" t="s">
        <v>4016</v>
      </c>
      <c r="F248" s="755" t="s">
        <v>4017</v>
      </c>
      <c r="G248" s="754" t="s">
        <v>3214</v>
      </c>
      <c r="H248" s="754" t="s">
        <v>3215</v>
      </c>
      <c r="I248" s="756">
        <v>5</v>
      </c>
      <c r="J248" s="756">
        <v>100</v>
      </c>
      <c r="K248" s="757">
        <v>500</v>
      </c>
    </row>
    <row r="249" spans="1:11" ht="14.4" customHeight="1" x14ac:dyDescent="0.3">
      <c r="A249" s="752" t="s">
        <v>562</v>
      </c>
      <c r="B249" s="753" t="s">
        <v>1949</v>
      </c>
      <c r="C249" s="754" t="s">
        <v>575</v>
      </c>
      <c r="D249" s="755" t="s">
        <v>576</v>
      </c>
      <c r="E249" s="754" t="s">
        <v>4016</v>
      </c>
      <c r="F249" s="755" t="s">
        <v>4017</v>
      </c>
      <c r="G249" s="754" t="s">
        <v>3446</v>
      </c>
      <c r="H249" s="754" t="s">
        <v>3447</v>
      </c>
      <c r="I249" s="756">
        <v>5060</v>
      </c>
      <c r="J249" s="756">
        <v>2</v>
      </c>
      <c r="K249" s="757">
        <v>10120</v>
      </c>
    </row>
    <row r="250" spans="1:11" ht="14.4" customHeight="1" x14ac:dyDescent="0.3">
      <c r="A250" s="752" t="s">
        <v>562</v>
      </c>
      <c r="B250" s="753" t="s">
        <v>1949</v>
      </c>
      <c r="C250" s="754" t="s">
        <v>575</v>
      </c>
      <c r="D250" s="755" t="s">
        <v>576</v>
      </c>
      <c r="E250" s="754" t="s">
        <v>4016</v>
      </c>
      <c r="F250" s="755" t="s">
        <v>4017</v>
      </c>
      <c r="G250" s="754" t="s">
        <v>3448</v>
      </c>
      <c r="H250" s="754" t="s">
        <v>3449</v>
      </c>
      <c r="I250" s="756">
        <v>111.215</v>
      </c>
      <c r="J250" s="756">
        <v>10</v>
      </c>
      <c r="K250" s="757">
        <v>1112.1500000000001</v>
      </c>
    </row>
    <row r="251" spans="1:11" ht="14.4" customHeight="1" x14ac:dyDescent="0.3">
      <c r="A251" s="752" t="s">
        <v>562</v>
      </c>
      <c r="B251" s="753" t="s">
        <v>1949</v>
      </c>
      <c r="C251" s="754" t="s">
        <v>575</v>
      </c>
      <c r="D251" s="755" t="s">
        <v>576</v>
      </c>
      <c r="E251" s="754" t="s">
        <v>4016</v>
      </c>
      <c r="F251" s="755" t="s">
        <v>4017</v>
      </c>
      <c r="G251" s="754" t="s">
        <v>3450</v>
      </c>
      <c r="H251" s="754" t="s">
        <v>3451</v>
      </c>
      <c r="I251" s="756">
        <v>2311.1</v>
      </c>
      <c r="J251" s="756">
        <v>1</v>
      </c>
      <c r="K251" s="757">
        <v>2311.1</v>
      </c>
    </row>
    <row r="252" spans="1:11" ht="14.4" customHeight="1" x14ac:dyDescent="0.3">
      <c r="A252" s="752" t="s">
        <v>562</v>
      </c>
      <c r="B252" s="753" t="s">
        <v>1949</v>
      </c>
      <c r="C252" s="754" t="s">
        <v>575</v>
      </c>
      <c r="D252" s="755" t="s">
        <v>576</v>
      </c>
      <c r="E252" s="754" t="s">
        <v>4016</v>
      </c>
      <c r="F252" s="755" t="s">
        <v>4017</v>
      </c>
      <c r="G252" s="754" t="s">
        <v>3452</v>
      </c>
      <c r="H252" s="754" t="s">
        <v>3453</v>
      </c>
      <c r="I252" s="756">
        <v>7690</v>
      </c>
      <c r="J252" s="756">
        <v>3</v>
      </c>
      <c r="K252" s="757">
        <v>23070</v>
      </c>
    </row>
    <row r="253" spans="1:11" ht="14.4" customHeight="1" x14ac:dyDescent="0.3">
      <c r="A253" s="752" t="s">
        <v>562</v>
      </c>
      <c r="B253" s="753" t="s">
        <v>1949</v>
      </c>
      <c r="C253" s="754" t="s">
        <v>575</v>
      </c>
      <c r="D253" s="755" t="s">
        <v>576</v>
      </c>
      <c r="E253" s="754" t="s">
        <v>4016</v>
      </c>
      <c r="F253" s="755" t="s">
        <v>4017</v>
      </c>
      <c r="G253" s="754" t="s">
        <v>3454</v>
      </c>
      <c r="H253" s="754" t="s">
        <v>3455</v>
      </c>
      <c r="I253" s="756">
        <v>3.436666666666667</v>
      </c>
      <c r="J253" s="756">
        <v>800</v>
      </c>
      <c r="K253" s="757">
        <v>2746</v>
      </c>
    </row>
    <row r="254" spans="1:11" ht="14.4" customHeight="1" x14ac:dyDescent="0.3">
      <c r="A254" s="752" t="s">
        <v>562</v>
      </c>
      <c r="B254" s="753" t="s">
        <v>1949</v>
      </c>
      <c r="C254" s="754" t="s">
        <v>575</v>
      </c>
      <c r="D254" s="755" t="s">
        <v>576</v>
      </c>
      <c r="E254" s="754" t="s">
        <v>4016</v>
      </c>
      <c r="F254" s="755" t="s">
        <v>4017</v>
      </c>
      <c r="G254" s="754" t="s">
        <v>3220</v>
      </c>
      <c r="H254" s="754" t="s">
        <v>3221</v>
      </c>
      <c r="I254" s="756">
        <v>6.1099999999999994</v>
      </c>
      <c r="J254" s="756">
        <v>1400</v>
      </c>
      <c r="K254" s="757">
        <v>8552</v>
      </c>
    </row>
    <row r="255" spans="1:11" ht="14.4" customHeight="1" x14ac:dyDescent="0.3">
      <c r="A255" s="752" t="s">
        <v>562</v>
      </c>
      <c r="B255" s="753" t="s">
        <v>1949</v>
      </c>
      <c r="C255" s="754" t="s">
        <v>575</v>
      </c>
      <c r="D255" s="755" t="s">
        <v>576</v>
      </c>
      <c r="E255" s="754" t="s">
        <v>4016</v>
      </c>
      <c r="F255" s="755" t="s">
        <v>4017</v>
      </c>
      <c r="G255" s="754" t="s">
        <v>3456</v>
      </c>
      <c r="H255" s="754" t="s">
        <v>3457</v>
      </c>
      <c r="I255" s="756">
        <v>150.69999999999999</v>
      </c>
      <c r="J255" s="756">
        <v>2</v>
      </c>
      <c r="K255" s="757">
        <v>301.39999999999998</v>
      </c>
    </row>
    <row r="256" spans="1:11" ht="14.4" customHeight="1" x14ac:dyDescent="0.3">
      <c r="A256" s="752" t="s">
        <v>562</v>
      </c>
      <c r="B256" s="753" t="s">
        <v>1949</v>
      </c>
      <c r="C256" s="754" t="s">
        <v>575</v>
      </c>
      <c r="D256" s="755" t="s">
        <v>576</v>
      </c>
      <c r="E256" s="754" t="s">
        <v>4016</v>
      </c>
      <c r="F256" s="755" t="s">
        <v>4017</v>
      </c>
      <c r="G256" s="754" t="s">
        <v>3458</v>
      </c>
      <c r="H256" s="754" t="s">
        <v>3459</v>
      </c>
      <c r="I256" s="756">
        <v>62.76</v>
      </c>
      <c r="J256" s="756">
        <v>10</v>
      </c>
      <c r="K256" s="757">
        <v>627.6</v>
      </c>
    </row>
    <row r="257" spans="1:11" ht="14.4" customHeight="1" x14ac:dyDescent="0.3">
      <c r="A257" s="752" t="s">
        <v>562</v>
      </c>
      <c r="B257" s="753" t="s">
        <v>1949</v>
      </c>
      <c r="C257" s="754" t="s">
        <v>575</v>
      </c>
      <c r="D257" s="755" t="s">
        <v>576</v>
      </c>
      <c r="E257" s="754" t="s">
        <v>4016</v>
      </c>
      <c r="F257" s="755" t="s">
        <v>4017</v>
      </c>
      <c r="G257" s="754" t="s">
        <v>3460</v>
      </c>
      <c r="H257" s="754" t="s">
        <v>3461</v>
      </c>
      <c r="I257" s="756">
        <v>8.8333333333333339</v>
      </c>
      <c r="J257" s="756">
        <v>3000</v>
      </c>
      <c r="K257" s="757">
        <v>26500</v>
      </c>
    </row>
    <row r="258" spans="1:11" ht="14.4" customHeight="1" x14ac:dyDescent="0.3">
      <c r="A258" s="752" t="s">
        <v>562</v>
      </c>
      <c r="B258" s="753" t="s">
        <v>1949</v>
      </c>
      <c r="C258" s="754" t="s">
        <v>575</v>
      </c>
      <c r="D258" s="755" t="s">
        <v>576</v>
      </c>
      <c r="E258" s="754" t="s">
        <v>4016</v>
      </c>
      <c r="F258" s="755" t="s">
        <v>4017</v>
      </c>
      <c r="G258" s="754" t="s">
        <v>3462</v>
      </c>
      <c r="H258" s="754" t="s">
        <v>3463</v>
      </c>
      <c r="I258" s="756">
        <v>185.13</v>
      </c>
      <c r="J258" s="756">
        <v>5</v>
      </c>
      <c r="K258" s="757">
        <v>925.65</v>
      </c>
    </row>
    <row r="259" spans="1:11" ht="14.4" customHeight="1" x14ac:dyDescent="0.3">
      <c r="A259" s="752" t="s">
        <v>562</v>
      </c>
      <c r="B259" s="753" t="s">
        <v>1949</v>
      </c>
      <c r="C259" s="754" t="s">
        <v>575</v>
      </c>
      <c r="D259" s="755" t="s">
        <v>576</v>
      </c>
      <c r="E259" s="754" t="s">
        <v>4016</v>
      </c>
      <c r="F259" s="755" t="s">
        <v>4017</v>
      </c>
      <c r="G259" s="754" t="s">
        <v>3464</v>
      </c>
      <c r="H259" s="754" t="s">
        <v>3465</v>
      </c>
      <c r="I259" s="756">
        <v>24.41</v>
      </c>
      <c r="J259" s="756">
        <v>50</v>
      </c>
      <c r="K259" s="757">
        <v>1220.29</v>
      </c>
    </row>
    <row r="260" spans="1:11" ht="14.4" customHeight="1" x14ac:dyDescent="0.3">
      <c r="A260" s="752" t="s">
        <v>562</v>
      </c>
      <c r="B260" s="753" t="s">
        <v>1949</v>
      </c>
      <c r="C260" s="754" t="s">
        <v>575</v>
      </c>
      <c r="D260" s="755" t="s">
        <v>576</v>
      </c>
      <c r="E260" s="754" t="s">
        <v>4016</v>
      </c>
      <c r="F260" s="755" t="s">
        <v>4017</v>
      </c>
      <c r="G260" s="754" t="s">
        <v>3466</v>
      </c>
      <c r="H260" s="754" t="s">
        <v>3467</v>
      </c>
      <c r="I260" s="756">
        <v>9.68</v>
      </c>
      <c r="J260" s="756">
        <v>100</v>
      </c>
      <c r="K260" s="757">
        <v>968</v>
      </c>
    </row>
    <row r="261" spans="1:11" ht="14.4" customHeight="1" x14ac:dyDescent="0.3">
      <c r="A261" s="752" t="s">
        <v>562</v>
      </c>
      <c r="B261" s="753" t="s">
        <v>1949</v>
      </c>
      <c r="C261" s="754" t="s">
        <v>575</v>
      </c>
      <c r="D261" s="755" t="s">
        <v>576</v>
      </c>
      <c r="E261" s="754" t="s">
        <v>4016</v>
      </c>
      <c r="F261" s="755" t="s">
        <v>4017</v>
      </c>
      <c r="G261" s="754" t="s">
        <v>3468</v>
      </c>
      <c r="H261" s="754" t="s">
        <v>3469</v>
      </c>
      <c r="I261" s="756">
        <v>5060</v>
      </c>
      <c r="J261" s="756">
        <v>1</v>
      </c>
      <c r="K261" s="757">
        <v>5060</v>
      </c>
    </row>
    <row r="262" spans="1:11" ht="14.4" customHeight="1" x14ac:dyDescent="0.3">
      <c r="A262" s="752" t="s">
        <v>562</v>
      </c>
      <c r="B262" s="753" t="s">
        <v>1949</v>
      </c>
      <c r="C262" s="754" t="s">
        <v>575</v>
      </c>
      <c r="D262" s="755" t="s">
        <v>576</v>
      </c>
      <c r="E262" s="754" t="s">
        <v>4016</v>
      </c>
      <c r="F262" s="755" t="s">
        <v>4017</v>
      </c>
      <c r="G262" s="754" t="s">
        <v>3470</v>
      </c>
      <c r="H262" s="754" t="s">
        <v>3471</v>
      </c>
      <c r="I262" s="756">
        <v>193.6</v>
      </c>
      <c r="J262" s="756">
        <v>25</v>
      </c>
      <c r="K262" s="757">
        <v>4840</v>
      </c>
    </row>
    <row r="263" spans="1:11" ht="14.4" customHeight="1" x14ac:dyDescent="0.3">
      <c r="A263" s="752" t="s">
        <v>562</v>
      </c>
      <c r="B263" s="753" t="s">
        <v>1949</v>
      </c>
      <c r="C263" s="754" t="s">
        <v>575</v>
      </c>
      <c r="D263" s="755" t="s">
        <v>576</v>
      </c>
      <c r="E263" s="754" t="s">
        <v>4016</v>
      </c>
      <c r="F263" s="755" t="s">
        <v>4017</v>
      </c>
      <c r="G263" s="754" t="s">
        <v>3472</v>
      </c>
      <c r="H263" s="754" t="s">
        <v>3473</v>
      </c>
      <c r="I263" s="756">
        <v>9.68</v>
      </c>
      <c r="J263" s="756">
        <v>700</v>
      </c>
      <c r="K263" s="757">
        <v>6776</v>
      </c>
    </row>
    <row r="264" spans="1:11" ht="14.4" customHeight="1" x14ac:dyDescent="0.3">
      <c r="A264" s="752" t="s">
        <v>562</v>
      </c>
      <c r="B264" s="753" t="s">
        <v>1949</v>
      </c>
      <c r="C264" s="754" t="s">
        <v>575</v>
      </c>
      <c r="D264" s="755" t="s">
        <v>576</v>
      </c>
      <c r="E264" s="754" t="s">
        <v>4016</v>
      </c>
      <c r="F264" s="755" t="s">
        <v>4017</v>
      </c>
      <c r="G264" s="754" t="s">
        <v>3474</v>
      </c>
      <c r="H264" s="754" t="s">
        <v>3475</v>
      </c>
      <c r="I264" s="756">
        <v>154</v>
      </c>
      <c r="J264" s="756">
        <v>10</v>
      </c>
      <c r="K264" s="757">
        <v>1540</v>
      </c>
    </row>
    <row r="265" spans="1:11" ht="14.4" customHeight="1" x14ac:dyDescent="0.3">
      <c r="A265" s="752" t="s">
        <v>562</v>
      </c>
      <c r="B265" s="753" t="s">
        <v>1949</v>
      </c>
      <c r="C265" s="754" t="s">
        <v>575</v>
      </c>
      <c r="D265" s="755" t="s">
        <v>576</v>
      </c>
      <c r="E265" s="754" t="s">
        <v>4016</v>
      </c>
      <c r="F265" s="755" t="s">
        <v>4017</v>
      </c>
      <c r="G265" s="754" t="s">
        <v>3476</v>
      </c>
      <c r="H265" s="754" t="s">
        <v>3477</v>
      </c>
      <c r="I265" s="756">
        <v>3862.25</v>
      </c>
      <c r="J265" s="756">
        <v>4</v>
      </c>
      <c r="K265" s="757">
        <v>15449</v>
      </c>
    </row>
    <row r="266" spans="1:11" ht="14.4" customHeight="1" x14ac:dyDescent="0.3">
      <c r="A266" s="752" t="s">
        <v>562</v>
      </c>
      <c r="B266" s="753" t="s">
        <v>1949</v>
      </c>
      <c r="C266" s="754" t="s">
        <v>575</v>
      </c>
      <c r="D266" s="755" t="s">
        <v>576</v>
      </c>
      <c r="E266" s="754" t="s">
        <v>4016</v>
      </c>
      <c r="F266" s="755" t="s">
        <v>4017</v>
      </c>
      <c r="G266" s="754" t="s">
        <v>3224</v>
      </c>
      <c r="H266" s="754" t="s">
        <v>3225</v>
      </c>
      <c r="I266" s="756">
        <v>10.53</v>
      </c>
      <c r="J266" s="756">
        <v>100</v>
      </c>
      <c r="K266" s="757">
        <v>1053</v>
      </c>
    </row>
    <row r="267" spans="1:11" ht="14.4" customHeight="1" x14ac:dyDescent="0.3">
      <c r="A267" s="752" t="s">
        <v>562</v>
      </c>
      <c r="B267" s="753" t="s">
        <v>1949</v>
      </c>
      <c r="C267" s="754" t="s">
        <v>575</v>
      </c>
      <c r="D267" s="755" t="s">
        <v>576</v>
      </c>
      <c r="E267" s="754" t="s">
        <v>4016</v>
      </c>
      <c r="F267" s="755" t="s">
        <v>4017</v>
      </c>
      <c r="G267" s="754" t="s">
        <v>3226</v>
      </c>
      <c r="H267" s="754" t="s">
        <v>3227</v>
      </c>
      <c r="I267" s="756">
        <v>7.38</v>
      </c>
      <c r="J267" s="756">
        <v>200</v>
      </c>
      <c r="K267" s="757">
        <v>1476.2</v>
      </c>
    </row>
    <row r="268" spans="1:11" ht="14.4" customHeight="1" x14ac:dyDescent="0.3">
      <c r="A268" s="752" t="s">
        <v>562</v>
      </c>
      <c r="B268" s="753" t="s">
        <v>1949</v>
      </c>
      <c r="C268" s="754" t="s">
        <v>575</v>
      </c>
      <c r="D268" s="755" t="s">
        <v>576</v>
      </c>
      <c r="E268" s="754" t="s">
        <v>4016</v>
      </c>
      <c r="F268" s="755" t="s">
        <v>4017</v>
      </c>
      <c r="G268" s="754" t="s">
        <v>3230</v>
      </c>
      <c r="H268" s="754" t="s">
        <v>3231</v>
      </c>
      <c r="I268" s="756">
        <v>1.73</v>
      </c>
      <c r="J268" s="756">
        <v>50</v>
      </c>
      <c r="K268" s="757">
        <v>86.5</v>
      </c>
    </row>
    <row r="269" spans="1:11" ht="14.4" customHeight="1" x14ac:dyDescent="0.3">
      <c r="A269" s="752" t="s">
        <v>562</v>
      </c>
      <c r="B269" s="753" t="s">
        <v>1949</v>
      </c>
      <c r="C269" s="754" t="s">
        <v>575</v>
      </c>
      <c r="D269" s="755" t="s">
        <v>576</v>
      </c>
      <c r="E269" s="754" t="s">
        <v>4016</v>
      </c>
      <c r="F269" s="755" t="s">
        <v>4017</v>
      </c>
      <c r="G269" s="754" t="s">
        <v>3232</v>
      </c>
      <c r="H269" s="754" t="s">
        <v>3233</v>
      </c>
      <c r="I269" s="756">
        <v>4.62</v>
      </c>
      <c r="J269" s="756">
        <v>50</v>
      </c>
      <c r="K269" s="757">
        <v>231</v>
      </c>
    </row>
    <row r="270" spans="1:11" ht="14.4" customHeight="1" x14ac:dyDescent="0.3">
      <c r="A270" s="752" t="s">
        <v>562</v>
      </c>
      <c r="B270" s="753" t="s">
        <v>1949</v>
      </c>
      <c r="C270" s="754" t="s">
        <v>575</v>
      </c>
      <c r="D270" s="755" t="s">
        <v>576</v>
      </c>
      <c r="E270" s="754" t="s">
        <v>4016</v>
      </c>
      <c r="F270" s="755" t="s">
        <v>4017</v>
      </c>
      <c r="G270" s="754" t="s">
        <v>3478</v>
      </c>
      <c r="H270" s="754" t="s">
        <v>3479</v>
      </c>
      <c r="I270" s="756">
        <v>99.22</v>
      </c>
      <c r="J270" s="756">
        <v>10</v>
      </c>
      <c r="K270" s="757">
        <v>992.2</v>
      </c>
    </row>
    <row r="271" spans="1:11" ht="14.4" customHeight="1" x14ac:dyDescent="0.3">
      <c r="A271" s="752" t="s">
        <v>562</v>
      </c>
      <c r="B271" s="753" t="s">
        <v>1949</v>
      </c>
      <c r="C271" s="754" t="s">
        <v>575</v>
      </c>
      <c r="D271" s="755" t="s">
        <v>576</v>
      </c>
      <c r="E271" s="754" t="s">
        <v>4016</v>
      </c>
      <c r="F271" s="755" t="s">
        <v>4017</v>
      </c>
      <c r="G271" s="754" t="s">
        <v>3480</v>
      </c>
      <c r="H271" s="754" t="s">
        <v>3481</v>
      </c>
      <c r="I271" s="756">
        <v>291.89</v>
      </c>
      <c r="J271" s="756">
        <v>25</v>
      </c>
      <c r="K271" s="757">
        <v>7297.2</v>
      </c>
    </row>
    <row r="272" spans="1:11" ht="14.4" customHeight="1" x14ac:dyDescent="0.3">
      <c r="A272" s="752" t="s">
        <v>562</v>
      </c>
      <c r="B272" s="753" t="s">
        <v>1949</v>
      </c>
      <c r="C272" s="754" t="s">
        <v>575</v>
      </c>
      <c r="D272" s="755" t="s">
        <v>576</v>
      </c>
      <c r="E272" s="754" t="s">
        <v>4016</v>
      </c>
      <c r="F272" s="755" t="s">
        <v>4017</v>
      </c>
      <c r="G272" s="754" t="s">
        <v>3482</v>
      </c>
      <c r="H272" s="754" t="s">
        <v>3483</v>
      </c>
      <c r="I272" s="756">
        <v>150.85</v>
      </c>
      <c r="J272" s="756">
        <v>10</v>
      </c>
      <c r="K272" s="757">
        <v>1508.49</v>
      </c>
    </row>
    <row r="273" spans="1:11" ht="14.4" customHeight="1" x14ac:dyDescent="0.3">
      <c r="A273" s="752" t="s">
        <v>562</v>
      </c>
      <c r="B273" s="753" t="s">
        <v>1949</v>
      </c>
      <c r="C273" s="754" t="s">
        <v>575</v>
      </c>
      <c r="D273" s="755" t="s">
        <v>576</v>
      </c>
      <c r="E273" s="754" t="s">
        <v>4016</v>
      </c>
      <c r="F273" s="755" t="s">
        <v>4017</v>
      </c>
      <c r="G273" s="754" t="s">
        <v>3484</v>
      </c>
      <c r="H273" s="754" t="s">
        <v>3485</v>
      </c>
      <c r="I273" s="756">
        <v>145.19999999999999</v>
      </c>
      <c r="J273" s="756">
        <v>10</v>
      </c>
      <c r="K273" s="757">
        <v>1452</v>
      </c>
    </row>
    <row r="274" spans="1:11" ht="14.4" customHeight="1" x14ac:dyDescent="0.3">
      <c r="A274" s="752" t="s">
        <v>562</v>
      </c>
      <c r="B274" s="753" t="s">
        <v>1949</v>
      </c>
      <c r="C274" s="754" t="s">
        <v>575</v>
      </c>
      <c r="D274" s="755" t="s">
        <v>576</v>
      </c>
      <c r="E274" s="754" t="s">
        <v>4016</v>
      </c>
      <c r="F274" s="755" t="s">
        <v>4017</v>
      </c>
      <c r="G274" s="754" t="s">
        <v>3486</v>
      </c>
      <c r="H274" s="754" t="s">
        <v>3487</v>
      </c>
      <c r="I274" s="756">
        <v>145.19999999999999</v>
      </c>
      <c r="J274" s="756">
        <v>10</v>
      </c>
      <c r="K274" s="757">
        <v>1452</v>
      </c>
    </row>
    <row r="275" spans="1:11" ht="14.4" customHeight="1" x14ac:dyDescent="0.3">
      <c r="A275" s="752" t="s">
        <v>562</v>
      </c>
      <c r="B275" s="753" t="s">
        <v>1949</v>
      </c>
      <c r="C275" s="754" t="s">
        <v>575</v>
      </c>
      <c r="D275" s="755" t="s">
        <v>576</v>
      </c>
      <c r="E275" s="754" t="s">
        <v>4018</v>
      </c>
      <c r="F275" s="755" t="s">
        <v>4019</v>
      </c>
      <c r="G275" s="754" t="s">
        <v>3488</v>
      </c>
      <c r="H275" s="754" t="s">
        <v>3489</v>
      </c>
      <c r="I275" s="756">
        <v>414.55</v>
      </c>
      <c r="J275" s="756">
        <v>5</v>
      </c>
      <c r="K275" s="757">
        <v>2072.73</v>
      </c>
    </row>
    <row r="276" spans="1:11" ht="14.4" customHeight="1" x14ac:dyDescent="0.3">
      <c r="A276" s="752" t="s">
        <v>562</v>
      </c>
      <c r="B276" s="753" t="s">
        <v>1949</v>
      </c>
      <c r="C276" s="754" t="s">
        <v>575</v>
      </c>
      <c r="D276" s="755" t="s">
        <v>576</v>
      </c>
      <c r="E276" s="754" t="s">
        <v>4018</v>
      </c>
      <c r="F276" s="755" t="s">
        <v>4019</v>
      </c>
      <c r="G276" s="754" t="s">
        <v>3490</v>
      </c>
      <c r="H276" s="754" t="s">
        <v>3491</v>
      </c>
      <c r="I276" s="756">
        <v>350.26</v>
      </c>
      <c r="J276" s="756">
        <v>20</v>
      </c>
      <c r="K276" s="757">
        <v>7005.17</v>
      </c>
    </row>
    <row r="277" spans="1:11" ht="14.4" customHeight="1" x14ac:dyDescent="0.3">
      <c r="A277" s="752" t="s">
        <v>562</v>
      </c>
      <c r="B277" s="753" t="s">
        <v>1949</v>
      </c>
      <c r="C277" s="754" t="s">
        <v>575</v>
      </c>
      <c r="D277" s="755" t="s">
        <v>576</v>
      </c>
      <c r="E277" s="754" t="s">
        <v>4018</v>
      </c>
      <c r="F277" s="755" t="s">
        <v>4019</v>
      </c>
      <c r="G277" s="754" t="s">
        <v>3492</v>
      </c>
      <c r="H277" s="754" t="s">
        <v>3493</v>
      </c>
      <c r="I277" s="756">
        <v>2502.8200000000002</v>
      </c>
      <c r="J277" s="756">
        <v>5</v>
      </c>
      <c r="K277" s="757">
        <v>12514.12</v>
      </c>
    </row>
    <row r="278" spans="1:11" ht="14.4" customHeight="1" x14ac:dyDescent="0.3">
      <c r="A278" s="752" t="s">
        <v>562</v>
      </c>
      <c r="B278" s="753" t="s">
        <v>1949</v>
      </c>
      <c r="C278" s="754" t="s">
        <v>575</v>
      </c>
      <c r="D278" s="755" t="s">
        <v>576</v>
      </c>
      <c r="E278" s="754" t="s">
        <v>4020</v>
      </c>
      <c r="F278" s="755" t="s">
        <v>4021</v>
      </c>
      <c r="G278" s="754" t="s">
        <v>3240</v>
      </c>
      <c r="H278" s="754" t="s">
        <v>3241</v>
      </c>
      <c r="I278" s="756">
        <v>9.0766666666666662</v>
      </c>
      <c r="J278" s="756">
        <v>1100</v>
      </c>
      <c r="K278" s="757">
        <v>10075</v>
      </c>
    </row>
    <row r="279" spans="1:11" ht="14.4" customHeight="1" x14ac:dyDescent="0.3">
      <c r="A279" s="752" t="s">
        <v>562</v>
      </c>
      <c r="B279" s="753" t="s">
        <v>1949</v>
      </c>
      <c r="C279" s="754" t="s">
        <v>575</v>
      </c>
      <c r="D279" s="755" t="s">
        <v>576</v>
      </c>
      <c r="E279" s="754" t="s">
        <v>4020</v>
      </c>
      <c r="F279" s="755" t="s">
        <v>4021</v>
      </c>
      <c r="G279" s="754" t="s">
        <v>3494</v>
      </c>
      <c r="H279" s="754" t="s">
        <v>3495</v>
      </c>
      <c r="I279" s="756">
        <v>150.01499999999999</v>
      </c>
      <c r="J279" s="756">
        <v>20</v>
      </c>
      <c r="K279" s="757">
        <v>3000.3</v>
      </c>
    </row>
    <row r="280" spans="1:11" ht="14.4" customHeight="1" x14ac:dyDescent="0.3">
      <c r="A280" s="752" t="s">
        <v>562</v>
      </c>
      <c r="B280" s="753" t="s">
        <v>1949</v>
      </c>
      <c r="C280" s="754" t="s">
        <v>575</v>
      </c>
      <c r="D280" s="755" t="s">
        <v>576</v>
      </c>
      <c r="E280" s="754" t="s">
        <v>4020</v>
      </c>
      <c r="F280" s="755" t="s">
        <v>4021</v>
      </c>
      <c r="G280" s="754" t="s">
        <v>3496</v>
      </c>
      <c r="H280" s="754" t="s">
        <v>3497</v>
      </c>
      <c r="I280" s="756">
        <v>7.0066666666666668</v>
      </c>
      <c r="J280" s="756">
        <v>300</v>
      </c>
      <c r="K280" s="757">
        <v>2102</v>
      </c>
    </row>
    <row r="281" spans="1:11" ht="14.4" customHeight="1" x14ac:dyDescent="0.3">
      <c r="A281" s="752" t="s">
        <v>562</v>
      </c>
      <c r="B281" s="753" t="s">
        <v>1949</v>
      </c>
      <c r="C281" s="754" t="s">
        <v>575</v>
      </c>
      <c r="D281" s="755" t="s">
        <v>576</v>
      </c>
      <c r="E281" s="754" t="s">
        <v>4022</v>
      </c>
      <c r="F281" s="755" t="s">
        <v>4023</v>
      </c>
      <c r="G281" s="754" t="s">
        <v>3498</v>
      </c>
      <c r="H281" s="754" t="s">
        <v>3499</v>
      </c>
      <c r="I281" s="756">
        <v>0.30666666666666664</v>
      </c>
      <c r="J281" s="756">
        <v>2400</v>
      </c>
      <c r="K281" s="757">
        <v>736</v>
      </c>
    </row>
    <row r="282" spans="1:11" ht="14.4" customHeight="1" x14ac:dyDescent="0.3">
      <c r="A282" s="752" t="s">
        <v>562</v>
      </c>
      <c r="B282" s="753" t="s">
        <v>1949</v>
      </c>
      <c r="C282" s="754" t="s">
        <v>575</v>
      </c>
      <c r="D282" s="755" t="s">
        <v>576</v>
      </c>
      <c r="E282" s="754" t="s">
        <v>4022</v>
      </c>
      <c r="F282" s="755" t="s">
        <v>4023</v>
      </c>
      <c r="G282" s="754" t="s">
        <v>3242</v>
      </c>
      <c r="H282" s="754" t="s">
        <v>3243</v>
      </c>
      <c r="I282" s="756">
        <v>0.3</v>
      </c>
      <c r="J282" s="756">
        <v>200</v>
      </c>
      <c r="K282" s="757">
        <v>60</v>
      </c>
    </row>
    <row r="283" spans="1:11" ht="14.4" customHeight="1" x14ac:dyDescent="0.3">
      <c r="A283" s="752" t="s">
        <v>562</v>
      </c>
      <c r="B283" s="753" t="s">
        <v>1949</v>
      </c>
      <c r="C283" s="754" t="s">
        <v>575</v>
      </c>
      <c r="D283" s="755" t="s">
        <v>576</v>
      </c>
      <c r="E283" s="754" t="s">
        <v>4022</v>
      </c>
      <c r="F283" s="755" t="s">
        <v>4023</v>
      </c>
      <c r="G283" s="754" t="s">
        <v>3244</v>
      </c>
      <c r="H283" s="754" t="s">
        <v>3245</v>
      </c>
      <c r="I283" s="756">
        <v>0.31</v>
      </c>
      <c r="J283" s="756">
        <v>200</v>
      </c>
      <c r="K283" s="757">
        <v>62</v>
      </c>
    </row>
    <row r="284" spans="1:11" ht="14.4" customHeight="1" x14ac:dyDescent="0.3">
      <c r="A284" s="752" t="s">
        <v>562</v>
      </c>
      <c r="B284" s="753" t="s">
        <v>1949</v>
      </c>
      <c r="C284" s="754" t="s">
        <v>575</v>
      </c>
      <c r="D284" s="755" t="s">
        <v>576</v>
      </c>
      <c r="E284" s="754" t="s">
        <v>4022</v>
      </c>
      <c r="F284" s="755" t="s">
        <v>4023</v>
      </c>
      <c r="G284" s="754" t="s">
        <v>3248</v>
      </c>
      <c r="H284" s="754" t="s">
        <v>3249</v>
      </c>
      <c r="I284" s="756">
        <v>0.48</v>
      </c>
      <c r="J284" s="756">
        <v>6000</v>
      </c>
      <c r="K284" s="757">
        <v>2880</v>
      </c>
    </row>
    <row r="285" spans="1:11" ht="14.4" customHeight="1" x14ac:dyDescent="0.3">
      <c r="A285" s="752" t="s">
        <v>562</v>
      </c>
      <c r="B285" s="753" t="s">
        <v>1949</v>
      </c>
      <c r="C285" s="754" t="s">
        <v>575</v>
      </c>
      <c r="D285" s="755" t="s">
        <v>576</v>
      </c>
      <c r="E285" s="754" t="s">
        <v>4022</v>
      </c>
      <c r="F285" s="755" t="s">
        <v>4023</v>
      </c>
      <c r="G285" s="754" t="s">
        <v>3500</v>
      </c>
      <c r="H285" s="754" t="s">
        <v>3501</v>
      </c>
      <c r="I285" s="756">
        <v>1.8</v>
      </c>
      <c r="J285" s="756">
        <v>200</v>
      </c>
      <c r="K285" s="757">
        <v>360</v>
      </c>
    </row>
    <row r="286" spans="1:11" ht="14.4" customHeight="1" x14ac:dyDescent="0.3">
      <c r="A286" s="752" t="s">
        <v>562</v>
      </c>
      <c r="B286" s="753" t="s">
        <v>1949</v>
      </c>
      <c r="C286" s="754" t="s">
        <v>575</v>
      </c>
      <c r="D286" s="755" t="s">
        <v>576</v>
      </c>
      <c r="E286" s="754" t="s">
        <v>4022</v>
      </c>
      <c r="F286" s="755" t="s">
        <v>4023</v>
      </c>
      <c r="G286" s="754" t="s">
        <v>3502</v>
      </c>
      <c r="H286" s="754" t="s">
        <v>3503</v>
      </c>
      <c r="I286" s="756">
        <v>1.8</v>
      </c>
      <c r="J286" s="756">
        <v>900</v>
      </c>
      <c r="K286" s="757">
        <v>1620</v>
      </c>
    </row>
    <row r="287" spans="1:11" ht="14.4" customHeight="1" x14ac:dyDescent="0.3">
      <c r="A287" s="752" t="s">
        <v>562</v>
      </c>
      <c r="B287" s="753" t="s">
        <v>1949</v>
      </c>
      <c r="C287" s="754" t="s">
        <v>575</v>
      </c>
      <c r="D287" s="755" t="s">
        <v>576</v>
      </c>
      <c r="E287" s="754" t="s">
        <v>4024</v>
      </c>
      <c r="F287" s="755" t="s">
        <v>4025</v>
      </c>
      <c r="G287" s="754" t="s">
        <v>3250</v>
      </c>
      <c r="H287" s="754" t="s">
        <v>3251</v>
      </c>
      <c r="I287" s="756">
        <v>0.69</v>
      </c>
      <c r="J287" s="756">
        <v>28000</v>
      </c>
      <c r="K287" s="757">
        <v>19320</v>
      </c>
    </row>
    <row r="288" spans="1:11" ht="14.4" customHeight="1" x14ac:dyDescent="0.3">
      <c r="A288" s="752" t="s">
        <v>562</v>
      </c>
      <c r="B288" s="753" t="s">
        <v>1949</v>
      </c>
      <c r="C288" s="754" t="s">
        <v>575</v>
      </c>
      <c r="D288" s="755" t="s">
        <v>576</v>
      </c>
      <c r="E288" s="754" t="s">
        <v>4024</v>
      </c>
      <c r="F288" s="755" t="s">
        <v>4025</v>
      </c>
      <c r="G288" s="754" t="s">
        <v>3252</v>
      </c>
      <c r="H288" s="754" t="s">
        <v>3253</v>
      </c>
      <c r="I288" s="756">
        <v>0.69</v>
      </c>
      <c r="J288" s="756">
        <v>6000</v>
      </c>
      <c r="K288" s="757">
        <v>4140</v>
      </c>
    </row>
    <row r="289" spans="1:11" ht="14.4" customHeight="1" x14ac:dyDescent="0.3">
      <c r="A289" s="752" t="s">
        <v>562</v>
      </c>
      <c r="B289" s="753" t="s">
        <v>1949</v>
      </c>
      <c r="C289" s="754" t="s">
        <v>575</v>
      </c>
      <c r="D289" s="755" t="s">
        <v>576</v>
      </c>
      <c r="E289" s="754" t="s">
        <v>4024</v>
      </c>
      <c r="F289" s="755" t="s">
        <v>4025</v>
      </c>
      <c r="G289" s="754" t="s">
        <v>3254</v>
      </c>
      <c r="H289" s="754" t="s">
        <v>3255</v>
      </c>
      <c r="I289" s="756">
        <v>0.69</v>
      </c>
      <c r="J289" s="756">
        <v>8000</v>
      </c>
      <c r="K289" s="757">
        <v>5520</v>
      </c>
    </row>
    <row r="290" spans="1:11" ht="14.4" customHeight="1" x14ac:dyDescent="0.3">
      <c r="A290" s="752" t="s">
        <v>562</v>
      </c>
      <c r="B290" s="753" t="s">
        <v>1949</v>
      </c>
      <c r="C290" s="754" t="s">
        <v>575</v>
      </c>
      <c r="D290" s="755" t="s">
        <v>576</v>
      </c>
      <c r="E290" s="754" t="s">
        <v>4024</v>
      </c>
      <c r="F290" s="755" t="s">
        <v>4025</v>
      </c>
      <c r="G290" s="754" t="s">
        <v>3504</v>
      </c>
      <c r="H290" s="754" t="s">
        <v>3505</v>
      </c>
      <c r="I290" s="756">
        <v>12.59</v>
      </c>
      <c r="J290" s="756">
        <v>50</v>
      </c>
      <c r="K290" s="757">
        <v>629.5</v>
      </c>
    </row>
    <row r="291" spans="1:11" ht="14.4" customHeight="1" x14ac:dyDescent="0.3">
      <c r="A291" s="752" t="s">
        <v>562</v>
      </c>
      <c r="B291" s="753" t="s">
        <v>1949</v>
      </c>
      <c r="C291" s="754" t="s">
        <v>575</v>
      </c>
      <c r="D291" s="755" t="s">
        <v>576</v>
      </c>
      <c r="E291" s="754" t="s">
        <v>4024</v>
      </c>
      <c r="F291" s="755" t="s">
        <v>4025</v>
      </c>
      <c r="G291" s="754" t="s">
        <v>3506</v>
      </c>
      <c r="H291" s="754" t="s">
        <v>3507</v>
      </c>
      <c r="I291" s="756">
        <v>6.23</v>
      </c>
      <c r="J291" s="756">
        <v>70</v>
      </c>
      <c r="K291" s="757">
        <v>436.1</v>
      </c>
    </row>
    <row r="292" spans="1:11" ht="14.4" customHeight="1" x14ac:dyDescent="0.3">
      <c r="A292" s="752" t="s">
        <v>562</v>
      </c>
      <c r="B292" s="753" t="s">
        <v>1949</v>
      </c>
      <c r="C292" s="754" t="s">
        <v>575</v>
      </c>
      <c r="D292" s="755" t="s">
        <v>576</v>
      </c>
      <c r="E292" s="754" t="s">
        <v>4026</v>
      </c>
      <c r="F292" s="755" t="s">
        <v>4027</v>
      </c>
      <c r="G292" s="754" t="s">
        <v>3258</v>
      </c>
      <c r="H292" s="754" t="s">
        <v>3259</v>
      </c>
      <c r="I292" s="756">
        <v>139.44</v>
      </c>
      <c r="J292" s="756">
        <v>6</v>
      </c>
      <c r="K292" s="757">
        <v>836.63</v>
      </c>
    </row>
    <row r="293" spans="1:11" ht="14.4" customHeight="1" x14ac:dyDescent="0.3">
      <c r="A293" s="752" t="s">
        <v>562</v>
      </c>
      <c r="B293" s="753" t="s">
        <v>1949</v>
      </c>
      <c r="C293" s="754" t="s">
        <v>575</v>
      </c>
      <c r="D293" s="755" t="s">
        <v>576</v>
      </c>
      <c r="E293" s="754" t="s">
        <v>4026</v>
      </c>
      <c r="F293" s="755" t="s">
        <v>4027</v>
      </c>
      <c r="G293" s="754" t="s">
        <v>3260</v>
      </c>
      <c r="H293" s="754" t="s">
        <v>3261</v>
      </c>
      <c r="I293" s="756">
        <v>139.44</v>
      </c>
      <c r="J293" s="756">
        <v>6</v>
      </c>
      <c r="K293" s="757">
        <v>836.63</v>
      </c>
    </row>
    <row r="294" spans="1:11" ht="14.4" customHeight="1" x14ac:dyDescent="0.3">
      <c r="A294" s="752" t="s">
        <v>562</v>
      </c>
      <c r="B294" s="753" t="s">
        <v>1949</v>
      </c>
      <c r="C294" s="754" t="s">
        <v>575</v>
      </c>
      <c r="D294" s="755" t="s">
        <v>576</v>
      </c>
      <c r="E294" s="754" t="s">
        <v>4026</v>
      </c>
      <c r="F294" s="755" t="s">
        <v>4027</v>
      </c>
      <c r="G294" s="754" t="s">
        <v>3508</v>
      </c>
      <c r="H294" s="754" t="s">
        <v>3509</v>
      </c>
      <c r="I294" s="756">
        <v>121</v>
      </c>
      <c r="J294" s="756">
        <v>3</v>
      </c>
      <c r="K294" s="757">
        <v>363</v>
      </c>
    </row>
    <row r="295" spans="1:11" ht="14.4" customHeight="1" x14ac:dyDescent="0.3">
      <c r="A295" s="752" t="s">
        <v>562</v>
      </c>
      <c r="B295" s="753" t="s">
        <v>1949</v>
      </c>
      <c r="C295" s="754" t="s">
        <v>575</v>
      </c>
      <c r="D295" s="755" t="s">
        <v>576</v>
      </c>
      <c r="E295" s="754" t="s">
        <v>4026</v>
      </c>
      <c r="F295" s="755" t="s">
        <v>4027</v>
      </c>
      <c r="G295" s="754" t="s">
        <v>3262</v>
      </c>
      <c r="H295" s="754" t="s">
        <v>3263</v>
      </c>
      <c r="I295" s="756">
        <v>11.652857142857144</v>
      </c>
      <c r="J295" s="756">
        <v>70</v>
      </c>
      <c r="K295" s="757">
        <v>815.67</v>
      </c>
    </row>
    <row r="296" spans="1:11" ht="14.4" customHeight="1" x14ac:dyDescent="0.3">
      <c r="A296" s="752" t="s">
        <v>562</v>
      </c>
      <c r="B296" s="753" t="s">
        <v>1949</v>
      </c>
      <c r="C296" s="754" t="s">
        <v>575</v>
      </c>
      <c r="D296" s="755" t="s">
        <v>576</v>
      </c>
      <c r="E296" s="754" t="s">
        <v>4026</v>
      </c>
      <c r="F296" s="755" t="s">
        <v>4027</v>
      </c>
      <c r="G296" s="754" t="s">
        <v>3510</v>
      </c>
      <c r="H296" s="754" t="s">
        <v>3511</v>
      </c>
      <c r="I296" s="756">
        <v>152.46</v>
      </c>
      <c r="J296" s="756">
        <v>9</v>
      </c>
      <c r="K296" s="757">
        <v>1372.14</v>
      </c>
    </row>
    <row r="297" spans="1:11" ht="14.4" customHeight="1" x14ac:dyDescent="0.3">
      <c r="A297" s="752" t="s">
        <v>562</v>
      </c>
      <c r="B297" s="753" t="s">
        <v>1949</v>
      </c>
      <c r="C297" s="754" t="s">
        <v>575</v>
      </c>
      <c r="D297" s="755" t="s">
        <v>576</v>
      </c>
      <c r="E297" s="754" t="s">
        <v>4026</v>
      </c>
      <c r="F297" s="755" t="s">
        <v>4027</v>
      </c>
      <c r="G297" s="754" t="s">
        <v>3512</v>
      </c>
      <c r="H297" s="754" t="s">
        <v>3513</v>
      </c>
      <c r="I297" s="756">
        <v>3709.66</v>
      </c>
      <c r="J297" s="756">
        <v>0.5</v>
      </c>
      <c r="K297" s="757">
        <v>1854.83</v>
      </c>
    </row>
    <row r="298" spans="1:11" ht="14.4" customHeight="1" x14ac:dyDescent="0.3">
      <c r="A298" s="752" t="s">
        <v>562</v>
      </c>
      <c r="B298" s="753" t="s">
        <v>1949</v>
      </c>
      <c r="C298" s="754" t="s">
        <v>575</v>
      </c>
      <c r="D298" s="755" t="s">
        <v>576</v>
      </c>
      <c r="E298" s="754" t="s">
        <v>4026</v>
      </c>
      <c r="F298" s="755" t="s">
        <v>4027</v>
      </c>
      <c r="G298" s="754" t="s">
        <v>3514</v>
      </c>
      <c r="H298" s="754" t="s">
        <v>3515</v>
      </c>
      <c r="I298" s="756">
        <v>5445</v>
      </c>
      <c r="J298" s="756">
        <v>1</v>
      </c>
      <c r="K298" s="757">
        <v>5445</v>
      </c>
    </row>
    <row r="299" spans="1:11" ht="14.4" customHeight="1" x14ac:dyDescent="0.3">
      <c r="A299" s="752" t="s">
        <v>562</v>
      </c>
      <c r="B299" s="753" t="s">
        <v>1949</v>
      </c>
      <c r="C299" s="754" t="s">
        <v>575</v>
      </c>
      <c r="D299" s="755" t="s">
        <v>576</v>
      </c>
      <c r="E299" s="754" t="s">
        <v>4026</v>
      </c>
      <c r="F299" s="755" t="s">
        <v>4027</v>
      </c>
      <c r="G299" s="754" t="s">
        <v>3516</v>
      </c>
      <c r="H299" s="754" t="s">
        <v>3517</v>
      </c>
      <c r="I299" s="756">
        <v>105.8</v>
      </c>
      <c r="J299" s="756">
        <v>2</v>
      </c>
      <c r="K299" s="757">
        <v>211.6</v>
      </c>
    </row>
    <row r="300" spans="1:11" ht="14.4" customHeight="1" x14ac:dyDescent="0.3">
      <c r="A300" s="752" t="s">
        <v>562</v>
      </c>
      <c r="B300" s="753" t="s">
        <v>1949</v>
      </c>
      <c r="C300" s="754" t="s">
        <v>575</v>
      </c>
      <c r="D300" s="755" t="s">
        <v>576</v>
      </c>
      <c r="E300" s="754" t="s">
        <v>4026</v>
      </c>
      <c r="F300" s="755" t="s">
        <v>4027</v>
      </c>
      <c r="G300" s="754" t="s">
        <v>3518</v>
      </c>
      <c r="H300" s="754" t="s">
        <v>3519</v>
      </c>
      <c r="I300" s="756">
        <v>3035.31</v>
      </c>
      <c r="J300" s="756">
        <v>2</v>
      </c>
      <c r="K300" s="757">
        <v>6070.62</v>
      </c>
    </row>
    <row r="301" spans="1:11" ht="14.4" customHeight="1" x14ac:dyDescent="0.3">
      <c r="A301" s="752" t="s">
        <v>562</v>
      </c>
      <c r="B301" s="753" t="s">
        <v>1949</v>
      </c>
      <c r="C301" s="754" t="s">
        <v>575</v>
      </c>
      <c r="D301" s="755" t="s">
        <v>576</v>
      </c>
      <c r="E301" s="754" t="s">
        <v>4026</v>
      </c>
      <c r="F301" s="755" t="s">
        <v>4027</v>
      </c>
      <c r="G301" s="754" t="s">
        <v>3520</v>
      </c>
      <c r="H301" s="754" t="s">
        <v>3521</v>
      </c>
      <c r="I301" s="756">
        <v>2722.5</v>
      </c>
      <c r="J301" s="756">
        <v>11</v>
      </c>
      <c r="K301" s="757">
        <v>29947.5</v>
      </c>
    </row>
    <row r="302" spans="1:11" ht="14.4" customHeight="1" x14ac:dyDescent="0.3">
      <c r="A302" s="752" t="s">
        <v>562</v>
      </c>
      <c r="B302" s="753" t="s">
        <v>1949</v>
      </c>
      <c r="C302" s="754" t="s">
        <v>575</v>
      </c>
      <c r="D302" s="755" t="s">
        <v>576</v>
      </c>
      <c r="E302" s="754" t="s">
        <v>4026</v>
      </c>
      <c r="F302" s="755" t="s">
        <v>4027</v>
      </c>
      <c r="G302" s="754" t="s">
        <v>3522</v>
      </c>
      <c r="H302" s="754" t="s">
        <v>3523</v>
      </c>
      <c r="I302" s="756">
        <v>5445</v>
      </c>
      <c r="J302" s="756">
        <v>1</v>
      </c>
      <c r="K302" s="757">
        <v>5445</v>
      </c>
    </row>
    <row r="303" spans="1:11" ht="14.4" customHeight="1" x14ac:dyDescent="0.3">
      <c r="A303" s="752" t="s">
        <v>562</v>
      </c>
      <c r="B303" s="753" t="s">
        <v>1949</v>
      </c>
      <c r="C303" s="754" t="s">
        <v>575</v>
      </c>
      <c r="D303" s="755" t="s">
        <v>576</v>
      </c>
      <c r="E303" s="754" t="s">
        <v>4026</v>
      </c>
      <c r="F303" s="755" t="s">
        <v>4027</v>
      </c>
      <c r="G303" s="754" t="s">
        <v>3524</v>
      </c>
      <c r="H303" s="754" t="s">
        <v>3525</v>
      </c>
      <c r="I303" s="756">
        <v>5445</v>
      </c>
      <c r="J303" s="756">
        <v>1</v>
      </c>
      <c r="K303" s="757">
        <v>5445</v>
      </c>
    </row>
    <row r="304" spans="1:11" ht="14.4" customHeight="1" x14ac:dyDescent="0.3">
      <c r="A304" s="752" t="s">
        <v>562</v>
      </c>
      <c r="B304" s="753" t="s">
        <v>1949</v>
      </c>
      <c r="C304" s="754" t="s">
        <v>575</v>
      </c>
      <c r="D304" s="755" t="s">
        <v>576</v>
      </c>
      <c r="E304" s="754" t="s">
        <v>4026</v>
      </c>
      <c r="F304" s="755" t="s">
        <v>4027</v>
      </c>
      <c r="G304" s="754" t="s">
        <v>3526</v>
      </c>
      <c r="H304" s="754" t="s">
        <v>3527</v>
      </c>
      <c r="I304" s="756">
        <v>2277.85</v>
      </c>
      <c r="J304" s="756">
        <v>2</v>
      </c>
      <c r="K304" s="757">
        <v>4555.7</v>
      </c>
    </row>
    <row r="305" spans="1:11" ht="14.4" customHeight="1" x14ac:dyDescent="0.3">
      <c r="A305" s="752" t="s">
        <v>562</v>
      </c>
      <c r="B305" s="753" t="s">
        <v>1949</v>
      </c>
      <c r="C305" s="754" t="s">
        <v>575</v>
      </c>
      <c r="D305" s="755" t="s">
        <v>576</v>
      </c>
      <c r="E305" s="754" t="s">
        <v>4026</v>
      </c>
      <c r="F305" s="755" t="s">
        <v>4027</v>
      </c>
      <c r="G305" s="754" t="s">
        <v>3528</v>
      </c>
      <c r="H305" s="754" t="s">
        <v>3529</v>
      </c>
      <c r="I305" s="756">
        <v>2277.85</v>
      </c>
      <c r="J305" s="756">
        <v>1</v>
      </c>
      <c r="K305" s="757">
        <v>2277.85</v>
      </c>
    </row>
    <row r="306" spans="1:11" ht="14.4" customHeight="1" x14ac:dyDescent="0.3">
      <c r="A306" s="752" t="s">
        <v>562</v>
      </c>
      <c r="B306" s="753" t="s">
        <v>1949</v>
      </c>
      <c r="C306" s="754" t="s">
        <v>575</v>
      </c>
      <c r="D306" s="755" t="s">
        <v>576</v>
      </c>
      <c r="E306" s="754" t="s">
        <v>4026</v>
      </c>
      <c r="F306" s="755" t="s">
        <v>4027</v>
      </c>
      <c r="G306" s="754" t="s">
        <v>3530</v>
      </c>
      <c r="H306" s="754" t="s">
        <v>3531</v>
      </c>
      <c r="I306" s="756">
        <v>213.35</v>
      </c>
      <c r="J306" s="756">
        <v>14</v>
      </c>
      <c r="K306" s="757">
        <v>2986.8599999999997</v>
      </c>
    </row>
    <row r="307" spans="1:11" ht="14.4" customHeight="1" x14ac:dyDescent="0.3">
      <c r="A307" s="752" t="s">
        <v>562</v>
      </c>
      <c r="B307" s="753" t="s">
        <v>1949</v>
      </c>
      <c r="C307" s="754" t="s">
        <v>575</v>
      </c>
      <c r="D307" s="755" t="s">
        <v>576</v>
      </c>
      <c r="E307" s="754" t="s">
        <v>4026</v>
      </c>
      <c r="F307" s="755" t="s">
        <v>4027</v>
      </c>
      <c r="G307" s="754" t="s">
        <v>3532</v>
      </c>
      <c r="H307" s="754" t="s">
        <v>3533</v>
      </c>
      <c r="I307" s="756">
        <v>9228.1733333333341</v>
      </c>
      <c r="J307" s="756">
        <v>1</v>
      </c>
      <c r="K307" s="757">
        <v>9228.17</v>
      </c>
    </row>
    <row r="308" spans="1:11" ht="14.4" customHeight="1" x14ac:dyDescent="0.3">
      <c r="A308" s="752" t="s">
        <v>562</v>
      </c>
      <c r="B308" s="753" t="s">
        <v>1949</v>
      </c>
      <c r="C308" s="754" t="s">
        <v>575</v>
      </c>
      <c r="D308" s="755" t="s">
        <v>576</v>
      </c>
      <c r="E308" s="754" t="s">
        <v>4026</v>
      </c>
      <c r="F308" s="755" t="s">
        <v>4027</v>
      </c>
      <c r="G308" s="754" t="s">
        <v>3534</v>
      </c>
      <c r="H308" s="754" t="s">
        <v>3535</v>
      </c>
      <c r="I308" s="756">
        <v>22994.6</v>
      </c>
      <c r="J308" s="756">
        <v>0.25</v>
      </c>
      <c r="K308" s="757">
        <v>5748.65</v>
      </c>
    </row>
    <row r="309" spans="1:11" ht="14.4" customHeight="1" x14ac:dyDescent="0.3">
      <c r="A309" s="752" t="s">
        <v>562</v>
      </c>
      <c r="B309" s="753" t="s">
        <v>1949</v>
      </c>
      <c r="C309" s="754" t="s">
        <v>575</v>
      </c>
      <c r="D309" s="755" t="s">
        <v>576</v>
      </c>
      <c r="E309" s="754" t="s">
        <v>4026</v>
      </c>
      <c r="F309" s="755" t="s">
        <v>4027</v>
      </c>
      <c r="G309" s="754" t="s">
        <v>3536</v>
      </c>
      <c r="H309" s="754" t="s">
        <v>3537</v>
      </c>
      <c r="I309" s="756">
        <v>16187.72</v>
      </c>
      <c r="J309" s="756">
        <v>0.25</v>
      </c>
      <c r="K309" s="757">
        <v>4046.93</v>
      </c>
    </row>
    <row r="310" spans="1:11" ht="14.4" customHeight="1" x14ac:dyDescent="0.3">
      <c r="A310" s="752" t="s">
        <v>562</v>
      </c>
      <c r="B310" s="753" t="s">
        <v>1949</v>
      </c>
      <c r="C310" s="754" t="s">
        <v>575</v>
      </c>
      <c r="D310" s="755" t="s">
        <v>576</v>
      </c>
      <c r="E310" s="754" t="s">
        <v>4026</v>
      </c>
      <c r="F310" s="755" t="s">
        <v>4027</v>
      </c>
      <c r="G310" s="754" t="s">
        <v>3538</v>
      </c>
      <c r="H310" s="754" t="s">
        <v>3539</v>
      </c>
      <c r="I310" s="756">
        <v>22994.6</v>
      </c>
      <c r="J310" s="756">
        <v>0.5</v>
      </c>
      <c r="K310" s="757">
        <v>11497.3</v>
      </c>
    </row>
    <row r="311" spans="1:11" ht="14.4" customHeight="1" x14ac:dyDescent="0.3">
      <c r="A311" s="752" t="s">
        <v>562</v>
      </c>
      <c r="B311" s="753" t="s">
        <v>1949</v>
      </c>
      <c r="C311" s="754" t="s">
        <v>575</v>
      </c>
      <c r="D311" s="755" t="s">
        <v>576</v>
      </c>
      <c r="E311" s="754" t="s">
        <v>4026</v>
      </c>
      <c r="F311" s="755" t="s">
        <v>4027</v>
      </c>
      <c r="G311" s="754" t="s">
        <v>3540</v>
      </c>
      <c r="H311" s="754" t="s">
        <v>3541</v>
      </c>
      <c r="I311" s="756">
        <v>3947</v>
      </c>
      <c r="J311" s="756">
        <v>1</v>
      </c>
      <c r="K311" s="757">
        <v>3947</v>
      </c>
    </row>
    <row r="312" spans="1:11" ht="14.4" customHeight="1" x14ac:dyDescent="0.3">
      <c r="A312" s="752" t="s">
        <v>562</v>
      </c>
      <c r="B312" s="753" t="s">
        <v>1949</v>
      </c>
      <c r="C312" s="754" t="s">
        <v>575</v>
      </c>
      <c r="D312" s="755" t="s">
        <v>576</v>
      </c>
      <c r="E312" s="754" t="s">
        <v>4026</v>
      </c>
      <c r="F312" s="755" t="s">
        <v>4027</v>
      </c>
      <c r="G312" s="754" t="s">
        <v>3542</v>
      </c>
      <c r="H312" s="754" t="s">
        <v>3543</v>
      </c>
      <c r="I312" s="756">
        <v>22994.58</v>
      </c>
      <c r="J312" s="756">
        <v>0.5</v>
      </c>
      <c r="K312" s="757">
        <v>11497.29</v>
      </c>
    </row>
    <row r="313" spans="1:11" ht="14.4" customHeight="1" x14ac:dyDescent="0.3">
      <c r="A313" s="752" t="s">
        <v>562</v>
      </c>
      <c r="B313" s="753" t="s">
        <v>1949</v>
      </c>
      <c r="C313" s="754" t="s">
        <v>575</v>
      </c>
      <c r="D313" s="755" t="s">
        <v>576</v>
      </c>
      <c r="E313" s="754" t="s">
        <v>4026</v>
      </c>
      <c r="F313" s="755" t="s">
        <v>4027</v>
      </c>
      <c r="G313" s="754" t="s">
        <v>3544</v>
      </c>
      <c r="H313" s="754" t="s">
        <v>3545</v>
      </c>
      <c r="I313" s="756">
        <v>22994.6</v>
      </c>
      <c r="J313" s="756">
        <v>0.25</v>
      </c>
      <c r="K313" s="757">
        <v>5748.65</v>
      </c>
    </row>
    <row r="314" spans="1:11" ht="14.4" customHeight="1" x14ac:dyDescent="0.3">
      <c r="A314" s="752" t="s">
        <v>562</v>
      </c>
      <c r="B314" s="753" t="s">
        <v>1949</v>
      </c>
      <c r="C314" s="754" t="s">
        <v>575</v>
      </c>
      <c r="D314" s="755" t="s">
        <v>576</v>
      </c>
      <c r="E314" s="754" t="s">
        <v>4026</v>
      </c>
      <c r="F314" s="755" t="s">
        <v>4027</v>
      </c>
      <c r="G314" s="754" t="s">
        <v>3546</v>
      </c>
      <c r="H314" s="754" t="s">
        <v>3547</v>
      </c>
      <c r="I314" s="756">
        <v>147.18</v>
      </c>
      <c r="J314" s="756">
        <v>34</v>
      </c>
      <c r="K314" s="757">
        <v>5004.16</v>
      </c>
    </row>
    <row r="315" spans="1:11" ht="14.4" customHeight="1" x14ac:dyDescent="0.3">
      <c r="A315" s="752" t="s">
        <v>562</v>
      </c>
      <c r="B315" s="753" t="s">
        <v>1949</v>
      </c>
      <c r="C315" s="754" t="s">
        <v>575</v>
      </c>
      <c r="D315" s="755" t="s">
        <v>576</v>
      </c>
      <c r="E315" s="754" t="s">
        <v>4026</v>
      </c>
      <c r="F315" s="755" t="s">
        <v>4027</v>
      </c>
      <c r="G315" s="754" t="s">
        <v>3548</v>
      </c>
      <c r="H315" s="754" t="s">
        <v>3549</v>
      </c>
      <c r="I315" s="756">
        <v>147.18</v>
      </c>
      <c r="J315" s="756">
        <v>34</v>
      </c>
      <c r="K315" s="757">
        <v>5004.16</v>
      </c>
    </row>
    <row r="316" spans="1:11" ht="14.4" customHeight="1" x14ac:dyDescent="0.3">
      <c r="A316" s="752" t="s">
        <v>562</v>
      </c>
      <c r="B316" s="753" t="s">
        <v>1949</v>
      </c>
      <c r="C316" s="754" t="s">
        <v>575</v>
      </c>
      <c r="D316" s="755" t="s">
        <v>576</v>
      </c>
      <c r="E316" s="754" t="s">
        <v>4028</v>
      </c>
      <c r="F316" s="755" t="s">
        <v>4029</v>
      </c>
      <c r="G316" s="754" t="s">
        <v>3550</v>
      </c>
      <c r="H316" s="754" t="s">
        <v>3551</v>
      </c>
      <c r="I316" s="756">
        <v>23.473333333333333</v>
      </c>
      <c r="J316" s="756">
        <v>180</v>
      </c>
      <c r="K316" s="757">
        <v>4225.2</v>
      </c>
    </row>
    <row r="317" spans="1:11" ht="14.4" customHeight="1" x14ac:dyDescent="0.3">
      <c r="A317" s="752" t="s">
        <v>562</v>
      </c>
      <c r="B317" s="753" t="s">
        <v>1949</v>
      </c>
      <c r="C317" s="754" t="s">
        <v>575</v>
      </c>
      <c r="D317" s="755" t="s">
        <v>576</v>
      </c>
      <c r="E317" s="754" t="s">
        <v>4028</v>
      </c>
      <c r="F317" s="755" t="s">
        <v>4029</v>
      </c>
      <c r="G317" s="754" t="s">
        <v>3552</v>
      </c>
      <c r="H317" s="754" t="s">
        <v>3553</v>
      </c>
      <c r="I317" s="756">
        <v>32.67</v>
      </c>
      <c r="J317" s="756">
        <v>150</v>
      </c>
      <c r="K317" s="757">
        <v>4900.5</v>
      </c>
    </row>
    <row r="318" spans="1:11" ht="14.4" customHeight="1" x14ac:dyDescent="0.3">
      <c r="A318" s="752" t="s">
        <v>562</v>
      </c>
      <c r="B318" s="753" t="s">
        <v>1949</v>
      </c>
      <c r="C318" s="754" t="s">
        <v>575</v>
      </c>
      <c r="D318" s="755" t="s">
        <v>576</v>
      </c>
      <c r="E318" s="754" t="s">
        <v>4028</v>
      </c>
      <c r="F318" s="755" t="s">
        <v>4029</v>
      </c>
      <c r="G318" s="754" t="s">
        <v>3264</v>
      </c>
      <c r="H318" s="754" t="s">
        <v>3265</v>
      </c>
      <c r="I318" s="756">
        <v>695.75</v>
      </c>
      <c r="J318" s="756">
        <v>24</v>
      </c>
      <c r="K318" s="757">
        <v>16698</v>
      </c>
    </row>
    <row r="319" spans="1:11" ht="14.4" customHeight="1" x14ac:dyDescent="0.3">
      <c r="A319" s="752" t="s">
        <v>562</v>
      </c>
      <c r="B319" s="753" t="s">
        <v>1949</v>
      </c>
      <c r="C319" s="754" t="s">
        <v>575</v>
      </c>
      <c r="D319" s="755" t="s">
        <v>576</v>
      </c>
      <c r="E319" s="754" t="s">
        <v>4028</v>
      </c>
      <c r="F319" s="755" t="s">
        <v>4029</v>
      </c>
      <c r="G319" s="754" t="s">
        <v>3554</v>
      </c>
      <c r="H319" s="754" t="s">
        <v>3555</v>
      </c>
      <c r="I319" s="756">
        <v>15.755000000000001</v>
      </c>
      <c r="J319" s="756">
        <v>400</v>
      </c>
      <c r="K319" s="757">
        <v>6265.5</v>
      </c>
    </row>
    <row r="320" spans="1:11" ht="14.4" customHeight="1" x14ac:dyDescent="0.3">
      <c r="A320" s="752" t="s">
        <v>562</v>
      </c>
      <c r="B320" s="753" t="s">
        <v>1949</v>
      </c>
      <c r="C320" s="754" t="s">
        <v>575</v>
      </c>
      <c r="D320" s="755" t="s">
        <v>576</v>
      </c>
      <c r="E320" s="754" t="s">
        <v>4028</v>
      </c>
      <c r="F320" s="755" t="s">
        <v>4029</v>
      </c>
      <c r="G320" s="754" t="s">
        <v>3556</v>
      </c>
      <c r="H320" s="754" t="s">
        <v>3557</v>
      </c>
      <c r="I320" s="756">
        <v>54.28</v>
      </c>
      <c r="J320" s="756">
        <v>180</v>
      </c>
      <c r="K320" s="757">
        <v>9770.5099999999984</v>
      </c>
    </row>
    <row r="321" spans="1:11" ht="14.4" customHeight="1" x14ac:dyDescent="0.3">
      <c r="A321" s="752" t="s">
        <v>562</v>
      </c>
      <c r="B321" s="753" t="s">
        <v>1949</v>
      </c>
      <c r="C321" s="754" t="s">
        <v>578</v>
      </c>
      <c r="D321" s="755" t="s">
        <v>579</v>
      </c>
      <c r="E321" s="754" t="s">
        <v>4014</v>
      </c>
      <c r="F321" s="755" t="s">
        <v>4015</v>
      </c>
      <c r="G321" s="754" t="s">
        <v>3282</v>
      </c>
      <c r="H321" s="754" t="s">
        <v>3283</v>
      </c>
      <c r="I321" s="756">
        <v>4.3</v>
      </c>
      <c r="J321" s="756">
        <v>72</v>
      </c>
      <c r="K321" s="757">
        <v>309.60000000000002</v>
      </c>
    </row>
    <row r="322" spans="1:11" ht="14.4" customHeight="1" x14ac:dyDescent="0.3">
      <c r="A322" s="752" t="s">
        <v>562</v>
      </c>
      <c r="B322" s="753" t="s">
        <v>1949</v>
      </c>
      <c r="C322" s="754" t="s">
        <v>578</v>
      </c>
      <c r="D322" s="755" t="s">
        <v>579</v>
      </c>
      <c r="E322" s="754" t="s">
        <v>4014</v>
      </c>
      <c r="F322" s="755" t="s">
        <v>4015</v>
      </c>
      <c r="G322" s="754" t="s">
        <v>3558</v>
      </c>
      <c r="H322" s="754" t="s">
        <v>3559</v>
      </c>
      <c r="I322" s="756">
        <v>5.62</v>
      </c>
      <c r="J322" s="756">
        <v>24</v>
      </c>
      <c r="K322" s="757">
        <v>134.96</v>
      </c>
    </row>
    <row r="323" spans="1:11" ht="14.4" customHeight="1" x14ac:dyDescent="0.3">
      <c r="A323" s="752" t="s">
        <v>562</v>
      </c>
      <c r="B323" s="753" t="s">
        <v>1949</v>
      </c>
      <c r="C323" s="754" t="s">
        <v>578</v>
      </c>
      <c r="D323" s="755" t="s">
        <v>579</v>
      </c>
      <c r="E323" s="754" t="s">
        <v>4014</v>
      </c>
      <c r="F323" s="755" t="s">
        <v>4015</v>
      </c>
      <c r="G323" s="754" t="s">
        <v>3288</v>
      </c>
      <c r="H323" s="754" t="s">
        <v>3289</v>
      </c>
      <c r="I323" s="756">
        <v>0.42</v>
      </c>
      <c r="J323" s="756">
        <v>2500</v>
      </c>
      <c r="K323" s="757">
        <v>1051</v>
      </c>
    </row>
    <row r="324" spans="1:11" ht="14.4" customHeight="1" x14ac:dyDescent="0.3">
      <c r="A324" s="752" t="s">
        <v>562</v>
      </c>
      <c r="B324" s="753" t="s">
        <v>1949</v>
      </c>
      <c r="C324" s="754" t="s">
        <v>578</v>
      </c>
      <c r="D324" s="755" t="s">
        <v>579</v>
      </c>
      <c r="E324" s="754" t="s">
        <v>4014</v>
      </c>
      <c r="F324" s="755" t="s">
        <v>4015</v>
      </c>
      <c r="G324" s="754" t="s">
        <v>3560</v>
      </c>
      <c r="H324" s="754" t="s">
        <v>3561</v>
      </c>
      <c r="I324" s="756">
        <v>65.2</v>
      </c>
      <c r="J324" s="756">
        <v>40</v>
      </c>
      <c r="K324" s="757">
        <v>2608</v>
      </c>
    </row>
    <row r="325" spans="1:11" ht="14.4" customHeight="1" x14ac:dyDescent="0.3">
      <c r="A325" s="752" t="s">
        <v>562</v>
      </c>
      <c r="B325" s="753" t="s">
        <v>1949</v>
      </c>
      <c r="C325" s="754" t="s">
        <v>578</v>
      </c>
      <c r="D325" s="755" t="s">
        <v>579</v>
      </c>
      <c r="E325" s="754" t="s">
        <v>4014</v>
      </c>
      <c r="F325" s="755" t="s">
        <v>4015</v>
      </c>
      <c r="G325" s="754" t="s">
        <v>3562</v>
      </c>
      <c r="H325" s="754" t="s">
        <v>3563</v>
      </c>
      <c r="I325" s="756">
        <v>2.395</v>
      </c>
      <c r="J325" s="756">
        <v>800</v>
      </c>
      <c r="K325" s="757">
        <v>1915.76</v>
      </c>
    </row>
    <row r="326" spans="1:11" ht="14.4" customHeight="1" x14ac:dyDescent="0.3">
      <c r="A326" s="752" t="s">
        <v>562</v>
      </c>
      <c r="B326" s="753" t="s">
        <v>1949</v>
      </c>
      <c r="C326" s="754" t="s">
        <v>578</v>
      </c>
      <c r="D326" s="755" t="s">
        <v>579</v>
      </c>
      <c r="E326" s="754" t="s">
        <v>4014</v>
      </c>
      <c r="F326" s="755" t="s">
        <v>4015</v>
      </c>
      <c r="G326" s="754" t="s">
        <v>3294</v>
      </c>
      <c r="H326" s="754" t="s">
        <v>3295</v>
      </c>
      <c r="I326" s="756">
        <v>0.43</v>
      </c>
      <c r="J326" s="756">
        <v>2500</v>
      </c>
      <c r="K326" s="757">
        <v>1075</v>
      </c>
    </row>
    <row r="327" spans="1:11" ht="14.4" customHeight="1" x14ac:dyDescent="0.3">
      <c r="A327" s="752" t="s">
        <v>562</v>
      </c>
      <c r="B327" s="753" t="s">
        <v>1949</v>
      </c>
      <c r="C327" s="754" t="s">
        <v>578</v>
      </c>
      <c r="D327" s="755" t="s">
        <v>579</v>
      </c>
      <c r="E327" s="754" t="s">
        <v>4014</v>
      </c>
      <c r="F327" s="755" t="s">
        <v>4015</v>
      </c>
      <c r="G327" s="754" t="s">
        <v>3564</v>
      </c>
      <c r="H327" s="754" t="s">
        <v>3565</v>
      </c>
      <c r="I327" s="756">
        <v>27.59</v>
      </c>
      <c r="J327" s="756">
        <v>24</v>
      </c>
      <c r="K327" s="757">
        <v>662.16</v>
      </c>
    </row>
    <row r="328" spans="1:11" ht="14.4" customHeight="1" x14ac:dyDescent="0.3">
      <c r="A328" s="752" t="s">
        <v>562</v>
      </c>
      <c r="B328" s="753" t="s">
        <v>1949</v>
      </c>
      <c r="C328" s="754" t="s">
        <v>578</v>
      </c>
      <c r="D328" s="755" t="s">
        <v>579</v>
      </c>
      <c r="E328" s="754" t="s">
        <v>4014</v>
      </c>
      <c r="F328" s="755" t="s">
        <v>4015</v>
      </c>
      <c r="G328" s="754" t="s">
        <v>3094</v>
      </c>
      <c r="H328" s="754" t="s">
        <v>3095</v>
      </c>
      <c r="I328" s="756">
        <v>22.15</v>
      </c>
      <c r="J328" s="756">
        <v>25</v>
      </c>
      <c r="K328" s="757">
        <v>553.75</v>
      </c>
    </row>
    <row r="329" spans="1:11" ht="14.4" customHeight="1" x14ac:dyDescent="0.3">
      <c r="A329" s="752" t="s">
        <v>562</v>
      </c>
      <c r="B329" s="753" t="s">
        <v>1949</v>
      </c>
      <c r="C329" s="754" t="s">
        <v>578</v>
      </c>
      <c r="D329" s="755" t="s">
        <v>579</v>
      </c>
      <c r="E329" s="754" t="s">
        <v>4014</v>
      </c>
      <c r="F329" s="755" t="s">
        <v>4015</v>
      </c>
      <c r="G329" s="754" t="s">
        <v>3096</v>
      </c>
      <c r="H329" s="754" t="s">
        <v>3097</v>
      </c>
      <c r="I329" s="756">
        <v>1.38</v>
      </c>
      <c r="J329" s="756">
        <v>800</v>
      </c>
      <c r="K329" s="757">
        <v>1104</v>
      </c>
    </row>
    <row r="330" spans="1:11" ht="14.4" customHeight="1" x14ac:dyDescent="0.3">
      <c r="A330" s="752" t="s">
        <v>562</v>
      </c>
      <c r="B330" s="753" t="s">
        <v>1949</v>
      </c>
      <c r="C330" s="754" t="s">
        <v>578</v>
      </c>
      <c r="D330" s="755" t="s">
        <v>579</v>
      </c>
      <c r="E330" s="754" t="s">
        <v>4014</v>
      </c>
      <c r="F330" s="755" t="s">
        <v>4015</v>
      </c>
      <c r="G330" s="754" t="s">
        <v>3300</v>
      </c>
      <c r="H330" s="754" t="s">
        <v>3301</v>
      </c>
      <c r="I330" s="756">
        <v>3.43</v>
      </c>
      <c r="J330" s="756">
        <v>310</v>
      </c>
      <c r="K330" s="757">
        <v>1063.3</v>
      </c>
    </row>
    <row r="331" spans="1:11" ht="14.4" customHeight="1" x14ac:dyDescent="0.3">
      <c r="A331" s="752" t="s">
        <v>562</v>
      </c>
      <c r="B331" s="753" t="s">
        <v>1949</v>
      </c>
      <c r="C331" s="754" t="s">
        <v>578</v>
      </c>
      <c r="D331" s="755" t="s">
        <v>579</v>
      </c>
      <c r="E331" s="754" t="s">
        <v>4014</v>
      </c>
      <c r="F331" s="755" t="s">
        <v>4015</v>
      </c>
      <c r="G331" s="754" t="s">
        <v>3566</v>
      </c>
      <c r="H331" s="754" t="s">
        <v>3567</v>
      </c>
      <c r="I331" s="756">
        <v>10.869090909090911</v>
      </c>
      <c r="J331" s="756">
        <v>8900</v>
      </c>
      <c r="K331" s="757">
        <v>96720.030000000013</v>
      </c>
    </row>
    <row r="332" spans="1:11" ht="14.4" customHeight="1" x14ac:dyDescent="0.3">
      <c r="A332" s="752" t="s">
        <v>562</v>
      </c>
      <c r="B332" s="753" t="s">
        <v>1949</v>
      </c>
      <c r="C332" s="754" t="s">
        <v>578</v>
      </c>
      <c r="D332" s="755" t="s">
        <v>579</v>
      </c>
      <c r="E332" s="754" t="s">
        <v>4014</v>
      </c>
      <c r="F332" s="755" t="s">
        <v>4015</v>
      </c>
      <c r="G332" s="754" t="s">
        <v>3318</v>
      </c>
      <c r="H332" s="754" t="s">
        <v>3319</v>
      </c>
      <c r="I332" s="756">
        <v>2.0649999999999999</v>
      </c>
      <c r="J332" s="756">
        <v>400</v>
      </c>
      <c r="K332" s="757">
        <v>827</v>
      </c>
    </row>
    <row r="333" spans="1:11" ht="14.4" customHeight="1" x14ac:dyDescent="0.3">
      <c r="A333" s="752" t="s">
        <v>562</v>
      </c>
      <c r="B333" s="753" t="s">
        <v>1949</v>
      </c>
      <c r="C333" s="754" t="s">
        <v>578</v>
      </c>
      <c r="D333" s="755" t="s">
        <v>579</v>
      </c>
      <c r="E333" s="754" t="s">
        <v>4014</v>
      </c>
      <c r="F333" s="755" t="s">
        <v>4015</v>
      </c>
      <c r="G333" s="754" t="s">
        <v>3112</v>
      </c>
      <c r="H333" s="754" t="s">
        <v>3113</v>
      </c>
      <c r="I333" s="756">
        <v>5.87</v>
      </c>
      <c r="J333" s="756">
        <v>200</v>
      </c>
      <c r="K333" s="757">
        <v>1174.19</v>
      </c>
    </row>
    <row r="334" spans="1:11" ht="14.4" customHeight="1" x14ac:dyDescent="0.3">
      <c r="A334" s="752" t="s">
        <v>562</v>
      </c>
      <c r="B334" s="753" t="s">
        <v>1949</v>
      </c>
      <c r="C334" s="754" t="s">
        <v>578</v>
      </c>
      <c r="D334" s="755" t="s">
        <v>579</v>
      </c>
      <c r="E334" s="754" t="s">
        <v>4014</v>
      </c>
      <c r="F334" s="755" t="s">
        <v>4015</v>
      </c>
      <c r="G334" s="754" t="s">
        <v>3568</v>
      </c>
      <c r="H334" s="754" t="s">
        <v>3569</v>
      </c>
      <c r="I334" s="756">
        <v>5.27</v>
      </c>
      <c r="J334" s="756">
        <v>10</v>
      </c>
      <c r="K334" s="757">
        <v>52.7</v>
      </c>
    </row>
    <row r="335" spans="1:11" ht="14.4" customHeight="1" x14ac:dyDescent="0.3">
      <c r="A335" s="752" t="s">
        <v>562</v>
      </c>
      <c r="B335" s="753" t="s">
        <v>1949</v>
      </c>
      <c r="C335" s="754" t="s">
        <v>578</v>
      </c>
      <c r="D335" s="755" t="s">
        <v>579</v>
      </c>
      <c r="E335" s="754" t="s">
        <v>4014</v>
      </c>
      <c r="F335" s="755" t="s">
        <v>4015</v>
      </c>
      <c r="G335" s="754" t="s">
        <v>3570</v>
      </c>
      <c r="H335" s="754" t="s">
        <v>3571</v>
      </c>
      <c r="I335" s="756">
        <v>41.17</v>
      </c>
      <c r="J335" s="756">
        <v>110</v>
      </c>
      <c r="K335" s="757">
        <v>4528.7</v>
      </c>
    </row>
    <row r="336" spans="1:11" ht="14.4" customHeight="1" x14ac:dyDescent="0.3">
      <c r="A336" s="752" t="s">
        <v>562</v>
      </c>
      <c r="B336" s="753" t="s">
        <v>1949</v>
      </c>
      <c r="C336" s="754" t="s">
        <v>578</v>
      </c>
      <c r="D336" s="755" t="s">
        <v>579</v>
      </c>
      <c r="E336" s="754" t="s">
        <v>4014</v>
      </c>
      <c r="F336" s="755" t="s">
        <v>4015</v>
      </c>
      <c r="G336" s="754" t="s">
        <v>3572</v>
      </c>
      <c r="H336" s="754" t="s">
        <v>3573</v>
      </c>
      <c r="I336" s="756">
        <v>5478.6</v>
      </c>
      <c r="J336" s="756">
        <v>3</v>
      </c>
      <c r="K336" s="757">
        <v>16435.8</v>
      </c>
    </row>
    <row r="337" spans="1:11" ht="14.4" customHeight="1" x14ac:dyDescent="0.3">
      <c r="A337" s="752" t="s">
        <v>562</v>
      </c>
      <c r="B337" s="753" t="s">
        <v>1949</v>
      </c>
      <c r="C337" s="754" t="s">
        <v>578</v>
      </c>
      <c r="D337" s="755" t="s">
        <v>579</v>
      </c>
      <c r="E337" s="754" t="s">
        <v>4014</v>
      </c>
      <c r="F337" s="755" t="s">
        <v>4015</v>
      </c>
      <c r="G337" s="754" t="s">
        <v>3574</v>
      </c>
      <c r="H337" s="754" t="s">
        <v>3575</v>
      </c>
      <c r="I337" s="756">
        <v>517.5</v>
      </c>
      <c r="J337" s="756">
        <v>20</v>
      </c>
      <c r="K337" s="757">
        <v>10350</v>
      </c>
    </row>
    <row r="338" spans="1:11" ht="14.4" customHeight="1" x14ac:dyDescent="0.3">
      <c r="A338" s="752" t="s">
        <v>562</v>
      </c>
      <c r="B338" s="753" t="s">
        <v>1949</v>
      </c>
      <c r="C338" s="754" t="s">
        <v>578</v>
      </c>
      <c r="D338" s="755" t="s">
        <v>579</v>
      </c>
      <c r="E338" s="754" t="s">
        <v>4014</v>
      </c>
      <c r="F338" s="755" t="s">
        <v>4015</v>
      </c>
      <c r="G338" s="754" t="s">
        <v>3576</v>
      </c>
      <c r="H338" s="754" t="s">
        <v>3577</v>
      </c>
      <c r="I338" s="756">
        <v>10.52</v>
      </c>
      <c r="J338" s="756">
        <v>60</v>
      </c>
      <c r="K338" s="757">
        <v>631.20000000000005</v>
      </c>
    </row>
    <row r="339" spans="1:11" ht="14.4" customHeight="1" x14ac:dyDescent="0.3">
      <c r="A339" s="752" t="s">
        <v>562</v>
      </c>
      <c r="B339" s="753" t="s">
        <v>1949</v>
      </c>
      <c r="C339" s="754" t="s">
        <v>578</v>
      </c>
      <c r="D339" s="755" t="s">
        <v>579</v>
      </c>
      <c r="E339" s="754" t="s">
        <v>4014</v>
      </c>
      <c r="F339" s="755" t="s">
        <v>4015</v>
      </c>
      <c r="G339" s="754" t="s">
        <v>3578</v>
      </c>
      <c r="H339" s="754" t="s">
        <v>3579</v>
      </c>
      <c r="I339" s="756">
        <v>372.6</v>
      </c>
      <c r="J339" s="756">
        <v>4</v>
      </c>
      <c r="K339" s="757">
        <v>1490.4</v>
      </c>
    </row>
    <row r="340" spans="1:11" ht="14.4" customHeight="1" x14ac:dyDescent="0.3">
      <c r="A340" s="752" t="s">
        <v>562</v>
      </c>
      <c r="B340" s="753" t="s">
        <v>1949</v>
      </c>
      <c r="C340" s="754" t="s">
        <v>578</v>
      </c>
      <c r="D340" s="755" t="s">
        <v>579</v>
      </c>
      <c r="E340" s="754" t="s">
        <v>4014</v>
      </c>
      <c r="F340" s="755" t="s">
        <v>4015</v>
      </c>
      <c r="G340" s="754" t="s">
        <v>3580</v>
      </c>
      <c r="H340" s="754" t="s">
        <v>3581</v>
      </c>
      <c r="I340" s="756">
        <v>363</v>
      </c>
      <c r="J340" s="756">
        <v>10</v>
      </c>
      <c r="K340" s="757">
        <v>3630</v>
      </c>
    </row>
    <row r="341" spans="1:11" ht="14.4" customHeight="1" x14ac:dyDescent="0.3">
      <c r="A341" s="752" t="s">
        <v>562</v>
      </c>
      <c r="B341" s="753" t="s">
        <v>1949</v>
      </c>
      <c r="C341" s="754" t="s">
        <v>578</v>
      </c>
      <c r="D341" s="755" t="s">
        <v>579</v>
      </c>
      <c r="E341" s="754" t="s">
        <v>4016</v>
      </c>
      <c r="F341" s="755" t="s">
        <v>4017</v>
      </c>
      <c r="G341" s="754" t="s">
        <v>3582</v>
      </c>
      <c r="H341" s="754" t="s">
        <v>3583</v>
      </c>
      <c r="I341" s="756">
        <v>6945.5749999999998</v>
      </c>
      <c r="J341" s="756">
        <v>65</v>
      </c>
      <c r="K341" s="757">
        <v>451462.73</v>
      </c>
    </row>
    <row r="342" spans="1:11" ht="14.4" customHeight="1" x14ac:dyDescent="0.3">
      <c r="A342" s="752" t="s">
        <v>562</v>
      </c>
      <c r="B342" s="753" t="s">
        <v>1949</v>
      </c>
      <c r="C342" s="754" t="s">
        <v>578</v>
      </c>
      <c r="D342" s="755" t="s">
        <v>579</v>
      </c>
      <c r="E342" s="754" t="s">
        <v>4016</v>
      </c>
      <c r="F342" s="755" t="s">
        <v>4017</v>
      </c>
      <c r="G342" s="754" t="s">
        <v>3584</v>
      </c>
      <c r="H342" s="754" t="s">
        <v>3585</v>
      </c>
      <c r="I342" s="756">
        <v>3112.1824999999999</v>
      </c>
      <c r="J342" s="756">
        <v>65</v>
      </c>
      <c r="K342" s="757">
        <v>202291.71000000002</v>
      </c>
    </row>
    <row r="343" spans="1:11" ht="14.4" customHeight="1" x14ac:dyDescent="0.3">
      <c r="A343" s="752" t="s">
        <v>562</v>
      </c>
      <c r="B343" s="753" t="s">
        <v>1949</v>
      </c>
      <c r="C343" s="754" t="s">
        <v>578</v>
      </c>
      <c r="D343" s="755" t="s">
        <v>579</v>
      </c>
      <c r="E343" s="754" t="s">
        <v>4016</v>
      </c>
      <c r="F343" s="755" t="s">
        <v>4017</v>
      </c>
      <c r="G343" s="754" t="s">
        <v>3586</v>
      </c>
      <c r="H343" s="754" t="s">
        <v>3587</v>
      </c>
      <c r="I343" s="756">
        <v>37490</v>
      </c>
      <c r="J343" s="756">
        <v>2</v>
      </c>
      <c r="K343" s="757">
        <v>74980</v>
      </c>
    </row>
    <row r="344" spans="1:11" ht="14.4" customHeight="1" x14ac:dyDescent="0.3">
      <c r="A344" s="752" t="s">
        <v>562</v>
      </c>
      <c r="B344" s="753" t="s">
        <v>1949</v>
      </c>
      <c r="C344" s="754" t="s">
        <v>578</v>
      </c>
      <c r="D344" s="755" t="s">
        <v>579</v>
      </c>
      <c r="E344" s="754" t="s">
        <v>4016</v>
      </c>
      <c r="F344" s="755" t="s">
        <v>4017</v>
      </c>
      <c r="G344" s="754" t="s">
        <v>3588</v>
      </c>
      <c r="H344" s="754" t="s">
        <v>3589</v>
      </c>
      <c r="I344" s="756">
        <v>8701.11</v>
      </c>
      <c r="J344" s="756">
        <v>20</v>
      </c>
      <c r="K344" s="757">
        <v>174022.2</v>
      </c>
    </row>
    <row r="345" spans="1:11" ht="14.4" customHeight="1" x14ac:dyDescent="0.3">
      <c r="A345" s="752" t="s">
        <v>562</v>
      </c>
      <c r="B345" s="753" t="s">
        <v>1949</v>
      </c>
      <c r="C345" s="754" t="s">
        <v>578</v>
      </c>
      <c r="D345" s="755" t="s">
        <v>579</v>
      </c>
      <c r="E345" s="754" t="s">
        <v>4016</v>
      </c>
      <c r="F345" s="755" t="s">
        <v>4017</v>
      </c>
      <c r="G345" s="754" t="s">
        <v>3590</v>
      </c>
      <c r="H345" s="754" t="s">
        <v>3591</v>
      </c>
      <c r="I345" s="756">
        <v>1212.652</v>
      </c>
      <c r="J345" s="756">
        <v>25</v>
      </c>
      <c r="K345" s="757">
        <v>30316.300000000003</v>
      </c>
    </row>
    <row r="346" spans="1:11" ht="14.4" customHeight="1" x14ac:dyDescent="0.3">
      <c r="A346" s="752" t="s">
        <v>562</v>
      </c>
      <c r="B346" s="753" t="s">
        <v>1949</v>
      </c>
      <c r="C346" s="754" t="s">
        <v>578</v>
      </c>
      <c r="D346" s="755" t="s">
        <v>579</v>
      </c>
      <c r="E346" s="754" t="s">
        <v>4016</v>
      </c>
      <c r="F346" s="755" t="s">
        <v>4017</v>
      </c>
      <c r="G346" s="754" t="s">
        <v>3592</v>
      </c>
      <c r="H346" s="754" t="s">
        <v>3593</v>
      </c>
      <c r="I346" s="756">
        <v>652.91999999999996</v>
      </c>
      <c r="J346" s="756">
        <v>40</v>
      </c>
      <c r="K346" s="757">
        <v>26116.639999999999</v>
      </c>
    </row>
    <row r="347" spans="1:11" ht="14.4" customHeight="1" x14ac:dyDescent="0.3">
      <c r="A347" s="752" t="s">
        <v>562</v>
      </c>
      <c r="B347" s="753" t="s">
        <v>1949</v>
      </c>
      <c r="C347" s="754" t="s">
        <v>578</v>
      </c>
      <c r="D347" s="755" t="s">
        <v>579</v>
      </c>
      <c r="E347" s="754" t="s">
        <v>4016</v>
      </c>
      <c r="F347" s="755" t="s">
        <v>4017</v>
      </c>
      <c r="G347" s="754" t="s">
        <v>3594</v>
      </c>
      <c r="H347" s="754" t="s">
        <v>3595</v>
      </c>
      <c r="I347" s="756">
        <v>26.01</v>
      </c>
      <c r="J347" s="756">
        <v>160</v>
      </c>
      <c r="K347" s="757">
        <v>4162.3999999999996</v>
      </c>
    </row>
    <row r="348" spans="1:11" ht="14.4" customHeight="1" x14ac:dyDescent="0.3">
      <c r="A348" s="752" t="s">
        <v>562</v>
      </c>
      <c r="B348" s="753" t="s">
        <v>1949</v>
      </c>
      <c r="C348" s="754" t="s">
        <v>578</v>
      </c>
      <c r="D348" s="755" t="s">
        <v>579</v>
      </c>
      <c r="E348" s="754" t="s">
        <v>4016</v>
      </c>
      <c r="F348" s="755" t="s">
        <v>4017</v>
      </c>
      <c r="G348" s="754" t="s">
        <v>3144</v>
      </c>
      <c r="H348" s="754" t="s">
        <v>3145</v>
      </c>
      <c r="I348" s="756">
        <v>11.14</v>
      </c>
      <c r="J348" s="756">
        <v>400</v>
      </c>
      <c r="K348" s="757">
        <v>4456</v>
      </c>
    </row>
    <row r="349" spans="1:11" ht="14.4" customHeight="1" x14ac:dyDescent="0.3">
      <c r="A349" s="752" t="s">
        <v>562</v>
      </c>
      <c r="B349" s="753" t="s">
        <v>1949</v>
      </c>
      <c r="C349" s="754" t="s">
        <v>578</v>
      </c>
      <c r="D349" s="755" t="s">
        <v>579</v>
      </c>
      <c r="E349" s="754" t="s">
        <v>4016</v>
      </c>
      <c r="F349" s="755" t="s">
        <v>4017</v>
      </c>
      <c r="G349" s="754" t="s">
        <v>3596</v>
      </c>
      <c r="H349" s="754" t="s">
        <v>3597</v>
      </c>
      <c r="I349" s="756">
        <v>8.4700000000000006</v>
      </c>
      <c r="J349" s="756">
        <v>400</v>
      </c>
      <c r="K349" s="757">
        <v>3388</v>
      </c>
    </row>
    <row r="350" spans="1:11" ht="14.4" customHeight="1" x14ac:dyDescent="0.3">
      <c r="A350" s="752" t="s">
        <v>562</v>
      </c>
      <c r="B350" s="753" t="s">
        <v>1949</v>
      </c>
      <c r="C350" s="754" t="s">
        <v>578</v>
      </c>
      <c r="D350" s="755" t="s">
        <v>579</v>
      </c>
      <c r="E350" s="754" t="s">
        <v>4016</v>
      </c>
      <c r="F350" s="755" t="s">
        <v>4017</v>
      </c>
      <c r="G350" s="754" t="s">
        <v>3146</v>
      </c>
      <c r="H350" s="754" t="s">
        <v>3147</v>
      </c>
      <c r="I350" s="756">
        <v>1.0933333333333335</v>
      </c>
      <c r="J350" s="756">
        <v>1800</v>
      </c>
      <c r="K350" s="757">
        <v>1968</v>
      </c>
    </row>
    <row r="351" spans="1:11" ht="14.4" customHeight="1" x14ac:dyDescent="0.3">
      <c r="A351" s="752" t="s">
        <v>562</v>
      </c>
      <c r="B351" s="753" t="s">
        <v>1949</v>
      </c>
      <c r="C351" s="754" t="s">
        <v>578</v>
      </c>
      <c r="D351" s="755" t="s">
        <v>579</v>
      </c>
      <c r="E351" s="754" t="s">
        <v>4016</v>
      </c>
      <c r="F351" s="755" t="s">
        <v>4017</v>
      </c>
      <c r="G351" s="754" t="s">
        <v>3148</v>
      </c>
      <c r="H351" s="754" t="s">
        <v>3149</v>
      </c>
      <c r="I351" s="756">
        <v>1.67</v>
      </c>
      <c r="J351" s="756">
        <v>600</v>
      </c>
      <c r="K351" s="757">
        <v>1002</v>
      </c>
    </row>
    <row r="352" spans="1:11" ht="14.4" customHeight="1" x14ac:dyDescent="0.3">
      <c r="A352" s="752" t="s">
        <v>562</v>
      </c>
      <c r="B352" s="753" t="s">
        <v>1949</v>
      </c>
      <c r="C352" s="754" t="s">
        <v>578</v>
      </c>
      <c r="D352" s="755" t="s">
        <v>579</v>
      </c>
      <c r="E352" s="754" t="s">
        <v>4016</v>
      </c>
      <c r="F352" s="755" t="s">
        <v>4017</v>
      </c>
      <c r="G352" s="754" t="s">
        <v>3150</v>
      </c>
      <c r="H352" s="754" t="s">
        <v>3151</v>
      </c>
      <c r="I352" s="756">
        <v>0.47666666666666663</v>
      </c>
      <c r="J352" s="756">
        <v>2000</v>
      </c>
      <c r="K352" s="757">
        <v>954</v>
      </c>
    </row>
    <row r="353" spans="1:11" ht="14.4" customHeight="1" x14ac:dyDescent="0.3">
      <c r="A353" s="752" t="s">
        <v>562</v>
      </c>
      <c r="B353" s="753" t="s">
        <v>1949</v>
      </c>
      <c r="C353" s="754" t="s">
        <v>578</v>
      </c>
      <c r="D353" s="755" t="s">
        <v>579</v>
      </c>
      <c r="E353" s="754" t="s">
        <v>4016</v>
      </c>
      <c r="F353" s="755" t="s">
        <v>4017</v>
      </c>
      <c r="G353" s="754" t="s">
        <v>3152</v>
      </c>
      <c r="H353" s="754" t="s">
        <v>3153</v>
      </c>
      <c r="I353" s="756">
        <v>0.67</v>
      </c>
      <c r="J353" s="756">
        <v>1200</v>
      </c>
      <c r="K353" s="757">
        <v>804</v>
      </c>
    </row>
    <row r="354" spans="1:11" ht="14.4" customHeight="1" x14ac:dyDescent="0.3">
      <c r="A354" s="752" t="s">
        <v>562</v>
      </c>
      <c r="B354" s="753" t="s">
        <v>1949</v>
      </c>
      <c r="C354" s="754" t="s">
        <v>578</v>
      </c>
      <c r="D354" s="755" t="s">
        <v>579</v>
      </c>
      <c r="E354" s="754" t="s">
        <v>4016</v>
      </c>
      <c r="F354" s="755" t="s">
        <v>4017</v>
      </c>
      <c r="G354" s="754" t="s">
        <v>3598</v>
      </c>
      <c r="H354" s="754" t="s">
        <v>3599</v>
      </c>
      <c r="I354" s="756">
        <v>62.56</v>
      </c>
      <c r="J354" s="756">
        <v>150</v>
      </c>
      <c r="K354" s="757">
        <v>9383.7000000000007</v>
      </c>
    </row>
    <row r="355" spans="1:11" ht="14.4" customHeight="1" x14ac:dyDescent="0.3">
      <c r="A355" s="752" t="s">
        <v>562</v>
      </c>
      <c r="B355" s="753" t="s">
        <v>1949</v>
      </c>
      <c r="C355" s="754" t="s">
        <v>578</v>
      </c>
      <c r="D355" s="755" t="s">
        <v>579</v>
      </c>
      <c r="E355" s="754" t="s">
        <v>4016</v>
      </c>
      <c r="F355" s="755" t="s">
        <v>4017</v>
      </c>
      <c r="G355" s="754" t="s">
        <v>3600</v>
      </c>
      <c r="H355" s="754" t="s">
        <v>3601</v>
      </c>
      <c r="I355" s="756">
        <v>1383.8366666666668</v>
      </c>
      <c r="J355" s="756">
        <v>80</v>
      </c>
      <c r="K355" s="757">
        <v>109117.79999999999</v>
      </c>
    </row>
    <row r="356" spans="1:11" ht="14.4" customHeight="1" x14ac:dyDescent="0.3">
      <c r="A356" s="752" t="s">
        <v>562</v>
      </c>
      <c r="B356" s="753" t="s">
        <v>1949</v>
      </c>
      <c r="C356" s="754" t="s">
        <v>578</v>
      </c>
      <c r="D356" s="755" t="s">
        <v>579</v>
      </c>
      <c r="E356" s="754" t="s">
        <v>4016</v>
      </c>
      <c r="F356" s="755" t="s">
        <v>4017</v>
      </c>
      <c r="G356" s="754" t="s">
        <v>3602</v>
      </c>
      <c r="H356" s="754" t="s">
        <v>3603</v>
      </c>
      <c r="I356" s="756">
        <v>80.569999999999993</v>
      </c>
      <c r="J356" s="756">
        <v>240</v>
      </c>
      <c r="K356" s="757">
        <v>19336.800000000003</v>
      </c>
    </row>
    <row r="357" spans="1:11" ht="14.4" customHeight="1" x14ac:dyDescent="0.3">
      <c r="A357" s="752" t="s">
        <v>562</v>
      </c>
      <c r="B357" s="753" t="s">
        <v>1949</v>
      </c>
      <c r="C357" s="754" t="s">
        <v>578</v>
      </c>
      <c r="D357" s="755" t="s">
        <v>579</v>
      </c>
      <c r="E357" s="754" t="s">
        <v>4016</v>
      </c>
      <c r="F357" s="755" t="s">
        <v>4017</v>
      </c>
      <c r="G357" s="754" t="s">
        <v>3604</v>
      </c>
      <c r="H357" s="754" t="s">
        <v>3605</v>
      </c>
      <c r="I357" s="756">
        <v>162.68</v>
      </c>
      <c r="J357" s="756">
        <v>675</v>
      </c>
      <c r="K357" s="757">
        <v>109807.5</v>
      </c>
    </row>
    <row r="358" spans="1:11" ht="14.4" customHeight="1" x14ac:dyDescent="0.3">
      <c r="A358" s="752" t="s">
        <v>562</v>
      </c>
      <c r="B358" s="753" t="s">
        <v>1949</v>
      </c>
      <c r="C358" s="754" t="s">
        <v>578</v>
      </c>
      <c r="D358" s="755" t="s">
        <v>579</v>
      </c>
      <c r="E358" s="754" t="s">
        <v>4016</v>
      </c>
      <c r="F358" s="755" t="s">
        <v>4017</v>
      </c>
      <c r="G358" s="754" t="s">
        <v>3370</v>
      </c>
      <c r="H358" s="754" t="s">
        <v>3371</v>
      </c>
      <c r="I358" s="756">
        <v>61.109999999999992</v>
      </c>
      <c r="J358" s="756">
        <v>180</v>
      </c>
      <c r="K358" s="757">
        <v>10999.5</v>
      </c>
    </row>
    <row r="359" spans="1:11" ht="14.4" customHeight="1" x14ac:dyDescent="0.3">
      <c r="A359" s="752" t="s">
        <v>562</v>
      </c>
      <c r="B359" s="753" t="s">
        <v>1949</v>
      </c>
      <c r="C359" s="754" t="s">
        <v>578</v>
      </c>
      <c r="D359" s="755" t="s">
        <v>579</v>
      </c>
      <c r="E359" s="754" t="s">
        <v>4016</v>
      </c>
      <c r="F359" s="755" t="s">
        <v>4017</v>
      </c>
      <c r="G359" s="754" t="s">
        <v>3606</v>
      </c>
      <c r="H359" s="754" t="s">
        <v>3607</v>
      </c>
      <c r="I359" s="756">
        <v>45.98</v>
      </c>
      <c r="J359" s="756">
        <v>100</v>
      </c>
      <c r="K359" s="757">
        <v>4598</v>
      </c>
    </row>
    <row r="360" spans="1:11" ht="14.4" customHeight="1" x14ac:dyDescent="0.3">
      <c r="A360" s="752" t="s">
        <v>562</v>
      </c>
      <c r="B360" s="753" t="s">
        <v>1949</v>
      </c>
      <c r="C360" s="754" t="s">
        <v>578</v>
      </c>
      <c r="D360" s="755" t="s">
        <v>579</v>
      </c>
      <c r="E360" s="754" t="s">
        <v>4016</v>
      </c>
      <c r="F360" s="755" t="s">
        <v>4017</v>
      </c>
      <c r="G360" s="754" t="s">
        <v>3608</v>
      </c>
      <c r="H360" s="754" t="s">
        <v>3609</v>
      </c>
      <c r="I360" s="756">
        <v>99.219999999999985</v>
      </c>
      <c r="J360" s="756">
        <v>30</v>
      </c>
      <c r="K360" s="757">
        <v>2976.6000000000004</v>
      </c>
    </row>
    <row r="361" spans="1:11" ht="14.4" customHeight="1" x14ac:dyDescent="0.3">
      <c r="A361" s="752" t="s">
        <v>562</v>
      </c>
      <c r="B361" s="753" t="s">
        <v>1949</v>
      </c>
      <c r="C361" s="754" t="s">
        <v>578</v>
      </c>
      <c r="D361" s="755" t="s">
        <v>579</v>
      </c>
      <c r="E361" s="754" t="s">
        <v>4016</v>
      </c>
      <c r="F361" s="755" t="s">
        <v>4017</v>
      </c>
      <c r="G361" s="754" t="s">
        <v>3372</v>
      </c>
      <c r="H361" s="754" t="s">
        <v>3373</v>
      </c>
      <c r="I361" s="756">
        <v>2.7833333333333332</v>
      </c>
      <c r="J361" s="756">
        <v>900</v>
      </c>
      <c r="K361" s="757">
        <v>2505</v>
      </c>
    </row>
    <row r="362" spans="1:11" ht="14.4" customHeight="1" x14ac:dyDescent="0.3">
      <c r="A362" s="752" t="s">
        <v>562</v>
      </c>
      <c r="B362" s="753" t="s">
        <v>1949</v>
      </c>
      <c r="C362" s="754" t="s">
        <v>578</v>
      </c>
      <c r="D362" s="755" t="s">
        <v>579</v>
      </c>
      <c r="E362" s="754" t="s">
        <v>4016</v>
      </c>
      <c r="F362" s="755" t="s">
        <v>4017</v>
      </c>
      <c r="G362" s="754" t="s">
        <v>3610</v>
      </c>
      <c r="H362" s="754" t="s">
        <v>3611</v>
      </c>
      <c r="I362" s="756">
        <v>140.12</v>
      </c>
      <c r="J362" s="756">
        <v>40</v>
      </c>
      <c r="K362" s="757">
        <v>5604.72</v>
      </c>
    </row>
    <row r="363" spans="1:11" ht="14.4" customHeight="1" x14ac:dyDescent="0.3">
      <c r="A363" s="752" t="s">
        <v>562</v>
      </c>
      <c r="B363" s="753" t="s">
        <v>1949</v>
      </c>
      <c r="C363" s="754" t="s">
        <v>578</v>
      </c>
      <c r="D363" s="755" t="s">
        <v>579</v>
      </c>
      <c r="E363" s="754" t="s">
        <v>4016</v>
      </c>
      <c r="F363" s="755" t="s">
        <v>4017</v>
      </c>
      <c r="G363" s="754" t="s">
        <v>3612</v>
      </c>
      <c r="H363" s="754" t="s">
        <v>3613</v>
      </c>
      <c r="I363" s="756">
        <v>1076.9000000000001</v>
      </c>
      <c r="J363" s="756">
        <v>80</v>
      </c>
      <c r="K363" s="757">
        <v>86152</v>
      </c>
    </row>
    <row r="364" spans="1:11" ht="14.4" customHeight="1" x14ac:dyDescent="0.3">
      <c r="A364" s="752" t="s">
        <v>562</v>
      </c>
      <c r="B364" s="753" t="s">
        <v>1949</v>
      </c>
      <c r="C364" s="754" t="s">
        <v>578</v>
      </c>
      <c r="D364" s="755" t="s">
        <v>579</v>
      </c>
      <c r="E364" s="754" t="s">
        <v>4016</v>
      </c>
      <c r="F364" s="755" t="s">
        <v>4017</v>
      </c>
      <c r="G364" s="754" t="s">
        <v>3614</v>
      </c>
      <c r="H364" s="754" t="s">
        <v>3615</v>
      </c>
      <c r="I364" s="756">
        <v>156.19999999999999</v>
      </c>
      <c r="J364" s="756">
        <v>100</v>
      </c>
      <c r="K364" s="757">
        <v>15620.19</v>
      </c>
    </row>
    <row r="365" spans="1:11" ht="14.4" customHeight="1" x14ac:dyDescent="0.3">
      <c r="A365" s="752" t="s">
        <v>562</v>
      </c>
      <c r="B365" s="753" t="s">
        <v>1949</v>
      </c>
      <c r="C365" s="754" t="s">
        <v>578</v>
      </c>
      <c r="D365" s="755" t="s">
        <v>579</v>
      </c>
      <c r="E365" s="754" t="s">
        <v>4016</v>
      </c>
      <c r="F365" s="755" t="s">
        <v>4017</v>
      </c>
      <c r="G365" s="754" t="s">
        <v>3616</v>
      </c>
      <c r="H365" s="754" t="s">
        <v>3617</v>
      </c>
      <c r="I365" s="756">
        <v>110.53000000000002</v>
      </c>
      <c r="J365" s="756">
        <v>175</v>
      </c>
      <c r="K365" s="757">
        <v>19343.190000000002</v>
      </c>
    </row>
    <row r="366" spans="1:11" ht="14.4" customHeight="1" x14ac:dyDescent="0.3">
      <c r="A366" s="752" t="s">
        <v>562</v>
      </c>
      <c r="B366" s="753" t="s">
        <v>1949</v>
      </c>
      <c r="C366" s="754" t="s">
        <v>578</v>
      </c>
      <c r="D366" s="755" t="s">
        <v>579</v>
      </c>
      <c r="E366" s="754" t="s">
        <v>4016</v>
      </c>
      <c r="F366" s="755" t="s">
        <v>4017</v>
      </c>
      <c r="G366" s="754" t="s">
        <v>3618</v>
      </c>
      <c r="H366" s="754" t="s">
        <v>3619</v>
      </c>
      <c r="I366" s="756">
        <v>34</v>
      </c>
      <c r="J366" s="756">
        <v>350</v>
      </c>
      <c r="K366" s="757">
        <v>11900</v>
      </c>
    </row>
    <row r="367" spans="1:11" ht="14.4" customHeight="1" x14ac:dyDescent="0.3">
      <c r="A367" s="752" t="s">
        <v>562</v>
      </c>
      <c r="B367" s="753" t="s">
        <v>1949</v>
      </c>
      <c r="C367" s="754" t="s">
        <v>578</v>
      </c>
      <c r="D367" s="755" t="s">
        <v>579</v>
      </c>
      <c r="E367" s="754" t="s">
        <v>4016</v>
      </c>
      <c r="F367" s="755" t="s">
        <v>4017</v>
      </c>
      <c r="G367" s="754" t="s">
        <v>3620</v>
      </c>
      <c r="H367" s="754" t="s">
        <v>3621</v>
      </c>
      <c r="I367" s="756">
        <v>9.68</v>
      </c>
      <c r="J367" s="756">
        <v>50</v>
      </c>
      <c r="K367" s="757">
        <v>484</v>
      </c>
    </row>
    <row r="368" spans="1:11" ht="14.4" customHeight="1" x14ac:dyDescent="0.3">
      <c r="A368" s="752" t="s">
        <v>562</v>
      </c>
      <c r="B368" s="753" t="s">
        <v>1949</v>
      </c>
      <c r="C368" s="754" t="s">
        <v>578</v>
      </c>
      <c r="D368" s="755" t="s">
        <v>579</v>
      </c>
      <c r="E368" s="754" t="s">
        <v>4016</v>
      </c>
      <c r="F368" s="755" t="s">
        <v>4017</v>
      </c>
      <c r="G368" s="754" t="s">
        <v>3160</v>
      </c>
      <c r="H368" s="754" t="s">
        <v>3161</v>
      </c>
      <c r="I368" s="756">
        <v>26.012499999999999</v>
      </c>
      <c r="J368" s="756">
        <v>320</v>
      </c>
      <c r="K368" s="757">
        <v>8325.1999999999989</v>
      </c>
    </row>
    <row r="369" spans="1:11" ht="14.4" customHeight="1" x14ac:dyDescent="0.3">
      <c r="A369" s="752" t="s">
        <v>562</v>
      </c>
      <c r="B369" s="753" t="s">
        <v>1949</v>
      </c>
      <c r="C369" s="754" t="s">
        <v>578</v>
      </c>
      <c r="D369" s="755" t="s">
        <v>579</v>
      </c>
      <c r="E369" s="754" t="s">
        <v>4016</v>
      </c>
      <c r="F369" s="755" t="s">
        <v>4017</v>
      </c>
      <c r="G369" s="754" t="s">
        <v>3622</v>
      </c>
      <c r="H369" s="754" t="s">
        <v>3623</v>
      </c>
      <c r="I369" s="756">
        <v>26.02</v>
      </c>
      <c r="J369" s="756">
        <v>150</v>
      </c>
      <c r="K369" s="757">
        <v>3902.3999999999996</v>
      </c>
    </row>
    <row r="370" spans="1:11" ht="14.4" customHeight="1" x14ac:dyDescent="0.3">
      <c r="A370" s="752" t="s">
        <v>562</v>
      </c>
      <c r="B370" s="753" t="s">
        <v>1949</v>
      </c>
      <c r="C370" s="754" t="s">
        <v>578</v>
      </c>
      <c r="D370" s="755" t="s">
        <v>579</v>
      </c>
      <c r="E370" s="754" t="s">
        <v>4016</v>
      </c>
      <c r="F370" s="755" t="s">
        <v>4017</v>
      </c>
      <c r="G370" s="754" t="s">
        <v>3174</v>
      </c>
      <c r="H370" s="754" t="s">
        <v>3175</v>
      </c>
      <c r="I370" s="756">
        <v>7.16</v>
      </c>
      <c r="J370" s="756">
        <v>300</v>
      </c>
      <c r="K370" s="757">
        <v>2147.6999999999998</v>
      </c>
    </row>
    <row r="371" spans="1:11" ht="14.4" customHeight="1" x14ac:dyDescent="0.3">
      <c r="A371" s="752" t="s">
        <v>562</v>
      </c>
      <c r="B371" s="753" t="s">
        <v>1949</v>
      </c>
      <c r="C371" s="754" t="s">
        <v>578</v>
      </c>
      <c r="D371" s="755" t="s">
        <v>579</v>
      </c>
      <c r="E371" s="754" t="s">
        <v>4016</v>
      </c>
      <c r="F371" s="755" t="s">
        <v>4017</v>
      </c>
      <c r="G371" s="754" t="s">
        <v>3384</v>
      </c>
      <c r="H371" s="754" t="s">
        <v>3385</v>
      </c>
      <c r="I371" s="756">
        <v>33.880000000000003</v>
      </c>
      <c r="J371" s="756">
        <v>6</v>
      </c>
      <c r="K371" s="757">
        <v>203.28</v>
      </c>
    </row>
    <row r="372" spans="1:11" ht="14.4" customHeight="1" x14ac:dyDescent="0.3">
      <c r="A372" s="752" t="s">
        <v>562</v>
      </c>
      <c r="B372" s="753" t="s">
        <v>1949</v>
      </c>
      <c r="C372" s="754" t="s">
        <v>578</v>
      </c>
      <c r="D372" s="755" t="s">
        <v>579</v>
      </c>
      <c r="E372" s="754" t="s">
        <v>4016</v>
      </c>
      <c r="F372" s="755" t="s">
        <v>4017</v>
      </c>
      <c r="G372" s="754" t="s">
        <v>3624</v>
      </c>
      <c r="H372" s="754" t="s">
        <v>3625</v>
      </c>
      <c r="I372" s="756">
        <v>878.46</v>
      </c>
      <c r="J372" s="756">
        <v>30</v>
      </c>
      <c r="K372" s="757">
        <v>26353.800000000003</v>
      </c>
    </row>
    <row r="373" spans="1:11" ht="14.4" customHeight="1" x14ac:dyDescent="0.3">
      <c r="A373" s="752" t="s">
        <v>562</v>
      </c>
      <c r="B373" s="753" t="s">
        <v>1949</v>
      </c>
      <c r="C373" s="754" t="s">
        <v>578</v>
      </c>
      <c r="D373" s="755" t="s">
        <v>579</v>
      </c>
      <c r="E373" s="754" t="s">
        <v>4016</v>
      </c>
      <c r="F373" s="755" t="s">
        <v>4017</v>
      </c>
      <c r="G373" s="754" t="s">
        <v>3626</v>
      </c>
      <c r="H373" s="754" t="s">
        <v>3627</v>
      </c>
      <c r="I373" s="756">
        <v>587.72</v>
      </c>
      <c r="J373" s="756">
        <v>96</v>
      </c>
      <c r="K373" s="757">
        <v>56421.3</v>
      </c>
    </row>
    <row r="374" spans="1:11" ht="14.4" customHeight="1" x14ac:dyDescent="0.3">
      <c r="A374" s="752" t="s">
        <v>562</v>
      </c>
      <c r="B374" s="753" t="s">
        <v>1949</v>
      </c>
      <c r="C374" s="754" t="s">
        <v>578</v>
      </c>
      <c r="D374" s="755" t="s">
        <v>579</v>
      </c>
      <c r="E374" s="754" t="s">
        <v>4016</v>
      </c>
      <c r="F374" s="755" t="s">
        <v>4017</v>
      </c>
      <c r="G374" s="754" t="s">
        <v>3628</v>
      </c>
      <c r="H374" s="754" t="s">
        <v>3629</v>
      </c>
      <c r="I374" s="756">
        <v>653.4</v>
      </c>
      <c r="J374" s="756">
        <v>10</v>
      </c>
      <c r="K374" s="757">
        <v>6534</v>
      </c>
    </row>
    <row r="375" spans="1:11" ht="14.4" customHeight="1" x14ac:dyDescent="0.3">
      <c r="A375" s="752" t="s">
        <v>562</v>
      </c>
      <c r="B375" s="753" t="s">
        <v>1949</v>
      </c>
      <c r="C375" s="754" t="s">
        <v>578</v>
      </c>
      <c r="D375" s="755" t="s">
        <v>579</v>
      </c>
      <c r="E375" s="754" t="s">
        <v>4016</v>
      </c>
      <c r="F375" s="755" t="s">
        <v>4017</v>
      </c>
      <c r="G375" s="754" t="s">
        <v>3386</v>
      </c>
      <c r="H375" s="754" t="s">
        <v>3387</v>
      </c>
      <c r="I375" s="756">
        <v>769.56</v>
      </c>
      <c r="J375" s="756">
        <v>30</v>
      </c>
      <c r="K375" s="757">
        <v>23086.799999999999</v>
      </c>
    </row>
    <row r="376" spans="1:11" ht="14.4" customHeight="1" x14ac:dyDescent="0.3">
      <c r="A376" s="752" t="s">
        <v>562</v>
      </c>
      <c r="B376" s="753" t="s">
        <v>1949</v>
      </c>
      <c r="C376" s="754" t="s">
        <v>578</v>
      </c>
      <c r="D376" s="755" t="s">
        <v>579</v>
      </c>
      <c r="E376" s="754" t="s">
        <v>4016</v>
      </c>
      <c r="F376" s="755" t="s">
        <v>4017</v>
      </c>
      <c r="G376" s="754" t="s">
        <v>3390</v>
      </c>
      <c r="H376" s="754" t="s">
        <v>3391</v>
      </c>
      <c r="I376" s="756">
        <v>21.22</v>
      </c>
      <c r="J376" s="756">
        <v>225</v>
      </c>
      <c r="K376" s="757">
        <v>4774.5</v>
      </c>
    </row>
    <row r="377" spans="1:11" ht="14.4" customHeight="1" x14ac:dyDescent="0.3">
      <c r="A377" s="752" t="s">
        <v>562</v>
      </c>
      <c r="B377" s="753" t="s">
        <v>1949</v>
      </c>
      <c r="C377" s="754" t="s">
        <v>578</v>
      </c>
      <c r="D377" s="755" t="s">
        <v>579</v>
      </c>
      <c r="E377" s="754" t="s">
        <v>4016</v>
      </c>
      <c r="F377" s="755" t="s">
        <v>4017</v>
      </c>
      <c r="G377" s="754" t="s">
        <v>3630</v>
      </c>
      <c r="H377" s="754" t="s">
        <v>3631</v>
      </c>
      <c r="I377" s="756">
        <v>1197.9000000000001</v>
      </c>
      <c r="J377" s="756">
        <v>20</v>
      </c>
      <c r="K377" s="757">
        <v>23958</v>
      </c>
    </row>
    <row r="378" spans="1:11" ht="14.4" customHeight="1" x14ac:dyDescent="0.3">
      <c r="A378" s="752" t="s">
        <v>562</v>
      </c>
      <c r="B378" s="753" t="s">
        <v>1949</v>
      </c>
      <c r="C378" s="754" t="s">
        <v>578</v>
      </c>
      <c r="D378" s="755" t="s">
        <v>579</v>
      </c>
      <c r="E378" s="754" t="s">
        <v>4016</v>
      </c>
      <c r="F378" s="755" t="s">
        <v>4017</v>
      </c>
      <c r="G378" s="754" t="s">
        <v>3182</v>
      </c>
      <c r="H378" s="754" t="s">
        <v>3183</v>
      </c>
      <c r="I378" s="756">
        <v>2.9</v>
      </c>
      <c r="J378" s="756">
        <v>100</v>
      </c>
      <c r="K378" s="757">
        <v>290</v>
      </c>
    </row>
    <row r="379" spans="1:11" ht="14.4" customHeight="1" x14ac:dyDescent="0.3">
      <c r="A379" s="752" t="s">
        <v>562</v>
      </c>
      <c r="B379" s="753" t="s">
        <v>1949</v>
      </c>
      <c r="C379" s="754" t="s">
        <v>578</v>
      </c>
      <c r="D379" s="755" t="s">
        <v>579</v>
      </c>
      <c r="E379" s="754" t="s">
        <v>4016</v>
      </c>
      <c r="F379" s="755" t="s">
        <v>4017</v>
      </c>
      <c r="G379" s="754" t="s">
        <v>3632</v>
      </c>
      <c r="H379" s="754" t="s">
        <v>3633</v>
      </c>
      <c r="I379" s="756">
        <v>2.9</v>
      </c>
      <c r="J379" s="756">
        <v>100</v>
      </c>
      <c r="K379" s="757">
        <v>290</v>
      </c>
    </row>
    <row r="380" spans="1:11" ht="14.4" customHeight="1" x14ac:dyDescent="0.3">
      <c r="A380" s="752" t="s">
        <v>562</v>
      </c>
      <c r="B380" s="753" t="s">
        <v>1949</v>
      </c>
      <c r="C380" s="754" t="s">
        <v>578</v>
      </c>
      <c r="D380" s="755" t="s">
        <v>579</v>
      </c>
      <c r="E380" s="754" t="s">
        <v>4016</v>
      </c>
      <c r="F380" s="755" t="s">
        <v>4017</v>
      </c>
      <c r="G380" s="754" t="s">
        <v>3188</v>
      </c>
      <c r="H380" s="754" t="s">
        <v>3189</v>
      </c>
      <c r="I380" s="756">
        <v>17.995000000000001</v>
      </c>
      <c r="J380" s="756">
        <v>70</v>
      </c>
      <c r="K380" s="757">
        <v>1259.0999999999999</v>
      </c>
    </row>
    <row r="381" spans="1:11" ht="14.4" customHeight="1" x14ac:dyDescent="0.3">
      <c r="A381" s="752" t="s">
        <v>562</v>
      </c>
      <c r="B381" s="753" t="s">
        <v>1949</v>
      </c>
      <c r="C381" s="754" t="s">
        <v>578</v>
      </c>
      <c r="D381" s="755" t="s">
        <v>579</v>
      </c>
      <c r="E381" s="754" t="s">
        <v>4016</v>
      </c>
      <c r="F381" s="755" t="s">
        <v>4017</v>
      </c>
      <c r="G381" s="754" t="s">
        <v>3402</v>
      </c>
      <c r="H381" s="754" t="s">
        <v>3403</v>
      </c>
      <c r="I381" s="756">
        <v>17.97</v>
      </c>
      <c r="J381" s="756">
        <v>50</v>
      </c>
      <c r="K381" s="757">
        <v>898.5</v>
      </c>
    </row>
    <row r="382" spans="1:11" ht="14.4" customHeight="1" x14ac:dyDescent="0.3">
      <c r="A382" s="752" t="s">
        <v>562</v>
      </c>
      <c r="B382" s="753" t="s">
        <v>1949</v>
      </c>
      <c r="C382" s="754" t="s">
        <v>578</v>
      </c>
      <c r="D382" s="755" t="s">
        <v>579</v>
      </c>
      <c r="E382" s="754" t="s">
        <v>4016</v>
      </c>
      <c r="F382" s="755" t="s">
        <v>4017</v>
      </c>
      <c r="G382" s="754" t="s">
        <v>3634</v>
      </c>
      <c r="H382" s="754" t="s">
        <v>3635</v>
      </c>
      <c r="I382" s="756">
        <v>11.5</v>
      </c>
      <c r="J382" s="756">
        <v>30</v>
      </c>
      <c r="K382" s="757">
        <v>345</v>
      </c>
    </row>
    <row r="383" spans="1:11" ht="14.4" customHeight="1" x14ac:dyDescent="0.3">
      <c r="A383" s="752" t="s">
        <v>562</v>
      </c>
      <c r="B383" s="753" t="s">
        <v>1949</v>
      </c>
      <c r="C383" s="754" t="s">
        <v>578</v>
      </c>
      <c r="D383" s="755" t="s">
        <v>579</v>
      </c>
      <c r="E383" s="754" t="s">
        <v>4016</v>
      </c>
      <c r="F383" s="755" t="s">
        <v>4017</v>
      </c>
      <c r="G383" s="754" t="s">
        <v>3636</v>
      </c>
      <c r="H383" s="754" t="s">
        <v>3637</v>
      </c>
      <c r="I383" s="756">
        <v>17.98</v>
      </c>
      <c r="J383" s="756">
        <v>50</v>
      </c>
      <c r="K383" s="757">
        <v>899</v>
      </c>
    </row>
    <row r="384" spans="1:11" ht="14.4" customHeight="1" x14ac:dyDescent="0.3">
      <c r="A384" s="752" t="s">
        <v>562</v>
      </c>
      <c r="B384" s="753" t="s">
        <v>1949</v>
      </c>
      <c r="C384" s="754" t="s">
        <v>578</v>
      </c>
      <c r="D384" s="755" t="s">
        <v>579</v>
      </c>
      <c r="E384" s="754" t="s">
        <v>4016</v>
      </c>
      <c r="F384" s="755" t="s">
        <v>4017</v>
      </c>
      <c r="G384" s="754" t="s">
        <v>3638</v>
      </c>
      <c r="H384" s="754" t="s">
        <v>3639</v>
      </c>
      <c r="I384" s="756">
        <v>115</v>
      </c>
      <c r="J384" s="756">
        <v>192</v>
      </c>
      <c r="K384" s="757">
        <v>22080</v>
      </c>
    </row>
    <row r="385" spans="1:11" ht="14.4" customHeight="1" x14ac:dyDescent="0.3">
      <c r="A385" s="752" t="s">
        <v>562</v>
      </c>
      <c r="B385" s="753" t="s">
        <v>1949</v>
      </c>
      <c r="C385" s="754" t="s">
        <v>578</v>
      </c>
      <c r="D385" s="755" t="s">
        <v>579</v>
      </c>
      <c r="E385" s="754" t="s">
        <v>4016</v>
      </c>
      <c r="F385" s="755" t="s">
        <v>4017</v>
      </c>
      <c r="G385" s="754" t="s">
        <v>3190</v>
      </c>
      <c r="H385" s="754" t="s">
        <v>3191</v>
      </c>
      <c r="I385" s="756">
        <v>13.31</v>
      </c>
      <c r="J385" s="756">
        <v>130</v>
      </c>
      <c r="K385" s="757">
        <v>1730.3</v>
      </c>
    </row>
    <row r="386" spans="1:11" ht="14.4" customHeight="1" x14ac:dyDescent="0.3">
      <c r="A386" s="752" t="s">
        <v>562</v>
      </c>
      <c r="B386" s="753" t="s">
        <v>1949</v>
      </c>
      <c r="C386" s="754" t="s">
        <v>578</v>
      </c>
      <c r="D386" s="755" t="s">
        <v>579</v>
      </c>
      <c r="E386" s="754" t="s">
        <v>4016</v>
      </c>
      <c r="F386" s="755" t="s">
        <v>4017</v>
      </c>
      <c r="G386" s="754" t="s">
        <v>3640</v>
      </c>
      <c r="H386" s="754" t="s">
        <v>3641</v>
      </c>
      <c r="I386" s="756">
        <v>17.98</v>
      </c>
      <c r="J386" s="756">
        <v>50</v>
      </c>
      <c r="K386" s="757">
        <v>899.03</v>
      </c>
    </row>
    <row r="387" spans="1:11" ht="14.4" customHeight="1" x14ac:dyDescent="0.3">
      <c r="A387" s="752" t="s">
        <v>562</v>
      </c>
      <c r="B387" s="753" t="s">
        <v>1949</v>
      </c>
      <c r="C387" s="754" t="s">
        <v>578</v>
      </c>
      <c r="D387" s="755" t="s">
        <v>579</v>
      </c>
      <c r="E387" s="754" t="s">
        <v>4016</v>
      </c>
      <c r="F387" s="755" t="s">
        <v>4017</v>
      </c>
      <c r="G387" s="754" t="s">
        <v>3642</v>
      </c>
      <c r="H387" s="754" t="s">
        <v>3643</v>
      </c>
      <c r="I387" s="756">
        <v>132.49666666666667</v>
      </c>
      <c r="J387" s="756">
        <v>114</v>
      </c>
      <c r="K387" s="757">
        <v>15104.369999999999</v>
      </c>
    </row>
    <row r="388" spans="1:11" ht="14.4" customHeight="1" x14ac:dyDescent="0.3">
      <c r="A388" s="752" t="s">
        <v>562</v>
      </c>
      <c r="B388" s="753" t="s">
        <v>1949</v>
      </c>
      <c r="C388" s="754" t="s">
        <v>578</v>
      </c>
      <c r="D388" s="755" t="s">
        <v>579</v>
      </c>
      <c r="E388" s="754" t="s">
        <v>4016</v>
      </c>
      <c r="F388" s="755" t="s">
        <v>4017</v>
      </c>
      <c r="G388" s="754" t="s">
        <v>3192</v>
      </c>
      <c r="H388" s="754" t="s">
        <v>3193</v>
      </c>
      <c r="I388" s="756">
        <v>11.74</v>
      </c>
      <c r="J388" s="756">
        <v>140</v>
      </c>
      <c r="K388" s="757">
        <v>1643.6</v>
      </c>
    </row>
    <row r="389" spans="1:11" ht="14.4" customHeight="1" x14ac:dyDescent="0.3">
      <c r="A389" s="752" t="s">
        <v>562</v>
      </c>
      <c r="B389" s="753" t="s">
        <v>1949</v>
      </c>
      <c r="C389" s="754" t="s">
        <v>578</v>
      </c>
      <c r="D389" s="755" t="s">
        <v>579</v>
      </c>
      <c r="E389" s="754" t="s">
        <v>4016</v>
      </c>
      <c r="F389" s="755" t="s">
        <v>4017</v>
      </c>
      <c r="G389" s="754" t="s">
        <v>3410</v>
      </c>
      <c r="H389" s="754" t="s">
        <v>3411</v>
      </c>
      <c r="I389" s="756">
        <v>32.9</v>
      </c>
      <c r="J389" s="756">
        <v>180</v>
      </c>
      <c r="K389" s="757">
        <v>5922</v>
      </c>
    </row>
    <row r="390" spans="1:11" ht="14.4" customHeight="1" x14ac:dyDescent="0.3">
      <c r="A390" s="752" t="s">
        <v>562</v>
      </c>
      <c r="B390" s="753" t="s">
        <v>1949</v>
      </c>
      <c r="C390" s="754" t="s">
        <v>578</v>
      </c>
      <c r="D390" s="755" t="s">
        <v>579</v>
      </c>
      <c r="E390" s="754" t="s">
        <v>4016</v>
      </c>
      <c r="F390" s="755" t="s">
        <v>4017</v>
      </c>
      <c r="G390" s="754" t="s">
        <v>3196</v>
      </c>
      <c r="H390" s="754" t="s">
        <v>3197</v>
      </c>
      <c r="I390" s="756">
        <v>5.2</v>
      </c>
      <c r="J390" s="756">
        <v>300</v>
      </c>
      <c r="K390" s="757">
        <v>1560</v>
      </c>
    </row>
    <row r="391" spans="1:11" ht="14.4" customHeight="1" x14ac:dyDescent="0.3">
      <c r="A391" s="752" t="s">
        <v>562</v>
      </c>
      <c r="B391" s="753" t="s">
        <v>1949</v>
      </c>
      <c r="C391" s="754" t="s">
        <v>578</v>
      </c>
      <c r="D391" s="755" t="s">
        <v>579</v>
      </c>
      <c r="E391" s="754" t="s">
        <v>4016</v>
      </c>
      <c r="F391" s="755" t="s">
        <v>4017</v>
      </c>
      <c r="G391" s="754" t="s">
        <v>3198</v>
      </c>
      <c r="H391" s="754" t="s">
        <v>3199</v>
      </c>
      <c r="I391" s="756">
        <v>13.199999999999998</v>
      </c>
      <c r="J391" s="756">
        <v>170</v>
      </c>
      <c r="K391" s="757">
        <v>2244</v>
      </c>
    </row>
    <row r="392" spans="1:11" ht="14.4" customHeight="1" x14ac:dyDescent="0.3">
      <c r="A392" s="752" t="s">
        <v>562</v>
      </c>
      <c r="B392" s="753" t="s">
        <v>1949</v>
      </c>
      <c r="C392" s="754" t="s">
        <v>578</v>
      </c>
      <c r="D392" s="755" t="s">
        <v>579</v>
      </c>
      <c r="E392" s="754" t="s">
        <v>4016</v>
      </c>
      <c r="F392" s="755" t="s">
        <v>4017</v>
      </c>
      <c r="G392" s="754" t="s">
        <v>3202</v>
      </c>
      <c r="H392" s="754" t="s">
        <v>3203</v>
      </c>
      <c r="I392" s="756">
        <v>21.24</v>
      </c>
      <c r="J392" s="756">
        <v>20</v>
      </c>
      <c r="K392" s="757">
        <v>424.8</v>
      </c>
    </row>
    <row r="393" spans="1:11" ht="14.4" customHeight="1" x14ac:dyDescent="0.3">
      <c r="A393" s="752" t="s">
        <v>562</v>
      </c>
      <c r="B393" s="753" t="s">
        <v>1949</v>
      </c>
      <c r="C393" s="754" t="s">
        <v>578</v>
      </c>
      <c r="D393" s="755" t="s">
        <v>579</v>
      </c>
      <c r="E393" s="754" t="s">
        <v>4016</v>
      </c>
      <c r="F393" s="755" t="s">
        <v>4017</v>
      </c>
      <c r="G393" s="754" t="s">
        <v>3644</v>
      </c>
      <c r="H393" s="754" t="s">
        <v>3645</v>
      </c>
      <c r="I393" s="756">
        <v>1221</v>
      </c>
      <c r="J393" s="756">
        <v>40</v>
      </c>
      <c r="K393" s="757">
        <v>48840</v>
      </c>
    </row>
    <row r="394" spans="1:11" ht="14.4" customHeight="1" x14ac:dyDescent="0.3">
      <c r="A394" s="752" t="s">
        <v>562</v>
      </c>
      <c r="B394" s="753" t="s">
        <v>1949</v>
      </c>
      <c r="C394" s="754" t="s">
        <v>578</v>
      </c>
      <c r="D394" s="755" t="s">
        <v>579</v>
      </c>
      <c r="E394" s="754" t="s">
        <v>4016</v>
      </c>
      <c r="F394" s="755" t="s">
        <v>4017</v>
      </c>
      <c r="G394" s="754" t="s">
        <v>3204</v>
      </c>
      <c r="H394" s="754" t="s">
        <v>3205</v>
      </c>
      <c r="I394" s="756">
        <v>0.47</v>
      </c>
      <c r="J394" s="756">
        <v>1000</v>
      </c>
      <c r="K394" s="757">
        <v>470</v>
      </c>
    </row>
    <row r="395" spans="1:11" ht="14.4" customHeight="1" x14ac:dyDescent="0.3">
      <c r="A395" s="752" t="s">
        <v>562</v>
      </c>
      <c r="B395" s="753" t="s">
        <v>1949</v>
      </c>
      <c r="C395" s="754" t="s">
        <v>578</v>
      </c>
      <c r="D395" s="755" t="s">
        <v>579</v>
      </c>
      <c r="E395" s="754" t="s">
        <v>4016</v>
      </c>
      <c r="F395" s="755" t="s">
        <v>4017</v>
      </c>
      <c r="G395" s="754" t="s">
        <v>3422</v>
      </c>
      <c r="H395" s="754" t="s">
        <v>3423</v>
      </c>
      <c r="I395" s="756">
        <v>4.0250000000000004</v>
      </c>
      <c r="J395" s="756">
        <v>150</v>
      </c>
      <c r="K395" s="757">
        <v>603.5</v>
      </c>
    </row>
    <row r="396" spans="1:11" ht="14.4" customHeight="1" x14ac:dyDescent="0.3">
      <c r="A396" s="752" t="s">
        <v>562</v>
      </c>
      <c r="B396" s="753" t="s">
        <v>1949</v>
      </c>
      <c r="C396" s="754" t="s">
        <v>578</v>
      </c>
      <c r="D396" s="755" t="s">
        <v>579</v>
      </c>
      <c r="E396" s="754" t="s">
        <v>4016</v>
      </c>
      <c r="F396" s="755" t="s">
        <v>4017</v>
      </c>
      <c r="G396" s="754" t="s">
        <v>3646</v>
      </c>
      <c r="H396" s="754" t="s">
        <v>3647</v>
      </c>
      <c r="I396" s="756">
        <v>251.43</v>
      </c>
      <c r="J396" s="756">
        <v>40</v>
      </c>
      <c r="K396" s="757">
        <v>10057.040000000001</v>
      </c>
    </row>
    <row r="397" spans="1:11" ht="14.4" customHeight="1" x14ac:dyDescent="0.3">
      <c r="A397" s="752" t="s">
        <v>562</v>
      </c>
      <c r="B397" s="753" t="s">
        <v>1949</v>
      </c>
      <c r="C397" s="754" t="s">
        <v>578</v>
      </c>
      <c r="D397" s="755" t="s">
        <v>579</v>
      </c>
      <c r="E397" s="754" t="s">
        <v>4016</v>
      </c>
      <c r="F397" s="755" t="s">
        <v>4017</v>
      </c>
      <c r="G397" s="754" t="s">
        <v>3648</v>
      </c>
      <c r="H397" s="754" t="s">
        <v>3649</v>
      </c>
      <c r="I397" s="756">
        <v>264.99</v>
      </c>
      <c r="J397" s="756">
        <v>40</v>
      </c>
      <c r="K397" s="757">
        <v>10599.6</v>
      </c>
    </row>
    <row r="398" spans="1:11" ht="14.4" customHeight="1" x14ac:dyDescent="0.3">
      <c r="A398" s="752" t="s">
        <v>562</v>
      </c>
      <c r="B398" s="753" t="s">
        <v>1949</v>
      </c>
      <c r="C398" s="754" t="s">
        <v>578</v>
      </c>
      <c r="D398" s="755" t="s">
        <v>579</v>
      </c>
      <c r="E398" s="754" t="s">
        <v>4016</v>
      </c>
      <c r="F398" s="755" t="s">
        <v>4017</v>
      </c>
      <c r="G398" s="754" t="s">
        <v>3650</v>
      </c>
      <c r="H398" s="754" t="s">
        <v>3651</v>
      </c>
      <c r="I398" s="756">
        <v>1542.75</v>
      </c>
      <c r="J398" s="756">
        <v>10</v>
      </c>
      <c r="K398" s="757">
        <v>15427.5</v>
      </c>
    </row>
    <row r="399" spans="1:11" ht="14.4" customHeight="1" x14ac:dyDescent="0.3">
      <c r="A399" s="752" t="s">
        <v>562</v>
      </c>
      <c r="B399" s="753" t="s">
        <v>1949</v>
      </c>
      <c r="C399" s="754" t="s">
        <v>578</v>
      </c>
      <c r="D399" s="755" t="s">
        <v>579</v>
      </c>
      <c r="E399" s="754" t="s">
        <v>4016</v>
      </c>
      <c r="F399" s="755" t="s">
        <v>4017</v>
      </c>
      <c r="G399" s="754" t="s">
        <v>3652</v>
      </c>
      <c r="H399" s="754" t="s">
        <v>3653</v>
      </c>
      <c r="I399" s="756">
        <v>49.91</v>
      </c>
      <c r="J399" s="756">
        <v>50</v>
      </c>
      <c r="K399" s="757">
        <v>2495.63</v>
      </c>
    </row>
    <row r="400" spans="1:11" ht="14.4" customHeight="1" x14ac:dyDescent="0.3">
      <c r="A400" s="752" t="s">
        <v>562</v>
      </c>
      <c r="B400" s="753" t="s">
        <v>1949</v>
      </c>
      <c r="C400" s="754" t="s">
        <v>578</v>
      </c>
      <c r="D400" s="755" t="s">
        <v>579</v>
      </c>
      <c r="E400" s="754" t="s">
        <v>4016</v>
      </c>
      <c r="F400" s="755" t="s">
        <v>4017</v>
      </c>
      <c r="G400" s="754" t="s">
        <v>3654</v>
      </c>
      <c r="H400" s="754" t="s">
        <v>3655</v>
      </c>
      <c r="I400" s="756">
        <v>284.16000000000003</v>
      </c>
      <c r="J400" s="756">
        <v>40</v>
      </c>
      <c r="K400" s="757">
        <v>11366.25</v>
      </c>
    </row>
    <row r="401" spans="1:11" ht="14.4" customHeight="1" x14ac:dyDescent="0.3">
      <c r="A401" s="752" t="s">
        <v>562</v>
      </c>
      <c r="B401" s="753" t="s">
        <v>1949</v>
      </c>
      <c r="C401" s="754" t="s">
        <v>578</v>
      </c>
      <c r="D401" s="755" t="s">
        <v>579</v>
      </c>
      <c r="E401" s="754" t="s">
        <v>4016</v>
      </c>
      <c r="F401" s="755" t="s">
        <v>4017</v>
      </c>
      <c r="G401" s="754" t="s">
        <v>3656</v>
      </c>
      <c r="H401" s="754" t="s">
        <v>3657</v>
      </c>
      <c r="I401" s="756">
        <v>5395.4933333333329</v>
      </c>
      <c r="J401" s="756">
        <v>12</v>
      </c>
      <c r="K401" s="757">
        <v>64745.9</v>
      </c>
    </row>
    <row r="402" spans="1:11" ht="14.4" customHeight="1" x14ac:dyDescent="0.3">
      <c r="A402" s="752" t="s">
        <v>562</v>
      </c>
      <c r="B402" s="753" t="s">
        <v>1949</v>
      </c>
      <c r="C402" s="754" t="s">
        <v>578</v>
      </c>
      <c r="D402" s="755" t="s">
        <v>579</v>
      </c>
      <c r="E402" s="754" t="s">
        <v>4016</v>
      </c>
      <c r="F402" s="755" t="s">
        <v>4017</v>
      </c>
      <c r="G402" s="754" t="s">
        <v>3658</v>
      </c>
      <c r="H402" s="754" t="s">
        <v>3659</v>
      </c>
      <c r="I402" s="756">
        <v>139.26</v>
      </c>
      <c r="J402" s="756">
        <v>1080</v>
      </c>
      <c r="K402" s="757">
        <v>150399.59999999998</v>
      </c>
    </row>
    <row r="403" spans="1:11" ht="14.4" customHeight="1" x14ac:dyDescent="0.3">
      <c r="A403" s="752" t="s">
        <v>562</v>
      </c>
      <c r="B403" s="753" t="s">
        <v>1949</v>
      </c>
      <c r="C403" s="754" t="s">
        <v>578</v>
      </c>
      <c r="D403" s="755" t="s">
        <v>579</v>
      </c>
      <c r="E403" s="754" t="s">
        <v>4016</v>
      </c>
      <c r="F403" s="755" t="s">
        <v>4017</v>
      </c>
      <c r="G403" s="754" t="s">
        <v>3660</v>
      </c>
      <c r="H403" s="754" t="s">
        <v>3661</v>
      </c>
      <c r="I403" s="756">
        <v>75.02</v>
      </c>
      <c r="J403" s="756">
        <v>6</v>
      </c>
      <c r="K403" s="757">
        <v>450.12</v>
      </c>
    </row>
    <row r="404" spans="1:11" ht="14.4" customHeight="1" x14ac:dyDescent="0.3">
      <c r="A404" s="752" t="s">
        <v>562</v>
      </c>
      <c r="B404" s="753" t="s">
        <v>1949</v>
      </c>
      <c r="C404" s="754" t="s">
        <v>578</v>
      </c>
      <c r="D404" s="755" t="s">
        <v>579</v>
      </c>
      <c r="E404" s="754" t="s">
        <v>4016</v>
      </c>
      <c r="F404" s="755" t="s">
        <v>4017</v>
      </c>
      <c r="G404" s="754" t="s">
        <v>3662</v>
      </c>
      <c r="H404" s="754" t="s">
        <v>3663</v>
      </c>
      <c r="I404" s="756">
        <v>687.39</v>
      </c>
      <c r="J404" s="756">
        <v>20</v>
      </c>
      <c r="K404" s="757">
        <v>13747.85</v>
      </c>
    </row>
    <row r="405" spans="1:11" ht="14.4" customHeight="1" x14ac:dyDescent="0.3">
      <c r="A405" s="752" t="s">
        <v>562</v>
      </c>
      <c r="B405" s="753" t="s">
        <v>1949</v>
      </c>
      <c r="C405" s="754" t="s">
        <v>578</v>
      </c>
      <c r="D405" s="755" t="s">
        <v>579</v>
      </c>
      <c r="E405" s="754" t="s">
        <v>4016</v>
      </c>
      <c r="F405" s="755" t="s">
        <v>4017</v>
      </c>
      <c r="G405" s="754" t="s">
        <v>3664</v>
      </c>
      <c r="H405" s="754" t="s">
        <v>3665</v>
      </c>
      <c r="I405" s="756">
        <v>550.87</v>
      </c>
      <c r="J405" s="756">
        <v>60</v>
      </c>
      <c r="K405" s="757">
        <v>33107.050000000003</v>
      </c>
    </row>
    <row r="406" spans="1:11" ht="14.4" customHeight="1" x14ac:dyDescent="0.3">
      <c r="A406" s="752" t="s">
        <v>562</v>
      </c>
      <c r="B406" s="753" t="s">
        <v>1949</v>
      </c>
      <c r="C406" s="754" t="s">
        <v>578</v>
      </c>
      <c r="D406" s="755" t="s">
        <v>579</v>
      </c>
      <c r="E406" s="754" t="s">
        <v>4016</v>
      </c>
      <c r="F406" s="755" t="s">
        <v>4017</v>
      </c>
      <c r="G406" s="754" t="s">
        <v>3666</v>
      </c>
      <c r="H406" s="754" t="s">
        <v>3667</v>
      </c>
      <c r="I406" s="756">
        <v>1324.95</v>
      </c>
      <c r="J406" s="756">
        <v>5</v>
      </c>
      <c r="K406" s="757">
        <v>6624.75</v>
      </c>
    </row>
    <row r="407" spans="1:11" ht="14.4" customHeight="1" x14ac:dyDescent="0.3">
      <c r="A407" s="752" t="s">
        <v>562</v>
      </c>
      <c r="B407" s="753" t="s">
        <v>1949</v>
      </c>
      <c r="C407" s="754" t="s">
        <v>578</v>
      </c>
      <c r="D407" s="755" t="s">
        <v>579</v>
      </c>
      <c r="E407" s="754" t="s">
        <v>4016</v>
      </c>
      <c r="F407" s="755" t="s">
        <v>4017</v>
      </c>
      <c r="G407" s="754" t="s">
        <v>3668</v>
      </c>
      <c r="H407" s="754" t="s">
        <v>3669</v>
      </c>
      <c r="I407" s="756">
        <v>1076.9000000000001</v>
      </c>
      <c r="J407" s="756">
        <v>50</v>
      </c>
      <c r="K407" s="757">
        <v>53845</v>
      </c>
    </row>
    <row r="408" spans="1:11" ht="14.4" customHeight="1" x14ac:dyDescent="0.3">
      <c r="A408" s="752" t="s">
        <v>562</v>
      </c>
      <c r="B408" s="753" t="s">
        <v>1949</v>
      </c>
      <c r="C408" s="754" t="s">
        <v>578</v>
      </c>
      <c r="D408" s="755" t="s">
        <v>579</v>
      </c>
      <c r="E408" s="754" t="s">
        <v>4016</v>
      </c>
      <c r="F408" s="755" t="s">
        <v>4017</v>
      </c>
      <c r="G408" s="754" t="s">
        <v>3670</v>
      </c>
      <c r="H408" s="754" t="s">
        <v>3671</v>
      </c>
      <c r="I408" s="756">
        <v>45.98</v>
      </c>
      <c r="J408" s="756">
        <v>100</v>
      </c>
      <c r="K408" s="757">
        <v>4598</v>
      </c>
    </row>
    <row r="409" spans="1:11" ht="14.4" customHeight="1" x14ac:dyDescent="0.3">
      <c r="A409" s="752" t="s">
        <v>562</v>
      </c>
      <c r="B409" s="753" t="s">
        <v>1949</v>
      </c>
      <c r="C409" s="754" t="s">
        <v>578</v>
      </c>
      <c r="D409" s="755" t="s">
        <v>579</v>
      </c>
      <c r="E409" s="754" t="s">
        <v>4016</v>
      </c>
      <c r="F409" s="755" t="s">
        <v>4017</v>
      </c>
      <c r="G409" s="754" t="s">
        <v>3672</v>
      </c>
      <c r="H409" s="754" t="s">
        <v>3673</v>
      </c>
      <c r="I409" s="756">
        <v>12270</v>
      </c>
      <c r="J409" s="756">
        <v>1</v>
      </c>
      <c r="K409" s="757">
        <v>12270</v>
      </c>
    </row>
    <row r="410" spans="1:11" ht="14.4" customHeight="1" x14ac:dyDescent="0.3">
      <c r="A410" s="752" t="s">
        <v>562</v>
      </c>
      <c r="B410" s="753" t="s">
        <v>1949</v>
      </c>
      <c r="C410" s="754" t="s">
        <v>578</v>
      </c>
      <c r="D410" s="755" t="s">
        <v>579</v>
      </c>
      <c r="E410" s="754" t="s">
        <v>4016</v>
      </c>
      <c r="F410" s="755" t="s">
        <v>4017</v>
      </c>
      <c r="G410" s="754" t="s">
        <v>3674</v>
      </c>
      <c r="H410" s="754" t="s">
        <v>3675</v>
      </c>
      <c r="I410" s="756">
        <v>900.7833333333333</v>
      </c>
      <c r="J410" s="756">
        <v>18</v>
      </c>
      <c r="K410" s="757">
        <v>16212.04</v>
      </c>
    </row>
    <row r="411" spans="1:11" ht="14.4" customHeight="1" x14ac:dyDescent="0.3">
      <c r="A411" s="752" t="s">
        <v>562</v>
      </c>
      <c r="B411" s="753" t="s">
        <v>1949</v>
      </c>
      <c r="C411" s="754" t="s">
        <v>578</v>
      </c>
      <c r="D411" s="755" t="s">
        <v>579</v>
      </c>
      <c r="E411" s="754" t="s">
        <v>4016</v>
      </c>
      <c r="F411" s="755" t="s">
        <v>4017</v>
      </c>
      <c r="G411" s="754" t="s">
        <v>3676</v>
      </c>
      <c r="H411" s="754" t="s">
        <v>3677</v>
      </c>
      <c r="I411" s="756">
        <v>2.9</v>
      </c>
      <c r="J411" s="756">
        <v>100</v>
      </c>
      <c r="K411" s="757">
        <v>290</v>
      </c>
    </row>
    <row r="412" spans="1:11" ht="14.4" customHeight="1" x14ac:dyDescent="0.3">
      <c r="A412" s="752" t="s">
        <v>562</v>
      </c>
      <c r="B412" s="753" t="s">
        <v>1949</v>
      </c>
      <c r="C412" s="754" t="s">
        <v>578</v>
      </c>
      <c r="D412" s="755" t="s">
        <v>579</v>
      </c>
      <c r="E412" s="754" t="s">
        <v>4016</v>
      </c>
      <c r="F412" s="755" t="s">
        <v>4017</v>
      </c>
      <c r="G412" s="754" t="s">
        <v>3678</v>
      </c>
      <c r="H412" s="754" t="s">
        <v>3679</v>
      </c>
      <c r="I412" s="756">
        <v>3539.25</v>
      </c>
      <c r="J412" s="756">
        <v>1</v>
      </c>
      <c r="K412" s="757">
        <v>3539.25</v>
      </c>
    </row>
    <row r="413" spans="1:11" ht="14.4" customHeight="1" x14ac:dyDescent="0.3">
      <c r="A413" s="752" t="s">
        <v>562</v>
      </c>
      <c r="B413" s="753" t="s">
        <v>1949</v>
      </c>
      <c r="C413" s="754" t="s">
        <v>578</v>
      </c>
      <c r="D413" s="755" t="s">
        <v>579</v>
      </c>
      <c r="E413" s="754" t="s">
        <v>4016</v>
      </c>
      <c r="F413" s="755" t="s">
        <v>4017</v>
      </c>
      <c r="G413" s="754" t="s">
        <v>3680</v>
      </c>
      <c r="H413" s="754" t="s">
        <v>3681</v>
      </c>
      <c r="I413" s="756">
        <v>13850.99</v>
      </c>
      <c r="J413" s="756">
        <v>1</v>
      </c>
      <c r="K413" s="757">
        <v>13850.99</v>
      </c>
    </row>
    <row r="414" spans="1:11" ht="14.4" customHeight="1" x14ac:dyDescent="0.3">
      <c r="A414" s="752" t="s">
        <v>562</v>
      </c>
      <c r="B414" s="753" t="s">
        <v>1949</v>
      </c>
      <c r="C414" s="754" t="s">
        <v>578</v>
      </c>
      <c r="D414" s="755" t="s">
        <v>579</v>
      </c>
      <c r="E414" s="754" t="s">
        <v>4016</v>
      </c>
      <c r="F414" s="755" t="s">
        <v>4017</v>
      </c>
      <c r="G414" s="754" t="s">
        <v>3682</v>
      </c>
      <c r="H414" s="754" t="s">
        <v>3683</v>
      </c>
      <c r="I414" s="756">
        <v>11380.99</v>
      </c>
      <c r="J414" s="756">
        <v>3</v>
      </c>
      <c r="K414" s="757">
        <v>34142.97</v>
      </c>
    </row>
    <row r="415" spans="1:11" ht="14.4" customHeight="1" x14ac:dyDescent="0.3">
      <c r="A415" s="752" t="s">
        <v>562</v>
      </c>
      <c r="B415" s="753" t="s">
        <v>1949</v>
      </c>
      <c r="C415" s="754" t="s">
        <v>578</v>
      </c>
      <c r="D415" s="755" t="s">
        <v>579</v>
      </c>
      <c r="E415" s="754" t="s">
        <v>4016</v>
      </c>
      <c r="F415" s="755" t="s">
        <v>4017</v>
      </c>
      <c r="G415" s="754" t="s">
        <v>3684</v>
      </c>
      <c r="H415" s="754" t="s">
        <v>3685</v>
      </c>
      <c r="I415" s="756">
        <v>653.4</v>
      </c>
      <c r="J415" s="756">
        <v>20</v>
      </c>
      <c r="K415" s="757">
        <v>13068</v>
      </c>
    </row>
    <row r="416" spans="1:11" ht="14.4" customHeight="1" x14ac:dyDescent="0.3">
      <c r="A416" s="752" t="s">
        <v>562</v>
      </c>
      <c r="B416" s="753" t="s">
        <v>1949</v>
      </c>
      <c r="C416" s="754" t="s">
        <v>578</v>
      </c>
      <c r="D416" s="755" t="s">
        <v>579</v>
      </c>
      <c r="E416" s="754" t="s">
        <v>4016</v>
      </c>
      <c r="F416" s="755" t="s">
        <v>4017</v>
      </c>
      <c r="G416" s="754" t="s">
        <v>3686</v>
      </c>
      <c r="H416" s="754" t="s">
        <v>3687</v>
      </c>
      <c r="I416" s="756">
        <v>5166.72</v>
      </c>
      <c r="J416" s="756">
        <v>8</v>
      </c>
      <c r="K416" s="757">
        <v>41333.759999999995</v>
      </c>
    </row>
    <row r="417" spans="1:11" ht="14.4" customHeight="1" x14ac:dyDescent="0.3">
      <c r="A417" s="752" t="s">
        <v>562</v>
      </c>
      <c r="B417" s="753" t="s">
        <v>1949</v>
      </c>
      <c r="C417" s="754" t="s">
        <v>578</v>
      </c>
      <c r="D417" s="755" t="s">
        <v>579</v>
      </c>
      <c r="E417" s="754" t="s">
        <v>4016</v>
      </c>
      <c r="F417" s="755" t="s">
        <v>4017</v>
      </c>
      <c r="G417" s="754" t="s">
        <v>3688</v>
      </c>
      <c r="H417" s="754" t="s">
        <v>3689</v>
      </c>
      <c r="I417" s="756">
        <v>3162.94</v>
      </c>
      <c r="J417" s="756">
        <v>5</v>
      </c>
      <c r="K417" s="757">
        <v>15814.7</v>
      </c>
    </row>
    <row r="418" spans="1:11" ht="14.4" customHeight="1" x14ac:dyDescent="0.3">
      <c r="A418" s="752" t="s">
        <v>562</v>
      </c>
      <c r="B418" s="753" t="s">
        <v>1949</v>
      </c>
      <c r="C418" s="754" t="s">
        <v>578</v>
      </c>
      <c r="D418" s="755" t="s">
        <v>579</v>
      </c>
      <c r="E418" s="754" t="s">
        <v>4016</v>
      </c>
      <c r="F418" s="755" t="s">
        <v>4017</v>
      </c>
      <c r="G418" s="754" t="s">
        <v>3690</v>
      </c>
      <c r="H418" s="754" t="s">
        <v>3691</v>
      </c>
      <c r="I418" s="756">
        <v>1500.404</v>
      </c>
      <c r="J418" s="756">
        <v>25</v>
      </c>
      <c r="K418" s="757">
        <v>37510.080000000002</v>
      </c>
    </row>
    <row r="419" spans="1:11" ht="14.4" customHeight="1" x14ac:dyDescent="0.3">
      <c r="A419" s="752" t="s">
        <v>562</v>
      </c>
      <c r="B419" s="753" t="s">
        <v>1949</v>
      </c>
      <c r="C419" s="754" t="s">
        <v>578</v>
      </c>
      <c r="D419" s="755" t="s">
        <v>579</v>
      </c>
      <c r="E419" s="754" t="s">
        <v>4016</v>
      </c>
      <c r="F419" s="755" t="s">
        <v>4017</v>
      </c>
      <c r="G419" s="754" t="s">
        <v>3692</v>
      </c>
      <c r="H419" s="754" t="s">
        <v>3693</v>
      </c>
      <c r="I419" s="756">
        <v>214.17</v>
      </c>
      <c r="J419" s="756">
        <v>50</v>
      </c>
      <c r="K419" s="757">
        <v>10708.5</v>
      </c>
    </row>
    <row r="420" spans="1:11" ht="14.4" customHeight="1" x14ac:dyDescent="0.3">
      <c r="A420" s="752" t="s">
        <v>562</v>
      </c>
      <c r="B420" s="753" t="s">
        <v>1949</v>
      </c>
      <c r="C420" s="754" t="s">
        <v>578</v>
      </c>
      <c r="D420" s="755" t="s">
        <v>579</v>
      </c>
      <c r="E420" s="754" t="s">
        <v>4016</v>
      </c>
      <c r="F420" s="755" t="s">
        <v>4017</v>
      </c>
      <c r="G420" s="754" t="s">
        <v>3694</v>
      </c>
      <c r="H420" s="754" t="s">
        <v>3695</v>
      </c>
      <c r="I420" s="756">
        <v>11380.99</v>
      </c>
      <c r="J420" s="756">
        <v>3</v>
      </c>
      <c r="K420" s="757">
        <v>34142.97</v>
      </c>
    </row>
    <row r="421" spans="1:11" ht="14.4" customHeight="1" x14ac:dyDescent="0.3">
      <c r="A421" s="752" t="s">
        <v>562</v>
      </c>
      <c r="B421" s="753" t="s">
        <v>1949</v>
      </c>
      <c r="C421" s="754" t="s">
        <v>578</v>
      </c>
      <c r="D421" s="755" t="s">
        <v>579</v>
      </c>
      <c r="E421" s="754" t="s">
        <v>4016</v>
      </c>
      <c r="F421" s="755" t="s">
        <v>4017</v>
      </c>
      <c r="G421" s="754" t="s">
        <v>3696</v>
      </c>
      <c r="H421" s="754" t="s">
        <v>3697</v>
      </c>
      <c r="I421" s="756">
        <v>2311.0500000000002</v>
      </c>
      <c r="J421" s="756">
        <v>40</v>
      </c>
      <c r="K421" s="757">
        <v>92442</v>
      </c>
    </row>
    <row r="422" spans="1:11" ht="14.4" customHeight="1" x14ac:dyDescent="0.3">
      <c r="A422" s="752" t="s">
        <v>562</v>
      </c>
      <c r="B422" s="753" t="s">
        <v>1949</v>
      </c>
      <c r="C422" s="754" t="s">
        <v>578</v>
      </c>
      <c r="D422" s="755" t="s">
        <v>579</v>
      </c>
      <c r="E422" s="754" t="s">
        <v>4016</v>
      </c>
      <c r="F422" s="755" t="s">
        <v>4017</v>
      </c>
      <c r="G422" s="754" t="s">
        <v>3698</v>
      </c>
      <c r="H422" s="754" t="s">
        <v>3699</v>
      </c>
      <c r="I422" s="756">
        <v>295.24</v>
      </c>
      <c r="J422" s="756">
        <v>120</v>
      </c>
      <c r="K422" s="757">
        <v>35428.81</v>
      </c>
    </row>
    <row r="423" spans="1:11" ht="14.4" customHeight="1" x14ac:dyDescent="0.3">
      <c r="A423" s="752" t="s">
        <v>562</v>
      </c>
      <c r="B423" s="753" t="s">
        <v>1949</v>
      </c>
      <c r="C423" s="754" t="s">
        <v>578</v>
      </c>
      <c r="D423" s="755" t="s">
        <v>579</v>
      </c>
      <c r="E423" s="754" t="s">
        <v>4016</v>
      </c>
      <c r="F423" s="755" t="s">
        <v>4017</v>
      </c>
      <c r="G423" s="754" t="s">
        <v>3700</v>
      </c>
      <c r="H423" s="754" t="s">
        <v>3701</v>
      </c>
      <c r="I423" s="756">
        <v>415.03</v>
      </c>
      <c r="J423" s="756">
        <v>60</v>
      </c>
      <c r="K423" s="757">
        <v>24901.800000000003</v>
      </c>
    </row>
    <row r="424" spans="1:11" ht="14.4" customHeight="1" x14ac:dyDescent="0.3">
      <c r="A424" s="752" t="s">
        <v>562</v>
      </c>
      <c r="B424" s="753" t="s">
        <v>1949</v>
      </c>
      <c r="C424" s="754" t="s">
        <v>578</v>
      </c>
      <c r="D424" s="755" t="s">
        <v>579</v>
      </c>
      <c r="E424" s="754" t="s">
        <v>4016</v>
      </c>
      <c r="F424" s="755" t="s">
        <v>4017</v>
      </c>
      <c r="G424" s="754" t="s">
        <v>3702</v>
      </c>
      <c r="H424" s="754" t="s">
        <v>3703</v>
      </c>
      <c r="I424" s="756">
        <v>56.87</v>
      </c>
      <c r="J424" s="756">
        <v>260</v>
      </c>
      <c r="K424" s="757">
        <v>14786.2</v>
      </c>
    </row>
    <row r="425" spans="1:11" ht="14.4" customHeight="1" x14ac:dyDescent="0.3">
      <c r="A425" s="752" t="s">
        <v>562</v>
      </c>
      <c r="B425" s="753" t="s">
        <v>1949</v>
      </c>
      <c r="C425" s="754" t="s">
        <v>578</v>
      </c>
      <c r="D425" s="755" t="s">
        <v>579</v>
      </c>
      <c r="E425" s="754" t="s">
        <v>4016</v>
      </c>
      <c r="F425" s="755" t="s">
        <v>4017</v>
      </c>
      <c r="G425" s="754" t="s">
        <v>3704</v>
      </c>
      <c r="H425" s="754" t="s">
        <v>3705</v>
      </c>
      <c r="I425" s="756">
        <v>1.21</v>
      </c>
      <c r="J425" s="756">
        <v>3</v>
      </c>
      <c r="K425" s="757">
        <v>3.63</v>
      </c>
    </row>
    <row r="426" spans="1:11" ht="14.4" customHeight="1" x14ac:dyDescent="0.3">
      <c r="A426" s="752" t="s">
        <v>562</v>
      </c>
      <c r="B426" s="753" t="s">
        <v>1949</v>
      </c>
      <c r="C426" s="754" t="s">
        <v>578</v>
      </c>
      <c r="D426" s="755" t="s">
        <v>579</v>
      </c>
      <c r="E426" s="754" t="s">
        <v>4016</v>
      </c>
      <c r="F426" s="755" t="s">
        <v>4017</v>
      </c>
      <c r="G426" s="754" t="s">
        <v>3706</v>
      </c>
      <c r="H426" s="754" t="s">
        <v>3707</v>
      </c>
      <c r="I426" s="756">
        <v>423.5</v>
      </c>
      <c r="J426" s="756">
        <v>5</v>
      </c>
      <c r="K426" s="757">
        <v>2117.5</v>
      </c>
    </row>
    <row r="427" spans="1:11" ht="14.4" customHeight="1" x14ac:dyDescent="0.3">
      <c r="A427" s="752" t="s">
        <v>562</v>
      </c>
      <c r="B427" s="753" t="s">
        <v>1949</v>
      </c>
      <c r="C427" s="754" t="s">
        <v>578</v>
      </c>
      <c r="D427" s="755" t="s">
        <v>579</v>
      </c>
      <c r="E427" s="754" t="s">
        <v>4016</v>
      </c>
      <c r="F427" s="755" t="s">
        <v>4017</v>
      </c>
      <c r="G427" s="754" t="s">
        <v>3708</v>
      </c>
      <c r="H427" s="754" t="s">
        <v>3709</v>
      </c>
      <c r="I427" s="756">
        <v>423.5</v>
      </c>
      <c r="J427" s="756">
        <v>5</v>
      </c>
      <c r="K427" s="757">
        <v>2117.5</v>
      </c>
    </row>
    <row r="428" spans="1:11" ht="14.4" customHeight="1" x14ac:dyDescent="0.3">
      <c r="A428" s="752" t="s">
        <v>562</v>
      </c>
      <c r="B428" s="753" t="s">
        <v>1949</v>
      </c>
      <c r="C428" s="754" t="s">
        <v>578</v>
      </c>
      <c r="D428" s="755" t="s">
        <v>579</v>
      </c>
      <c r="E428" s="754" t="s">
        <v>4016</v>
      </c>
      <c r="F428" s="755" t="s">
        <v>4017</v>
      </c>
      <c r="G428" s="754" t="s">
        <v>3710</v>
      </c>
      <c r="H428" s="754" t="s">
        <v>3711</v>
      </c>
      <c r="I428" s="756">
        <v>9.5</v>
      </c>
      <c r="J428" s="756">
        <v>120</v>
      </c>
      <c r="K428" s="757">
        <v>1140</v>
      </c>
    </row>
    <row r="429" spans="1:11" ht="14.4" customHeight="1" x14ac:dyDescent="0.3">
      <c r="A429" s="752" t="s">
        <v>562</v>
      </c>
      <c r="B429" s="753" t="s">
        <v>1949</v>
      </c>
      <c r="C429" s="754" t="s">
        <v>578</v>
      </c>
      <c r="D429" s="755" t="s">
        <v>579</v>
      </c>
      <c r="E429" s="754" t="s">
        <v>4016</v>
      </c>
      <c r="F429" s="755" t="s">
        <v>4017</v>
      </c>
      <c r="G429" s="754" t="s">
        <v>3712</v>
      </c>
      <c r="H429" s="754" t="s">
        <v>3713</v>
      </c>
      <c r="I429" s="756">
        <v>200.05000000000004</v>
      </c>
      <c r="J429" s="756">
        <v>180</v>
      </c>
      <c r="K429" s="757">
        <v>36009.600000000006</v>
      </c>
    </row>
    <row r="430" spans="1:11" ht="14.4" customHeight="1" x14ac:dyDescent="0.3">
      <c r="A430" s="752" t="s">
        <v>562</v>
      </c>
      <c r="B430" s="753" t="s">
        <v>1949</v>
      </c>
      <c r="C430" s="754" t="s">
        <v>578</v>
      </c>
      <c r="D430" s="755" t="s">
        <v>579</v>
      </c>
      <c r="E430" s="754" t="s">
        <v>4016</v>
      </c>
      <c r="F430" s="755" t="s">
        <v>4017</v>
      </c>
      <c r="G430" s="754" t="s">
        <v>3714</v>
      </c>
      <c r="H430" s="754" t="s">
        <v>3715</v>
      </c>
      <c r="I430" s="756">
        <v>18950</v>
      </c>
      <c r="J430" s="756">
        <v>2</v>
      </c>
      <c r="K430" s="757">
        <v>37900</v>
      </c>
    </row>
    <row r="431" spans="1:11" ht="14.4" customHeight="1" x14ac:dyDescent="0.3">
      <c r="A431" s="752" t="s">
        <v>562</v>
      </c>
      <c r="B431" s="753" t="s">
        <v>1949</v>
      </c>
      <c r="C431" s="754" t="s">
        <v>578</v>
      </c>
      <c r="D431" s="755" t="s">
        <v>579</v>
      </c>
      <c r="E431" s="754" t="s">
        <v>4016</v>
      </c>
      <c r="F431" s="755" t="s">
        <v>4017</v>
      </c>
      <c r="G431" s="754" t="s">
        <v>3716</v>
      </c>
      <c r="H431" s="754" t="s">
        <v>3717</v>
      </c>
      <c r="I431" s="756">
        <v>1305.82</v>
      </c>
      <c r="J431" s="756">
        <v>15</v>
      </c>
      <c r="K431" s="757">
        <v>19587.300000000003</v>
      </c>
    </row>
    <row r="432" spans="1:11" ht="14.4" customHeight="1" x14ac:dyDescent="0.3">
      <c r="A432" s="752" t="s">
        <v>562</v>
      </c>
      <c r="B432" s="753" t="s">
        <v>1949</v>
      </c>
      <c r="C432" s="754" t="s">
        <v>578</v>
      </c>
      <c r="D432" s="755" t="s">
        <v>579</v>
      </c>
      <c r="E432" s="754" t="s">
        <v>4016</v>
      </c>
      <c r="F432" s="755" t="s">
        <v>4017</v>
      </c>
      <c r="G432" s="754" t="s">
        <v>3718</v>
      </c>
      <c r="H432" s="754" t="s">
        <v>3719</v>
      </c>
      <c r="I432" s="756">
        <v>1028.5</v>
      </c>
      <c r="J432" s="756">
        <v>10</v>
      </c>
      <c r="K432" s="757">
        <v>10285</v>
      </c>
    </row>
    <row r="433" spans="1:11" ht="14.4" customHeight="1" x14ac:dyDescent="0.3">
      <c r="A433" s="752" t="s">
        <v>562</v>
      </c>
      <c r="B433" s="753" t="s">
        <v>1949</v>
      </c>
      <c r="C433" s="754" t="s">
        <v>578</v>
      </c>
      <c r="D433" s="755" t="s">
        <v>579</v>
      </c>
      <c r="E433" s="754" t="s">
        <v>4016</v>
      </c>
      <c r="F433" s="755" t="s">
        <v>4017</v>
      </c>
      <c r="G433" s="754" t="s">
        <v>3720</v>
      </c>
      <c r="H433" s="754" t="s">
        <v>3721</v>
      </c>
      <c r="I433" s="756">
        <v>490</v>
      </c>
      <c r="J433" s="756">
        <v>10</v>
      </c>
      <c r="K433" s="757">
        <v>4900</v>
      </c>
    </row>
    <row r="434" spans="1:11" ht="14.4" customHeight="1" x14ac:dyDescent="0.3">
      <c r="A434" s="752" t="s">
        <v>562</v>
      </c>
      <c r="B434" s="753" t="s">
        <v>1949</v>
      </c>
      <c r="C434" s="754" t="s">
        <v>578</v>
      </c>
      <c r="D434" s="755" t="s">
        <v>579</v>
      </c>
      <c r="E434" s="754" t="s">
        <v>4016</v>
      </c>
      <c r="F434" s="755" t="s">
        <v>4017</v>
      </c>
      <c r="G434" s="754" t="s">
        <v>3722</v>
      </c>
      <c r="H434" s="754" t="s">
        <v>3723</v>
      </c>
      <c r="I434" s="756">
        <v>3162.94</v>
      </c>
      <c r="J434" s="756">
        <v>2</v>
      </c>
      <c r="K434" s="757">
        <v>6325.88</v>
      </c>
    </row>
    <row r="435" spans="1:11" ht="14.4" customHeight="1" x14ac:dyDescent="0.3">
      <c r="A435" s="752" t="s">
        <v>562</v>
      </c>
      <c r="B435" s="753" t="s">
        <v>1949</v>
      </c>
      <c r="C435" s="754" t="s">
        <v>578</v>
      </c>
      <c r="D435" s="755" t="s">
        <v>579</v>
      </c>
      <c r="E435" s="754" t="s">
        <v>4016</v>
      </c>
      <c r="F435" s="755" t="s">
        <v>4017</v>
      </c>
      <c r="G435" s="754" t="s">
        <v>3724</v>
      </c>
      <c r="H435" s="754" t="s">
        <v>3725</v>
      </c>
      <c r="I435" s="756">
        <v>4751.67</v>
      </c>
      <c r="J435" s="756">
        <v>2</v>
      </c>
      <c r="K435" s="757">
        <v>9503.34</v>
      </c>
    </row>
    <row r="436" spans="1:11" ht="14.4" customHeight="1" x14ac:dyDescent="0.3">
      <c r="A436" s="752" t="s">
        <v>562</v>
      </c>
      <c r="B436" s="753" t="s">
        <v>1949</v>
      </c>
      <c r="C436" s="754" t="s">
        <v>578</v>
      </c>
      <c r="D436" s="755" t="s">
        <v>579</v>
      </c>
      <c r="E436" s="754" t="s">
        <v>4016</v>
      </c>
      <c r="F436" s="755" t="s">
        <v>4017</v>
      </c>
      <c r="G436" s="754" t="s">
        <v>3726</v>
      </c>
      <c r="H436" s="754" t="s">
        <v>3727</v>
      </c>
      <c r="I436" s="756">
        <v>520.29999999999995</v>
      </c>
      <c r="J436" s="756">
        <v>100</v>
      </c>
      <c r="K436" s="757">
        <v>52030</v>
      </c>
    </row>
    <row r="437" spans="1:11" ht="14.4" customHeight="1" x14ac:dyDescent="0.3">
      <c r="A437" s="752" t="s">
        <v>562</v>
      </c>
      <c r="B437" s="753" t="s">
        <v>1949</v>
      </c>
      <c r="C437" s="754" t="s">
        <v>578</v>
      </c>
      <c r="D437" s="755" t="s">
        <v>579</v>
      </c>
      <c r="E437" s="754" t="s">
        <v>4016</v>
      </c>
      <c r="F437" s="755" t="s">
        <v>4017</v>
      </c>
      <c r="G437" s="754" t="s">
        <v>3728</v>
      </c>
      <c r="H437" s="754" t="s">
        <v>3729</v>
      </c>
      <c r="I437" s="756">
        <v>1197.9000000000001</v>
      </c>
      <c r="J437" s="756">
        <v>10</v>
      </c>
      <c r="K437" s="757">
        <v>11979</v>
      </c>
    </row>
    <row r="438" spans="1:11" ht="14.4" customHeight="1" x14ac:dyDescent="0.3">
      <c r="A438" s="752" t="s">
        <v>562</v>
      </c>
      <c r="B438" s="753" t="s">
        <v>1949</v>
      </c>
      <c r="C438" s="754" t="s">
        <v>578</v>
      </c>
      <c r="D438" s="755" t="s">
        <v>579</v>
      </c>
      <c r="E438" s="754" t="s">
        <v>4016</v>
      </c>
      <c r="F438" s="755" t="s">
        <v>4017</v>
      </c>
      <c r="G438" s="754" t="s">
        <v>3730</v>
      </c>
      <c r="H438" s="754" t="s">
        <v>3731</v>
      </c>
      <c r="I438" s="756">
        <v>13850.99</v>
      </c>
      <c r="J438" s="756">
        <v>3</v>
      </c>
      <c r="K438" s="757">
        <v>41552.97</v>
      </c>
    </row>
    <row r="439" spans="1:11" ht="14.4" customHeight="1" x14ac:dyDescent="0.3">
      <c r="A439" s="752" t="s">
        <v>562</v>
      </c>
      <c r="B439" s="753" t="s">
        <v>1949</v>
      </c>
      <c r="C439" s="754" t="s">
        <v>578</v>
      </c>
      <c r="D439" s="755" t="s">
        <v>579</v>
      </c>
      <c r="E439" s="754" t="s">
        <v>4016</v>
      </c>
      <c r="F439" s="755" t="s">
        <v>4017</v>
      </c>
      <c r="G439" s="754" t="s">
        <v>3732</v>
      </c>
      <c r="H439" s="754" t="s">
        <v>3733</v>
      </c>
      <c r="I439" s="756">
        <v>4751.67</v>
      </c>
      <c r="J439" s="756">
        <v>2</v>
      </c>
      <c r="K439" s="757">
        <v>9503.34</v>
      </c>
    </row>
    <row r="440" spans="1:11" ht="14.4" customHeight="1" x14ac:dyDescent="0.3">
      <c r="A440" s="752" t="s">
        <v>562</v>
      </c>
      <c r="B440" s="753" t="s">
        <v>1949</v>
      </c>
      <c r="C440" s="754" t="s">
        <v>578</v>
      </c>
      <c r="D440" s="755" t="s">
        <v>579</v>
      </c>
      <c r="E440" s="754" t="s">
        <v>4016</v>
      </c>
      <c r="F440" s="755" t="s">
        <v>4017</v>
      </c>
      <c r="G440" s="754" t="s">
        <v>3734</v>
      </c>
      <c r="H440" s="754" t="s">
        <v>3735</v>
      </c>
      <c r="I440" s="756">
        <v>80.06</v>
      </c>
      <c r="J440" s="756">
        <v>48</v>
      </c>
      <c r="K440" s="757">
        <v>3842.75</v>
      </c>
    </row>
    <row r="441" spans="1:11" ht="14.4" customHeight="1" x14ac:dyDescent="0.3">
      <c r="A441" s="752" t="s">
        <v>562</v>
      </c>
      <c r="B441" s="753" t="s">
        <v>1949</v>
      </c>
      <c r="C441" s="754" t="s">
        <v>578</v>
      </c>
      <c r="D441" s="755" t="s">
        <v>579</v>
      </c>
      <c r="E441" s="754" t="s">
        <v>4016</v>
      </c>
      <c r="F441" s="755" t="s">
        <v>4017</v>
      </c>
      <c r="G441" s="754" t="s">
        <v>3736</v>
      </c>
      <c r="H441" s="754" t="s">
        <v>3737</v>
      </c>
      <c r="I441" s="756">
        <v>2576.09</v>
      </c>
      <c r="J441" s="756">
        <v>10</v>
      </c>
      <c r="K441" s="757">
        <v>25760.9</v>
      </c>
    </row>
    <row r="442" spans="1:11" ht="14.4" customHeight="1" x14ac:dyDescent="0.3">
      <c r="A442" s="752" t="s">
        <v>562</v>
      </c>
      <c r="B442" s="753" t="s">
        <v>1949</v>
      </c>
      <c r="C442" s="754" t="s">
        <v>578</v>
      </c>
      <c r="D442" s="755" t="s">
        <v>579</v>
      </c>
      <c r="E442" s="754" t="s">
        <v>4016</v>
      </c>
      <c r="F442" s="755" t="s">
        <v>4017</v>
      </c>
      <c r="G442" s="754" t="s">
        <v>3738</v>
      </c>
      <c r="H442" s="754" t="s">
        <v>3739</v>
      </c>
      <c r="I442" s="756">
        <v>13850.99</v>
      </c>
      <c r="J442" s="756">
        <v>2</v>
      </c>
      <c r="K442" s="757">
        <v>27701.98</v>
      </c>
    </row>
    <row r="443" spans="1:11" ht="14.4" customHeight="1" x14ac:dyDescent="0.3">
      <c r="A443" s="752" t="s">
        <v>562</v>
      </c>
      <c r="B443" s="753" t="s">
        <v>1949</v>
      </c>
      <c r="C443" s="754" t="s">
        <v>578</v>
      </c>
      <c r="D443" s="755" t="s">
        <v>579</v>
      </c>
      <c r="E443" s="754" t="s">
        <v>4016</v>
      </c>
      <c r="F443" s="755" t="s">
        <v>4017</v>
      </c>
      <c r="G443" s="754" t="s">
        <v>3740</v>
      </c>
      <c r="H443" s="754" t="s">
        <v>3741</v>
      </c>
      <c r="I443" s="756">
        <v>365.42</v>
      </c>
      <c r="J443" s="756">
        <v>3</v>
      </c>
      <c r="K443" s="757">
        <v>1096.26</v>
      </c>
    </row>
    <row r="444" spans="1:11" ht="14.4" customHeight="1" x14ac:dyDescent="0.3">
      <c r="A444" s="752" t="s">
        <v>562</v>
      </c>
      <c r="B444" s="753" t="s">
        <v>1949</v>
      </c>
      <c r="C444" s="754" t="s">
        <v>578</v>
      </c>
      <c r="D444" s="755" t="s">
        <v>579</v>
      </c>
      <c r="E444" s="754" t="s">
        <v>4016</v>
      </c>
      <c r="F444" s="755" t="s">
        <v>4017</v>
      </c>
      <c r="G444" s="754" t="s">
        <v>3742</v>
      </c>
      <c r="H444" s="754" t="s">
        <v>3743</v>
      </c>
      <c r="I444" s="756">
        <v>11380.99</v>
      </c>
      <c r="J444" s="756">
        <v>2</v>
      </c>
      <c r="K444" s="757">
        <v>22761.98</v>
      </c>
    </row>
    <row r="445" spans="1:11" ht="14.4" customHeight="1" x14ac:dyDescent="0.3">
      <c r="A445" s="752" t="s">
        <v>562</v>
      </c>
      <c r="B445" s="753" t="s">
        <v>1949</v>
      </c>
      <c r="C445" s="754" t="s">
        <v>578</v>
      </c>
      <c r="D445" s="755" t="s">
        <v>579</v>
      </c>
      <c r="E445" s="754" t="s">
        <v>4016</v>
      </c>
      <c r="F445" s="755" t="s">
        <v>4017</v>
      </c>
      <c r="G445" s="754" t="s">
        <v>3744</v>
      </c>
      <c r="H445" s="754" t="s">
        <v>3745</v>
      </c>
      <c r="I445" s="756">
        <v>58685</v>
      </c>
      <c r="J445" s="756">
        <v>2</v>
      </c>
      <c r="K445" s="757">
        <v>117370</v>
      </c>
    </row>
    <row r="446" spans="1:11" ht="14.4" customHeight="1" x14ac:dyDescent="0.3">
      <c r="A446" s="752" t="s">
        <v>562</v>
      </c>
      <c r="B446" s="753" t="s">
        <v>1949</v>
      </c>
      <c r="C446" s="754" t="s">
        <v>578</v>
      </c>
      <c r="D446" s="755" t="s">
        <v>579</v>
      </c>
      <c r="E446" s="754" t="s">
        <v>4016</v>
      </c>
      <c r="F446" s="755" t="s">
        <v>4017</v>
      </c>
      <c r="G446" s="754" t="s">
        <v>3746</v>
      </c>
      <c r="H446" s="754" t="s">
        <v>3747</v>
      </c>
      <c r="I446" s="756">
        <v>3539.25</v>
      </c>
      <c r="J446" s="756">
        <v>2</v>
      </c>
      <c r="K446" s="757">
        <v>7078.5</v>
      </c>
    </row>
    <row r="447" spans="1:11" ht="14.4" customHeight="1" x14ac:dyDescent="0.3">
      <c r="A447" s="752" t="s">
        <v>562</v>
      </c>
      <c r="B447" s="753" t="s">
        <v>1949</v>
      </c>
      <c r="C447" s="754" t="s">
        <v>578</v>
      </c>
      <c r="D447" s="755" t="s">
        <v>579</v>
      </c>
      <c r="E447" s="754" t="s">
        <v>4016</v>
      </c>
      <c r="F447" s="755" t="s">
        <v>4017</v>
      </c>
      <c r="G447" s="754" t="s">
        <v>3748</v>
      </c>
      <c r="H447" s="754" t="s">
        <v>3749</v>
      </c>
      <c r="I447" s="756">
        <v>1028.5</v>
      </c>
      <c r="J447" s="756">
        <v>10</v>
      </c>
      <c r="K447" s="757">
        <v>10285</v>
      </c>
    </row>
    <row r="448" spans="1:11" ht="14.4" customHeight="1" x14ac:dyDescent="0.3">
      <c r="A448" s="752" t="s">
        <v>562</v>
      </c>
      <c r="B448" s="753" t="s">
        <v>1949</v>
      </c>
      <c r="C448" s="754" t="s">
        <v>578</v>
      </c>
      <c r="D448" s="755" t="s">
        <v>579</v>
      </c>
      <c r="E448" s="754" t="s">
        <v>4016</v>
      </c>
      <c r="F448" s="755" t="s">
        <v>4017</v>
      </c>
      <c r="G448" s="754" t="s">
        <v>3232</v>
      </c>
      <c r="H448" s="754" t="s">
        <v>3233</v>
      </c>
      <c r="I448" s="756">
        <v>4.62</v>
      </c>
      <c r="J448" s="756">
        <v>30</v>
      </c>
      <c r="K448" s="757">
        <v>138.6</v>
      </c>
    </row>
    <row r="449" spans="1:11" ht="14.4" customHeight="1" x14ac:dyDescent="0.3">
      <c r="A449" s="752" t="s">
        <v>562</v>
      </c>
      <c r="B449" s="753" t="s">
        <v>1949</v>
      </c>
      <c r="C449" s="754" t="s">
        <v>578</v>
      </c>
      <c r="D449" s="755" t="s">
        <v>579</v>
      </c>
      <c r="E449" s="754" t="s">
        <v>4016</v>
      </c>
      <c r="F449" s="755" t="s">
        <v>4017</v>
      </c>
      <c r="G449" s="754" t="s">
        <v>3750</v>
      </c>
      <c r="H449" s="754" t="s">
        <v>3751</v>
      </c>
      <c r="I449" s="756">
        <v>45.98</v>
      </c>
      <c r="J449" s="756">
        <v>20</v>
      </c>
      <c r="K449" s="757">
        <v>919.6</v>
      </c>
    </row>
    <row r="450" spans="1:11" ht="14.4" customHeight="1" x14ac:dyDescent="0.3">
      <c r="A450" s="752" t="s">
        <v>562</v>
      </c>
      <c r="B450" s="753" t="s">
        <v>1949</v>
      </c>
      <c r="C450" s="754" t="s">
        <v>578</v>
      </c>
      <c r="D450" s="755" t="s">
        <v>579</v>
      </c>
      <c r="E450" s="754" t="s">
        <v>4016</v>
      </c>
      <c r="F450" s="755" t="s">
        <v>4017</v>
      </c>
      <c r="G450" s="754" t="s">
        <v>3752</v>
      </c>
      <c r="H450" s="754" t="s">
        <v>3753</v>
      </c>
      <c r="I450" s="756">
        <v>54.45</v>
      </c>
      <c r="J450" s="756">
        <v>25</v>
      </c>
      <c r="K450" s="757">
        <v>1361.25</v>
      </c>
    </row>
    <row r="451" spans="1:11" ht="14.4" customHeight="1" x14ac:dyDescent="0.3">
      <c r="A451" s="752" t="s">
        <v>562</v>
      </c>
      <c r="B451" s="753" t="s">
        <v>1949</v>
      </c>
      <c r="C451" s="754" t="s">
        <v>578</v>
      </c>
      <c r="D451" s="755" t="s">
        <v>579</v>
      </c>
      <c r="E451" s="754" t="s">
        <v>4016</v>
      </c>
      <c r="F451" s="755" t="s">
        <v>4017</v>
      </c>
      <c r="G451" s="754" t="s">
        <v>3754</v>
      </c>
      <c r="H451" s="754" t="s">
        <v>3755</v>
      </c>
      <c r="I451" s="756">
        <v>78.650000000000006</v>
      </c>
      <c r="J451" s="756">
        <v>50</v>
      </c>
      <c r="K451" s="757">
        <v>3932.5</v>
      </c>
    </row>
    <row r="452" spans="1:11" ht="14.4" customHeight="1" x14ac:dyDescent="0.3">
      <c r="A452" s="752" t="s">
        <v>562</v>
      </c>
      <c r="B452" s="753" t="s">
        <v>1949</v>
      </c>
      <c r="C452" s="754" t="s">
        <v>578</v>
      </c>
      <c r="D452" s="755" t="s">
        <v>579</v>
      </c>
      <c r="E452" s="754" t="s">
        <v>4016</v>
      </c>
      <c r="F452" s="755" t="s">
        <v>4017</v>
      </c>
      <c r="G452" s="754" t="s">
        <v>3756</v>
      </c>
      <c r="H452" s="754" t="s">
        <v>3757</v>
      </c>
      <c r="I452" s="756">
        <v>250.8</v>
      </c>
      <c r="J452" s="756">
        <v>25</v>
      </c>
      <c r="K452" s="757">
        <v>6269.92</v>
      </c>
    </row>
    <row r="453" spans="1:11" ht="14.4" customHeight="1" x14ac:dyDescent="0.3">
      <c r="A453" s="752" t="s">
        <v>562</v>
      </c>
      <c r="B453" s="753" t="s">
        <v>1949</v>
      </c>
      <c r="C453" s="754" t="s">
        <v>578</v>
      </c>
      <c r="D453" s="755" t="s">
        <v>579</v>
      </c>
      <c r="E453" s="754" t="s">
        <v>4016</v>
      </c>
      <c r="F453" s="755" t="s">
        <v>4017</v>
      </c>
      <c r="G453" s="754" t="s">
        <v>3758</v>
      </c>
      <c r="H453" s="754" t="s">
        <v>3759</v>
      </c>
      <c r="I453" s="756">
        <v>1324.95</v>
      </c>
      <c r="J453" s="756">
        <v>5</v>
      </c>
      <c r="K453" s="757">
        <v>6624.75</v>
      </c>
    </row>
    <row r="454" spans="1:11" ht="14.4" customHeight="1" x14ac:dyDescent="0.3">
      <c r="A454" s="752" t="s">
        <v>562</v>
      </c>
      <c r="B454" s="753" t="s">
        <v>1949</v>
      </c>
      <c r="C454" s="754" t="s">
        <v>578</v>
      </c>
      <c r="D454" s="755" t="s">
        <v>579</v>
      </c>
      <c r="E454" s="754" t="s">
        <v>4016</v>
      </c>
      <c r="F454" s="755" t="s">
        <v>4017</v>
      </c>
      <c r="G454" s="754" t="s">
        <v>3760</v>
      </c>
      <c r="H454" s="754" t="s">
        <v>3761</v>
      </c>
      <c r="I454" s="756">
        <v>8000.85</v>
      </c>
      <c r="J454" s="756">
        <v>1</v>
      </c>
      <c r="K454" s="757">
        <v>8000.85</v>
      </c>
    </row>
    <row r="455" spans="1:11" ht="14.4" customHeight="1" x14ac:dyDescent="0.3">
      <c r="A455" s="752" t="s">
        <v>562</v>
      </c>
      <c r="B455" s="753" t="s">
        <v>1949</v>
      </c>
      <c r="C455" s="754" t="s">
        <v>578</v>
      </c>
      <c r="D455" s="755" t="s">
        <v>579</v>
      </c>
      <c r="E455" s="754" t="s">
        <v>4016</v>
      </c>
      <c r="F455" s="755" t="s">
        <v>4017</v>
      </c>
      <c r="G455" s="754" t="s">
        <v>3762</v>
      </c>
      <c r="H455" s="754" t="s">
        <v>3763</v>
      </c>
      <c r="I455" s="756">
        <v>8700.0241666666661</v>
      </c>
      <c r="J455" s="756">
        <v>18</v>
      </c>
      <c r="K455" s="757">
        <v>156600.45000000001</v>
      </c>
    </row>
    <row r="456" spans="1:11" ht="14.4" customHeight="1" x14ac:dyDescent="0.3">
      <c r="A456" s="752" t="s">
        <v>562</v>
      </c>
      <c r="B456" s="753" t="s">
        <v>1949</v>
      </c>
      <c r="C456" s="754" t="s">
        <v>578</v>
      </c>
      <c r="D456" s="755" t="s">
        <v>579</v>
      </c>
      <c r="E456" s="754" t="s">
        <v>4016</v>
      </c>
      <c r="F456" s="755" t="s">
        <v>4017</v>
      </c>
      <c r="G456" s="754" t="s">
        <v>3764</v>
      </c>
      <c r="H456" s="754" t="s">
        <v>3765</v>
      </c>
      <c r="I456" s="756">
        <v>1197.9000000000001</v>
      </c>
      <c r="J456" s="756">
        <v>10</v>
      </c>
      <c r="K456" s="757">
        <v>11979</v>
      </c>
    </row>
    <row r="457" spans="1:11" ht="14.4" customHeight="1" x14ac:dyDescent="0.3">
      <c r="A457" s="752" t="s">
        <v>562</v>
      </c>
      <c r="B457" s="753" t="s">
        <v>1949</v>
      </c>
      <c r="C457" s="754" t="s">
        <v>578</v>
      </c>
      <c r="D457" s="755" t="s">
        <v>579</v>
      </c>
      <c r="E457" s="754" t="s">
        <v>4016</v>
      </c>
      <c r="F457" s="755" t="s">
        <v>4017</v>
      </c>
      <c r="G457" s="754" t="s">
        <v>3766</v>
      </c>
      <c r="H457" s="754" t="s">
        <v>3767</v>
      </c>
      <c r="I457" s="756">
        <v>1649.9849999999999</v>
      </c>
      <c r="J457" s="756">
        <v>66</v>
      </c>
      <c r="K457" s="757">
        <v>108898.61000000002</v>
      </c>
    </row>
    <row r="458" spans="1:11" ht="14.4" customHeight="1" x14ac:dyDescent="0.3">
      <c r="A458" s="752" t="s">
        <v>562</v>
      </c>
      <c r="B458" s="753" t="s">
        <v>1949</v>
      </c>
      <c r="C458" s="754" t="s">
        <v>578</v>
      </c>
      <c r="D458" s="755" t="s">
        <v>579</v>
      </c>
      <c r="E458" s="754" t="s">
        <v>4016</v>
      </c>
      <c r="F458" s="755" t="s">
        <v>4017</v>
      </c>
      <c r="G458" s="754" t="s">
        <v>3768</v>
      </c>
      <c r="H458" s="754" t="s">
        <v>3769</v>
      </c>
      <c r="I458" s="756">
        <v>16700.450769230767</v>
      </c>
      <c r="J458" s="756">
        <v>20</v>
      </c>
      <c r="K458" s="757">
        <v>334009.01</v>
      </c>
    </row>
    <row r="459" spans="1:11" ht="14.4" customHeight="1" x14ac:dyDescent="0.3">
      <c r="A459" s="752" t="s">
        <v>562</v>
      </c>
      <c r="B459" s="753" t="s">
        <v>1949</v>
      </c>
      <c r="C459" s="754" t="s">
        <v>578</v>
      </c>
      <c r="D459" s="755" t="s">
        <v>579</v>
      </c>
      <c r="E459" s="754" t="s">
        <v>4016</v>
      </c>
      <c r="F459" s="755" t="s">
        <v>4017</v>
      </c>
      <c r="G459" s="754" t="s">
        <v>3770</v>
      </c>
      <c r="H459" s="754" t="s">
        <v>3771</v>
      </c>
      <c r="I459" s="756">
        <v>2279.9899999999998</v>
      </c>
      <c r="J459" s="756">
        <v>65</v>
      </c>
      <c r="K459" s="757">
        <v>148199.41</v>
      </c>
    </row>
    <row r="460" spans="1:11" ht="14.4" customHeight="1" x14ac:dyDescent="0.3">
      <c r="A460" s="752" t="s">
        <v>562</v>
      </c>
      <c r="B460" s="753" t="s">
        <v>1949</v>
      </c>
      <c r="C460" s="754" t="s">
        <v>578</v>
      </c>
      <c r="D460" s="755" t="s">
        <v>579</v>
      </c>
      <c r="E460" s="754" t="s">
        <v>4016</v>
      </c>
      <c r="F460" s="755" t="s">
        <v>4017</v>
      </c>
      <c r="G460" s="754" t="s">
        <v>3772</v>
      </c>
      <c r="H460" s="754" t="s">
        <v>3773</v>
      </c>
      <c r="I460" s="756">
        <v>3112.1824999999999</v>
      </c>
      <c r="J460" s="756">
        <v>66</v>
      </c>
      <c r="K460" s="757">
        <v>205403.88</v>
      </c>
    </row>
    <row r="461" spans="1:11" ht="14.4" customHeight="1" x14ac:dyDescent="0.3">
      <c r="A461" s="752" t="s">
        <v>562</v>
      </c>
      <c r="B461" s="753" t="s">
        <v>1949</v>
      </c>
      <c r="C461" s="754" t="s">
        <v>578</v>
      </c>
      <c r="D461" s="755" t="s">
        <v>579</v>
      </c>
      <c r="E461" s="754" t="s">
        <v>4016</v>
      </c>
      <c r="F461" s="755" t="s">
        <v>4017</v>
      </c>
      <c r="G461" s="754" t="s">
        <v>3774</v>
      </c>
      <c r="H461" s="754" t="s">
        <v>3775</v>
      </c>
      <c r="I461" s="756">
        <v>1980.0325</v>
      </c>
      <c r="J461" s="756">
        <v>90</v>
      </c>
      <c r="K461" s="757">
        <v>178203.04</v>
      </c>
    </row>
    <row r="462" spans="1:11" ht="14.4" customHeight="1" x14ac:dyDescent="0.3">
      <c r="A462" s="752" t="s">
        <v>562</v>
      </c>
      <c r="B462" s="753" t="s">
        <v>1949</v>
      </c>
      <c r="C462" s="754" t="s">
        <v>578</v>
      </c>
      <c r="D462" s="755" t="s">
        <v>579</v>
      </c>
      <c r="E462" s="754" t="s">
        <v>4016</v>
      </c>
      <c r="F462" s="755" t="s">
        <v>4017</v>
      </c>
      <c r="G462" s="754" t="s">
        <v>3776</v>
      </c>
      <c r="H462" s="754" t="s">
        <v>3777</v>
      </c>
      <c r="I462" s="756">
        <v>66799.899999999994</v>
      </c>
      <c r="J462" s="756">
        <v>2</v>
      </c>
      <c r="K462" s="757">
        <v>133599.79999999999</v>
      </c>
    </row>
    <row r="463" spans="1:11" ht="14.4" customHeight="1" x14ac:dyDescent="0.3">
      <c r="A463" s="752" t="s">
        <v>562</v>
      </c>
      <c r="B463" s="753" t="s">
        <v>1949</v>
      </c>
      <c r="C463" s="754" t="s">
        <v>578</v>
      </c>
      <c r="D463" s="755" t="s">
        <v>579</v>
      </c>
      <c r="E463" s="754" t="s">
        <v>4016</v>
      </c>
      <c r="F463" s="755" t="s">
        <v>4017</v>
      </c>
      <c r="G463" s="754" t="s">
        <v>3778</v>
      </c>
      <c r="H463" s="754" t="s">
        <v>3779</v>
      </c>
      <c r="I463" s="756">
        <v>17480</v>
      </c>
      <c r="J463" s="756">
        <v>65</v>
      </c>
      <c r="K463" s="757">
        <v>1136200</v>
      </c>
    </row>
    <row r="464" spans="1:11" ht="14.4" customHeight="1" x14ac:dyDescent="0.3">
      <c r="A464" s="752" t="s">
        <v>562</v>
      </c>
      <c r="B464" s="753" t="s">
        <v>1949</v>
      </c>
      <c r="C464" s="754" t="s">
        <v>578</v>
      </c>
      <c r="D464" s="755" t="s">
        <v>579</v>
      </c>
      <c r="E464" s="754" t="s">
        <v>4030</v>
      </c>
      <c r="F464" s="755" t="s">
        <v>4031</v>
      </c>
      <c r="G464" s="754" t="s">
        <v>3780</v>
      </c>
      <c r="H464" s="754" t="s">
        <v>3781</v>
      </c>
      <c r="I464" s="756">
        <v>7830.73</v>
      </c>
      <c r="J464" s="756">
        <v>3</v>
      </c>
      <c r="K464" s="757">
        <v>23492.2</v>
      </c>
    </row>
    <row r="465" spans="1:11" ht="14.4" customHeight="1" x14ac:dyDescent="0.3">
      <c r="A465" s="752" t="s">
        <v>562</v>
      </c>
      <c r="B465" s="753" t="s">
        <v>1949</v>
      </c>
      <c r="C465" s="754" t="s">
        <v>578</v>
      </c>
      <c r="D465" s="755" t="s">
        <v>579</v>
      </c>
      <c r="E465" s="754" t="s">
        <v>4030</v>
      </c>
      <c r="F465" s="755" t="s">
        <v>4031</v>
      </c>
      <c r="G465" s="754" t="s">
        <v>3782</v>
      </c>
      <c r="H465" s="754" t="s">
        <v>3783</v>
      </c>
      <c r="I465" s="756">
        <v>959.1</v>
      </c>
      <c r="J465" s="756">
        <v>8</v>
      </c>
      <c r="K465" s="757">
        <v>7672.8</v>
      </c>
    </row>
    <row r="466" spans="1:11" ht="14.4" customHeight="1" x14ac:dyDescent="0.3">
      <c r="A466" s="752" t="s">
        <v>562</v>
      </c>
      <c r="B466" s="753" t="s">
        <v>1949</v>
      </c>
      <c r="C466" s="754" t="s">
        <v>578</v>
      </c>
      <c r="D466" s="755" t="s">
        <v>579</v>
      </c>
      <c r="E466" s="754" t="s">
        <v>4030</v>
      </c>
      <c r="F466" s="755" t="s">
        <v>4031</v>
      </c>
      <c r="G466" s="754" t="s">
        <v>3784</v>
      </c>
      <c r="H466" s="754" t="s">
        <v>3785</v>
      </c>
      <c r="I466" s="756">
        <v>7223.5</v>
      </c>
      <c r="J466" s="756">
        <v>1</v>
      </c>
      <c r="K466" s="757">
        <v>7223.5</v>
      </c>
    </row>
    <row r="467" spans="1:11" ht="14.4" customHeight="1" x14ac:dyDescent="0.3">
      <c r="A467" s="752" t="s">
        <v>562</v>
      </c>
      <c r="B467" s="753" t="s">
        <v>1949</v>
      </c>
      <c r="C467" s="754" t="s">
        <v>578</v>
      </c>
      <c r="D467" s="755" t="s">
        <v>579</v>
      </c>
      <c r="E467" s="754" t="s">
        <v>4030</v>
      </c>
      <c r="F467" s="755" t="s">
        <v>4031</v>
      </c>
      <c r="G467" s="754" t="s">
        <v>3786</v>
      </c>
      <c r="H467" s="754" t="s">
        <v>3787</v>
      </c>
      <c r="I467" s="756">
        <v>959.1</v>
      </c>
      <c r="J467" s="756">
        <v>16</v>
      </c>
      <c r="K467" s="757">
        <v>15345.6</v>
      </c>
    </row>
    <row r="468" spans="1:11" ht="14.4" customHeight="1" x14ac:dyDescent="0.3">
      <c r="A468" s="752" t="s">
        <v>562</v>
      </c>
      <c r="B468" s="753" t="s">
        <v>1949</v>
      </c>
      <c r="C468" s="754" t="s">
        <v>578</v>
      </c>
      <c r="D468" s="755" t="s">
        <v>579</v>
      </c>
      <c r="E468" s="754" t="s">
        <v>4030</v>
      </c>
      <c r="F468" s="755" t="s">
        <v>4031</v>
      </c>
      <c r="G468" s="754" t="s">
        <v>3788</v>
      </c>
      <c r="H468" s="754" t="s">
        <v>3789</v>
      </c>
      <c r="I468" s="756">
        <v>15620.22</v>
      </c>
      <c r="J468" s="756">
        <v>3</v>
      </c>
      <c r="K468" s="757">
        <v>46860.659999999996</v>
      </c>
    </row>
    <row r="469" spans="1:11" ht="14.4" customHeight="1" x14ac:dyDescent="0.3">
      <c r="A469" s="752" t="s">
        <v>562</v>
      </c>
      <c r="B469" s="753" t="s">
        <v>1949</v>
      </c>
      <c r="C469" s="754" t="s">
        <v>578</v>
      </c>
      <c r="D469" s="755" t="s">
        <v>579</v>
      </c>
      <c r="E469" s="754" t="s">
        <v>4030</v>
      </c>
      <c r="F469" s="755" t="s">
        <v>4031</v>
      </c>
      <c r="G469" s="754" t="s">
        <v>3790</v>
      </c>
      <c r="H469" s="754" t="s">
        <v>3791</v>
      </c>
      <c r="I469" s="756">
        <v>959.1</v>
      </c>
      <c r="J469" s="756">
        <v>11</v>
      </c>
      <c r="K469" s="757">
        <v>10550.1</v>
      </c>
    </row>
    <row r="470" spans="1:11" ht="14.4" customHeight="1" x14ac:dyDescent="0.3">
      <c r="A470" s="752" t="s">
        <v>562</v>
      </c>
      <c r="B470" s="753" t="s">
        <v>1949</v>
      </c>
      <c r="C470" s="754" t="s">
        <v>578</v>
      </c>
      <c r="D470" s="755" t="s">
        <v>579</v>
      </c>
      <c r="E470" s="754" t="s">
        <v>4030</v>
      </c>
      <c r="F470" s="755" t="s">
        <v>4031</v>
      </c>
      <c r="G470" s="754" t="s">
        <v>3792</v>
      </c>
      <c r="H470" s="754" t="s">
        <v>3793</v>
      </c>
      <c r="I470" s="756">
        <v>1229.0683333333332</v>
      </c>
      <c r="J470" s="756">
        <v>140</v>
      </c>
      <c r="K470" s="757">
        <v>172069</v>
      </c>
    </row>
    <row r="471" spans="1:11" ht="14.4" customHeight="1" x14ac:dyDescent="0.3">
      <c r="A471" s="752" t="s">
        <v>562</v>
      </c>
      <c r="B471" s="753" t="s">
        <v>1949</v>
      </c>
      <c r="C471" s="754" t="s">
        <v>578</v>
      </c>
      <c r="D471" s="755" t="s">
        <v>579</v>
      </c>
      <c r="E471" s="754" t="s">
        <v>4030</v>
      </c>
      <c r="F471" s="755" t="s">
        <v>4031</v>
      </c>
      <c r="G471" s="754" t="s">
        <v>3794</v>
      </c>
      <c r="H471" s="754" t="s">
        <v>3795</v>
      </c>
      <c r="I471" s="756">
        <v>15620.22</v>
      </c>
      <c r="J471" s="756">
        <v>1</v>
      </c>
      <c r="K471" s="757">
        <v>15620.22</v>
      </c>
    </row>
    <row r="472" spans="1:11" ht="14.4" customHeight="1" x14ac:dyDescent="0.3">
      <c r="A472" s="752" t="s">
        <v>562</v>
      </c>
      <c r="B472" s="753" t="s">
        <v>1949</v>
      </c>
      <c r="C472" s="754" t="s">
        <v>578</v>
      </c>
      <c r="D472" s="755" t="s">
        <v>579</v>
      </c>
      <c r="E472" s="754" t="s">
        <v>4030</v>
      </c>
      <c r="F472" s="755" t="s">
        <v>4031</v>
      </c>
      <c r="G472" s="754" t="s">
        <v>3796</v>
      </c>
      <c r="H472" s="754" t="s">
        <v>3797</v>
      </c>
      <c r="I472" s="756">
        <v>15620.22</v>
      </c>
      <c r="J472" s="756">
        <v>2</v>
      </c>
      <c r="K472" s="757">
        <v>31240.44</v>
      </c>
    </row>
    <row r="473" spans="1:11" ht="14.4" customHeight="1" x14ac:dyDescent="0.3">
      <c r="A473" s="752" t="s">
        <v>562</v>
      </c>
      <c r="B473" s="753" t="s">
        <v>1949</v>
      </c>
      <c r="C473" s="754" t="s">
        <v>578</v>
      </c>
      <c r="D473" s="755" t="s">
        <v>579</v>
      </c>
      <c r="E473" s="754" t="s">
        <v>4030</v>
      </c>
      <c r="F473" s="755" t="s">
        <v>4031</v>
      </c>
      <c r="G473" s="754" t="s">
        <v>3798</v>
      </c>
      <c r="H473" s="754" t="s">
        <v>3799</v>
      </c>
      <c r="I473" s="756">
        <v>33800</v>
      </c>
      <c r="J473" s="756">
        <v>1</v>
      </c>
      <c r="K473" s="757">
        <v>33800</v>
      </c>
    </row>
    <row r="474" spans="1:11" ht="14.4" customHeight="1" x14ac:dyDescent="0.3">
      <c r="A474" s="752" t="s">
        <v>562</v>
      </c>
      <c r="B474" s="753" t="s">
        <v>1949</v>
      </c>
      <c r="C474" s="754" t="s">
        <v>578</v>
      </c>
      <c r="D474" s="755" t="s">
        <v>579</v>
      </c>
      <c r="E474" s="754" t="s">
        <v>4018</v>
      </c>
      <c r="F474" s="755" t="s">
        <v>4019</v>
      </c>
      <c r="G474" s="754" t="s">
        <v>3800</v>
      </c>
      <c r="H474" s="754" t="s">
        <v>3801</v>
      </c>
      <c r="I474" s="756">
        <v>1169.3</v>
      </c>
      <c r="J474" s="756">
        <v>40</v>
      </c>
      <c r="K474" s="757">
        <v>46771.82</v>
      </c>
    </row>
    <row r="475" spans="1:11" ht="14.4" customHeight="1" x14ac:dyDescent="0.3">
      <c r="A475" s="752" t="s">
        <v>562</v>
      </c>
      <c r="B475" s="753" t="s">
        <v>1949</v>
      </c>
      <c r="C475" s="754" t="s">
        <v>578</v>
      </c>
      <c r="D475" s="755" t="s">
        <v>579</v>
      </c>
      <c r="E475" s="754" t="s">
        <v>4018</v>
      </c>
      <c r="F475" s="755" t="s">
        <v>4019</v>
      </c>
      <c r="G475" s="754" t="s">
        <v>3802</v>
      </c>
      <c r="H475" s="754" t="s">
        <v>3803</v>
      </c>
      <c r="I475" s="756">
        <v>25300</v>
      </c>
      <c r="J475" s="756">
        <v>1</v>
      </c>
      <c r="K475" s="757">
        <v>25300</v>
      </c>
    </row>
    <row r="476" spans="1:11" ht="14.4" customHeight="1" x14ac:dyDescent="0.3">
      <c r="A476" s="752" t="s">
        <v>562</v>
      </c>
      <c r="B476" s="753" t="s">
        <v>1949</v>
      </c>
      <c r="C476" s="754" t="s">
        <v>578</v>
      </c>
      <c r="D476" s="755" t="s">
        <v>579</v>
      </c>
      <c r="E476" s="754" t="s">
        <v>4018</v>
      </c>
      <c r="F476" s="755" t="s">
        <v>4019</v>
      </c>
      <c r="G476" s="754" t="s">
        <v>3804</v>
      </c>
      <c r="H476" s="754" t="s">
        <v>3805</v>
      </c>
      <c r="I476" s="756">
        <v>1188</v>
      </c>
      <c r="J476" s="756">
        <v>85</v>
      </c>
      <c r="K476" s="757">
        <v>100980.19</v>
      </c>
    </row>
    <row r="477" spans="1:11" ht="14.4" customHeight="1" x14ac:dyDescent="0.3">
      <c r="A477" s="752" t="s">
        <v>562</v>
      </c>
      <c r="B477" s="753" t="s">
        <v>1949</v>
      </c>
      <c r="C477" s="754" t="s">
        <v>578</v>
      </c>
      <c r="D477" s="755" t="s">
        <v>579</v>
      </c>
      <c r="E477" s="754" t="s">
        <v>4018</v>
      </c>
      <c r="F477" s="755" t="s">
        <v>4019</v>
      </c>
      <c r="G477" s="754" t="s">
        <v>3806</v>
      </c>
      <c r="H477" s="754" t="s">
        <v>3807</v>
      </c>
      <c r="I477" s="756">
        <v>1169.3</v>
      </c>
      <c r="J477" s="756">
        <v>20</v>
      </c>
      <c r="K477" s="757">
        <v>23385.919999999998</v>
      </c>
    </row>
    <row r="478" spans="1:11" ht="14.4" customHeight="1" x14ac:dyDescent="0.3">
      <c r="A478" s="752" t="s">
        <v>562</v>
      </c>
      <c r="B478" s="753" t="s">
        <v>1949</v>
      </c>
      <c r="C478" s="754" t="s">
        <v>578</v>
      </c>
      <c r="D478" s="755" t="s">
        <v>579</v>
      </c>
      <c r="E478" s="754" t="s">
        <v>4018</v>
      </c>
      <c r="F478" s="755" t="s">
        <v>4019</v>
      </c>
      <c r="G478" s="754" t="s">
        <v>3808</v>
      </c>
      <c r="H478" s="754" t="s">
        <v>3809</v>
      </c>
      <c r="I478" s="756">
        <v>1285.02</v>
      </c>
      <c r="J478" s="756">
        <v>30</v>
      </c>
      <c r="K478" s="757">
        <v>38550.600000000006</v>
      </c>
    </row>
    <row r="479" spans="1:11" ht="14.4" customHeight="1" x14ac:dyDescent="0.3">
      <c r="A479" s="752" t="s">
        <v>562</v>
      </c>
      <c r="B479" s="753" t="s">
        <v>1949</v>
      </c>
      <c r="C479" s="754" t="s">
        <v>578</v>
      </c>
      <c r="D479" s="755" t="s">
        <v>579</v>
      </c>
      <c r="E479" s="754" t="s">
        <v>4018</v>
      </c>
      <c r="F479" s="755" t="s">
        <v>4019</v>
      </c>
      <c r="G479" s="754" t="s">
        <v>3810</v>
      </c>
      <c r="H479" s="754" t="s">
        <v>3811</v>
      </c>
      <c r="I479" s="756">
        <v>39697.910000000003</v>
      </c>
      <c r="J479" s="756">
        <v>8</v>
      </c>
      <c r="K479" s="757">
        <v>317583.28000000003</v>
      </c>
    </row>
    <row r="480" spans="1:11" ht="14.4" customHeight="1" x14ac:dyDescent="0.3">
      <c r="A480" s="752" t="s">
        <v>562</v>
      </c>
      <c r="B480" s="753" t="s">
        <v>1949</v>
      </c>
      <c r="C480" s="754" t="s">
        <v>578</v>
      </c>
      <c r="D480" s="755" t="s">
        <v>579</v>
      </c>
      <c r="E480" s="754" t="s">
        <v>4018</v>
      </c>
      <c r="F480" s="755" t="s">
        <v>4019</v>
      </c>
      <c r="G480" s="754" t="s">
        <v>3488</v>
      </c>
      <c r="H480" s="754" t="s">
        <v>3489</v>
      </c>
      <c r="I480" s="756">
        <v>414.55</v>
      </c>
      <c r="J480" s="756">
        <v>10</v>
      </c>
      <c r="K480" s="757">
        <v>4145.46</v>
      </c>
    </row>
    <row r="481" spans="1:11" ht="14.4" customHeight="1" x14ac:dyDescent="0.3">
      <c r="A481" s="752" t="s">
        <v>562</v>
      </c>
      <c r="B481" s="753" t="s">
        <v>1949</v>
      </c>
      <c r="C481" s="754" t="s">
        <v>578</v>
      </c>
      <c r="D481" s="755" t="s">
        <v>579</v>
      </c>
      <c r="E481" s="754" t="s">
        <v>4018</v>
      </c>
      <c r="F481" s="755" t="s">
        <v>4019</v>
      </c>
      <c r="G481" s="754" t="s">
        <v>3812</v>
      </c>
      <c r="H481" s="754" t="s">
        <v>3813</v>
      </c>
      <c r="I481" s="756">
        <v>106.48</v>
      </c>
      <c r="J481" s="756">
        <v>25</v>
      </c>
      <c r="K481" s="757">
        <v>2662</v>
      </c>
    </row>
    <row r="482" spans="1:11" ht="14.4" customHeight="1" x14ac:dyDescent="0.3">
      <c r="A482" s="752" t="s">
        <v>562</v>
      </c>
      <c r="B482" s="753" t="s">
        <v>1949</v>
      </c>
      <c r="C482" s="754" t="s">
        <v>578</v>
      </c>
      <c r="D482" s="755" t="s">
        <v>579</v>
      </c>
      <c r="E482" s="754" t="s">
        <v>4018</v>
      </c>
      <c r="F482" s="755" t="s">
        <v>4019</v>
      </c>
      <c r="G482" s="754" t="s">
        <v>3236</v>
      </c>
      <c r="H482" s="754" t="s">
        <v>3237</v>
      </c>
      <c r="I482" s="756">
        <v>4368.43</v>
      </c>
      <c r="J482" s="756">
        <v>5</v>
      </c>
      <c r="K482" s="757">
        <v>21842.13</v>
      </c>
    </row>
    <row r="483" spans="1:11" ht="14.4" customHeight="1" x14ac:dyDescent="0.3">
      <c r="A483" s="752" t="s">
        <v>562</v>
      </c>
      <c r="B483" s="753" t="s">
        <v>1949</v>
      </c>
      <c r="C483" s="754" t="s">
        <v>578</v>
      </c>
      <c r="D483" s="755" t="s">
        <v>579</v>
      </c>
      <c r="E483" s="754" t="s">
        <v>4018</v>
      </c>
      <c r="F483" s="755" t="s">
        <v>4019</v>
      </c>
      <c r="G483" s="754" t="s">
        <v>3814</v>
      </c>
      <c r="H483" s="754" t="s">
        <v>3815</v>
      </c>
      <c r="I483" s="756">
        <v>106.48</v>
      </c>
      <c r="J483" s="756">
        <v>25</v>
      </c>
      <c r="K483" s="757">
        <v>2662</v>
      </c>
    </row>
    <row r="484" spans="1:11" ht="14.4" customHeight="1" x14ac:dyDescent="0.3">
      <c r="A484" s="752" t="s">
        <v>562</v>
      </c>
      <c r="B484" s="753" t="s">
        <v>1949</v>
      </c>
      <c r="C484" s="754" t="s">
        <v>578</v>
      </c>
      <c r="D484" s="755" t="s">
        <v>579</v>
      </c>
      <c r="E484" s="754" t="s">
        <v>4018</v>
      </c>
      <c r="F484" s="755" t="s">
        <v>4019</v>
      </c>
      <c r="G484" s="754" t="s">
        <v>3816</v>
      </c>
      <c r="H484" s="754" t="s">
        <v>3817</v>
      </c>
      <c r="I484" s="756">
        <v>4600</v>
      </c>
      <c r="J484" s="756">
        <v>20</v>
      </c>
      <c r="K484" s="757">
        <v>92000</v>
      </c>
    </row>
    <row r="485" spans="1:11" ht="14.4" customHeight="1" x14ac:dyDescent="0.3">
      <c r="A485" s="752" t="s">
        <v>562</v>
      </c>
      <c r="B485" s="753" t="s">
        <v>1949</v>
      </c>
      <c r="C485" s="754" t="s">
        <v>578</v>
      </c>
      <c r="D485" s="755" t="s">
        <v>579</v>
      </c>
      <c r="E485" s="754" t="s">
        <v>4018</v>
      </c>
      <c r="F485" s="755" t="s">
        <v>4019</v>
      </c>
      <c r="G485" s="754" t="s">
        <v>3818</v>
      </c>
      <c r="H485" s="754" t="s">
        <v>3819</v>
      </c>
      <c r="I485" s="756">
        <v>1169.3</v>
      </c>
      <c r="J485" s="756">
        <v>5</v>
      </c>
      <c r="K485" s="757">
        <v>5846.48</v>
      </c>
    </row>
    <row r="486" spans="1:11" ht="14.4" customHeight="1" x14ac:dyDescent="0.3">
      <c r="A486" s="752" t="s">
        <v>562</v>
      </c>
      <c r="B486" s="753" t="s">
        <v>1949</v>
      </c>
      <c r="C486" s="754" t="s">
        <v>578</v>
      </c>
      <c r="D486" s="755" t="s">
        <v>579</v>
      </c>
      <c r="E486" s="754" t="s">
        <v>4018</v>
      </c>
      <c r="F486" s="755" t="s">
        <v>4019</v>
      </c>
      <c r="G486" s="754" t="s">
        <v>3820</v>
      </c>
      <c r="H486" s="754" t="s">
        <v>3821</v>
      </c>
      <c r="I486" s="756">
        <v>106.48</v>
      </c>
      <c r="J486" s="756">
        <v>25</v>
      </c>
      <c r="K486" s="757">
        <v>2662</v>
      </c>
    </row>
    <row r="487" spans="1:11" ht="14.4" customHeight="1" x14ac:dyDescent="0.3">
      <c r="A487" s="752" t="s">
        <v>562</v>
      </c>
      <c r="B487" s="753" t="s">
        <v>1949</v>
      </c>
      <c r="C487" s="754" t="s">
        <v>578</v>
      </c>
      <c r="D487" s="755" t="s">
        <v>579</v>
      </c>
      <c r="E487" s="754" t="s">
        <v>4018</v>
      </c>
      <c r="F487" s="755" t="s">
        <v>4019</v>
      </c>
      <c r="G487" s="754" t="s">
        <v>3822</v>
      </c>
      <c r="H487" s="754" t="s">
        <v>3823</v>
      </c>
      <c r="I487" s="756">
        <v>1126.1483333333333</v>
      </c>
      <c r="J487" s="756">
        <v>70</v>
      </c>
      <c r="K487" s="757">
        <v>79435.259999999995</v>
      </c>
    </row>
    <row r="488" spans="1:11" ht="14.4" customHeight="1" x14ac:dyDescent="0.3">
      <c r="A488" s="752" t="s">
        <v>562</v>
      </c>
      <c r="B488" s="753" t="s">
        <v>1949</v>
      </c>
      <c r="C488" s="754" t="s">
        <v>578</v>
      </c>
      <c r="D488" s="755" t="s">
        <v>579</v>
      </c>
      <c r="E488" s="754" t="s">
        <v>4018</v>
      </c>
      <c r="F488" s="755" t="s">
        <v>4019</v>
      </c>
      <c r="G488" s="754" t="s">
        <v>3824</v>
      </c>
      <c r="H488" s="754" t="s">
        <v>3825</v>
      </c>
      <c r="I488" s="756">
        <v>18952.7575</v>
      </c>
      <c r="J488" s="756">
        <v>5</v>
      </c>
      <c r="K488" s="757">
        <v>94763.81</v>
      </c>
    </row>
    <row r="489" spans="1:11" ht="14.4" customHeight="1" x14ac:dyDescent="0.3">
      <c r="A489" s="752" t="s">
        <v>562</v>
      </c>
      <c r="B489" s="753" t="s">
        <v>1949</v>
      </c>
      <c r="C489" s="754" t="s">
        <v>578</v>
      </c>
      <c r="D489" s="755" t="s">
        <v>579</v>
      </c>
      <c r="E489" s="754" t="s">
        <v>4032</v>
      </c>
      <c r="F489" s="755" t="s">
        <v>4033</v>
      </c>
      <c r="G489" s="754" t="s">
        <v>3826</v>
      </c>
      <c r="H489" s="754" t="s">
        <v>3827</v>
      </c>
      <c r="I489" s="756">
        <v>13540.2</v>
      </c>
      <c r="J489" s="756">
        <v>1</v>
      </c>
      <c r="K489" s="757">
        <v>13540.2</v>
      </c>
    </row>
    <row r="490" spans="1:11" ht="14.4" customHeight="1" x14ac:dyDescent="0.3">
      <c r="A490" s="752" t="s">
        <v>562</v>
      </c>
      <c r="B490" s="753" t="s">
        <v>1949</v>
      </c>
      <c r="C490" s="754" t="s">
        <v>578</v>
      </c>
      <c r="D490" s="755" t="s">
        <v>579</v>
      </c>
      <c r="E490" s="754" t="s">
        <v>4032</v>
      </c>
      <c r="F490" s="755" t="s">
        <v>4033</v>
      </c>
      <c r="G490" s="754" t="s">
        <v>3828</v>
      </c>
      <c r="H490" s="754" t="s">
        <v>3829</v>
      </c>
      <c r="I490" s="756">
        <v>440.2</v>
      </c>
      <c r="J490" s="756">
        <v>6</v>
      </c>
      <c r="K490" s="757">
        <v>2641.19</v>
      </c>
    </row>
    <row r="491" spans="1:11" ht="14.4" customHeight="1" x14ac:dyDescent="0.3">
      <c r="A491" s="752" t="s">
        <v>562</v>
      </c>
      <c r="B491" s="753" t="s">
        <v>1949</v>
      </c>
      <c r="C491" s="754" t="s">
        <v>578</v>
      </c>
      <c r="D491" s="755" t="s">
        <v>579</v>
      </c>
      <c r="E491" s="754" t="s">
        <v>4032</v>
      </c>
      <c r="F491" s="755" t="s">
        <v>4033</v>
      </c>
      <c r="G491" s="754" t="s">
        <v>3830</v>
      </c>
      <c r="H491" s="754" t="s">
        <v>3831</v>
      </c>
      <c r="I491" s="756">
        <v>14347.58</v>
      </c>
      <c r="J491" s="756">
        <v>2</v>
      </c>
      <c r="K491" s="757">
        <v>28695.16</v>
      </c>
    </row>
    <row r="492" spans="1:11" ht="14.4" customHeight="1" x14ac:dyDescent="0.3">
      <c r="A492" s="752" t="s">
        <v>562</v>
      </c>
      <c r="B492" s="753" t="s">
        <v>1949</v>
      </c>
      <c r="C492" s="754" t="s">
        <v>578</v>
      </c>
      <c r="D492" s="755" t="s">
        <v>579</v>
      </c>
      <c r="E492" s="754" t="s">
        <v>4020</v>
      </c>
      <c r="F492" s="755" t="s">
        <v>4021</v>
      </c>
      <c r="G492" s="754" t="s">
        <v>3240</v>
      </c>
      <c r="H492" s="754" t="s">
        <v>3241</v>
      </c>
      <c r="I492" s="756">
        <v>9.076666666666668</v>
      </c>
      <c r="J492" s="756">
        <v>400</v>
      </c>
      <c r="K492" s="757">
        <v>3540</v>
      </c>
    </row>
    <row r="493" spans="1:11" ht="14.4" customHeight="1" x14ac:dyDescent="0.3">
      <c r="A493" s="752" t="s">
        <v>562</v>
      </c>
      <c r="B493" s="753" t="s">
        <v>1949</v>
      </c>
      <c r="C493" s="754" t="s">
        <v>578</v>
      </c>
      <c r="D493" s="755" t="s">
        <v>579</v>
      </c>
      <c r="E493" s="754" t="s">
        <v>4020</v>
      </c>
      <c r="F493" s="755" t="s">
        <v>4021</v>
      </c>
      <c r="G493" s="754" t="s">
        <v>3494</v>
      </c>
      <c r="H493" s="754" t="s">
        <v>3495</v>
      </c>
      <c r="I493" s="756">
        <v>150</v>
      </c>
      <c r="J493" s="756">
        <v>180</v>
      </c>
      <c r="K493" s="757">
        <v>27000.449999999997</v>
      </c>
    </row>
    <row r="494" spans="1:11" ht="14.4" customHeight="1" x14ac:dyDescent="0.3">
      <c r="A494" s="752" t="s">
        <v>562</v>
      </c>
      <c r="B494" s="753" t="s">
        <v>1949</v>
      </c>
      <c r="C494" s="754" t="s">
        <v>578</v>
      </c>
      <c r="D494" s="755" t="s">
        <v>579</v>
      </c>
      <c r="E494" s="754" t="s">
        <v>4020</v>
      </c>
      <c r="F494" s="755" t="s">
        <v>4021</v>
      </c>
      <c r="G494" s="754" t="s">
        <v>3832</v>
      </c>
      <c r="H494" s="754" t="s">
        <v>3833</v>
      </c>
      <c r="I494" s="756">
        <v>16.46</v>
      </c>
      <c r="J494" s="756">
        <v>100</v>
      </c>
      <c r="K494" s="757">
        <v>1646</v>
      </c>
    </row>
    <row r="495" spans="1:11" ht="14.4" customHeight="1" x14ac:dyDescent="0.3">
      <c r="A495" s="752" t="s">
        <v>562</v>
      </c>
      <c r="B495" s="753" t="s">
        <v>1949</v>
      </c>
      <c r="C495" s="754" t="s">
        <v>578</v>
      </c>
      <c r="D495" s="755" t="s">
        <v>579</v>
      </c>
      <c r="E495" s="754" t="s">
        <v>4020</v>
      </c>
      <c r="F495" s="755" t="s">
        <v>4021</v>
      </c>
      <c r="G495" s="754" t="s">
        <v>3834</v>
      </c>
      <c r="H495" s="754" t="s">
        <v>3835</v>
      </c>
      <c r="I495" s="756">
        <v>60.5</v>
      </c>
      <c r="J495" s="756">
        <v>100</v>
      </c>
      <c r="K495" s="757">
        <v>6050</v>
      </c>
    </row>
    <row r="496" spans="1:11" ht="14.4" customHeight="1" x14ac:dyDescent="0.3">
      <c r="A496" s="752" t="s">
        <v>562</v>
      </c>
      <c r="B496" s="753" t="s">
        <v>1949</v>
      </c>
      <c r="C496" s="754" t="s">
        <v>578</v>
      </c>
      <c r="D496" s="755" t="s">
        <v>579</v>
      </c>
      <c r="E496" s="754" t="s">
        <v>4020</v>
      </c>
      <c r="F496" s="755" t="s">
        <v>4021</v>
      </c>
      <c r="G496" s="754" t="s">
        <v>3836</v>
      </c>
      <c r="H496" s="754" t="s">
        <v>3837</v>
      </c>
      <c r="I496" s="756">
        <v>1306.8</v>
      </c>
      <c r="J496" s="756">
        <v>5</v>
      </c>
      <c r="K496" s="757">
        <v>6534</v>
      </c>
    </row>
    <row r="497" spans="1:11" ht="14.4" customHeight="1" x14ac:dyDescent="0.3">
      <c r="A497" s="752" t="s">
        <v>562</v>
      </c>
      <c r="B497" s="753" t="s">
        <v>1949</v>
      </c>
      <c r="C497" s="754" t="s">
        <v>578</v>
      </c>
      <c r="D497" s="755" t="s">
        <v>579</v>
      </c>
      <c r="E497" s="754" t="s">
        <v>4020</v>
      </c>
      <c r="F497" s="755" t="s">
        <v>4021</v>
      </c>
      <c r="G497" s="754" t="s">
        <v>3838</v>
      </c>
      <c r="H497" s="754" t="s">
        <v>3839</v>
      </c>
      <c r="I497" s="756">
        <v>5770.48</v>
      </c>
      <c r="J497" s="756">
        <v>9</v>
      </c>
      <c r="K497" s="757">
        <v>51934.36</v>
      </c>
    </row>
    <row r="498" spans="1:11" ht="14.4" customHeight="1" x14ac:dyDescent="0.3">
      <c r="A498" s="752" t="s">
        <v>562</v>
      </c>
      <c r="B498" s="753" t="s">
        <v>1949</v>
      </c>
      <c r="C498" s="754" t="s">
        <v>578</v>
      </c>
      <c r="D498" s="755" t="s">
        <v>579</v>
      </c>
      <c r="E498" s="754" t="s">
        <v>4020</v>
      </c>
      <c r="F498" s="755" t="s">
        <v>4021</v>
      </c>
      <c r="G498" s="754" t="s">
        <v>3840</v>
      </c>
      <c r="H498" s="754" t="s">
        <v>3841</v>
      </c>
      <c r="I498" s="756">
        <v>1652.86</v>
      </c>
      <c r="J498" s="756">
        <v>9</v>
      </c>
      <c r="K498" s="757">
        <v>14875.74</v>
      </c>
    </row>
    <row r="499" spans="1:11" ht="14.4" customHeight="1" x14ac:dyDescent="0.3">
      <c r="A499" s="752" t="s">
        <v>562</v>
      </c>
      <c r="B499" s="753" t="s">
        <v>1949</v>
      </c>
      <c r="C499" s="754" t="s">
        <v>578</v>
      </c>
      <c r="D499" s="755" t="s">
        <v>579</v>
      </c>
      <c r="E499" s="754" t="s">
        <v>4020</v>
      </c>
      <c r="F499" s="755" t="s">
        <v>4021</v>
      </c>
      <c r="G499" s="754" t="s">
        <v>3842</v>
      </c>
      <c r="H499" s="754" t="s">
        <v>3843</v>
      </c>
      <c r="I499" s="756">
        <v>2407.9333333333334</v>
      </c>
      <c r="J499" s="756">
        <v>7</v>
      </c>
      <c r="K499" s="757">
        <v>16855.7</v>
      </c>
    </row>
    <row r="500" spans="1:11" ht="14.4" customHeight="1" x14ac:dyDescent="0.3">
      <c r="A500" s="752" t="s">
        <v>562</v>
      </c>
      <c r="B500" s="753" t="s">
        <v>1949</v>
      </c>
      <c r="C500" s="754" t="s">
        <v>578</v>
      </c>
      <c r="D500" s="755" t="s">
        <v>579</v>
      </c>
      <c r="E500" s="754" t="s">
        <v>4020</v>
      </c>
      <c r="F500" s="755" t="s">
        <v>4021</v>
      </c>
      <c r="G500" s="754" t="s">
        <v>3844</v>
      </c>
      <c r="H500" s="754" t="s">
        <v>3845</v>
      </c>
      <c r="I500" s="756">
        <v>4800.68</v>
      </c>
      <c r="J500" s="756">
        <v>10</v>
      </c>
      <c r="K500" s="757">
        <v>48006.75</v>
      </c>
    </row>
    <row r="501" spans="1:11" ht="14.4" customHeight="1" x14ac:dyDescent="0.3">
      <c r="A501" s="752" t="s">
        <v>562</v>
      </c>
      <c r="B501" s="753" t="s">
        <v>1949</v>
      </c>
      <c r="C501" s="754" t="s">
        <v>578</v>
      </c>
      <c r="D501" s="755" t="s">
        <v>579</v>
      </c>
      <c r="E501" s="754" t="s">
        <v>4020</v>
      </c>
      <c r="F501" s="755" t="s">
        <v>4021</v>
      </c>
      <c r="G501" s="754" t="s">
        <v>3846</v>
      </c>
      <c r="H501" s="754" t="s">
        <v>3847</v>
      </c>
      <c r="I501" s="756">
        <v>1884.8500000000001</v>
      </c>
      <c r="J501" s="756">
        <v>101</v>
      </c>
      <c r="K501" s="757">
        <v>190369.85</v>
      </c>
    </row>
    <row r="502" spans="1:11" ht="14.4" customHeight="1" x14ac:dyDescent="0.3">
      <c r="A502" s="752" t="s">
        <v>562</v>
      </c>
      <c r="B502" s="753" t="s">
        <v>1949</v>
      </c>
      <c r="C502" s="754" t="s">
        <v>578</v>
      </c>
      <c r="D502" s="755" t="s">
        <v>579</v>
      </c>
      <c r="E502" s="754" t="s">
        <v>4020</v>
      </c>
      <c r="F502" s="755" t="s">
        <v>4021</v>
      </c>
      <c r="G502" s="754" t="s">
        <v>3848</v>
      </c>
      <c r="H502" s="754" t="s">
        <v>3849</v>
      </c>
      <c r="I502" s="756">
        <v>1403</v>
      </c>
      <c r="J502" s="756">
        <v>40</v>
      </c>
      <c r="K502" s="757">
        <v>56120</v>
      </c>
    </row>
    <row r="503" spans="1:11" ht="14.4" customHeight="1" x14ac:dyDescent="0.3">
      <c r="A503" s="752" t="s">
        <v>562</v>
      </c>
      <c r="B503" s="753" t="s">
        <v>1949</v>
      </c>
      <c r="C503" s="754" t="s">
        <v>578</v>
      </c>
      <c r="D503" s="755" t="s">
        <v>579</v>
      </c>
      <c r="E503" s="754" t="s">
        <v>4020</v>
      </c>
      <c r="F503" s="755" t="s">
        <v>4021</v>
      </c>
      <c r="G503" s="754" t="s">
        <v>3850</v>
      </c>
      <c r="H503" s="754" t="s">
        <v>3851</v>
      </c>
      <c r="I503" s="756">
        <v>1010.35</v>
      </c>
      <c r="J503" s="756">
        <v>5</v>
      </c>
      <c r="K503" s="757">
        <v>5051.75</v>
      </c>
    </row>
    <row r="504" spans="1:11" ht="14.4" customHeight="1" x14ac:dyDescent="0.3">
      <c r="A504" s="752" t="s">
        <v>562</v>
      </c>
      <c r="B504" s="753" t="s">
        <v>1949</v>
      </c>
      <c r="C504" s="754" t="s">
        <v>578</v>
      </c>
      <c r="D504" s="755" t="s">
        <v>579</v>
      </c>
      <c r="E504" s="754" t="s">
        <v>4034</v>
      </c>
      <c r="F504" s="755" t="s">
        <v>4035</v>
      </c>
      <c r="G504" s="754" t="s">
        <v>3852</v>
      </c>
      <c r="H504" s="754" t="s">
        <v>3853</v>
      </c>
      <c r="I504" s="756">
        <v>56.03</v>
      </c>
      <c r="J504" s="756">
        <v>252</v>
      </c>
      <c r="K504" s="757">
        <v>14120.509999999998</v>
      </c>
    </row>
    <row r="505" spans="1:11" ht="14.4" customHeight="1" x14ac:dyDescent="0.3">
      <c r="A505" s="752" t="s">
        <v>562</v>
      </c>
      <c r="B505" s="753" t="s">
        <v>1949</v>
      </c>
      <c r="C505" s="754" t="s">
        <v>578</v>
      </c>
      <c r="D505" s="755" t="s">
        <v>579</v>
      </c>
      <c r="E505" s="754" t="s">
        <v>4034</v>
      </c>
      <c r="F505" s="755" t="s">
        <v>4035</v>
      </c>
      <c r="G505" s="754" t="s">
        <v>3854</v>
      </c>
      <c r="H505" s="754" t="s">
        <v>3855</v>
      </c>
      <c r="I505" s="756">
        <v>191.51</v>
      </c>
      <c r="J505" s="756">
        <v>216</v>
      </c>
      <c r="K505" s="757">
        <v>41365.5</v>
      </c>
    </row>
    <row r="506" spans="1:11" ht="14.4" customHeight="1" x14ac:dyDescent="0.3">
      <c r="A506" s="752" t="s">
        <v>562</v>
      </c>
      <c r="B506" s="753" t="s">
        <v>1949</v>
      </c>
      <c r="C506" s="754" t="s">
        <v>578</v>
      </c>
      <c r="D506" s="755" t="s">
        <v>579</v>
      </c>
      <c r="E506" s="754" t="s">
        <v>4034</v>
      </c>
      <c r="F506" s="755" t="s">
        <v>4035</v>
      </c>
      <c r="G506" s="754" t="s">
        <v>3856</v>
      </c>
      <c r="H506" s="754" t="s">
        <v>3857</v>
      </c>
      <c r="I506" s="756">
        <v>153.47</v>
      </c>
      <c r="J506" s="756">
        <v>168</v>
      </c>
      <c r="K506" s="757">
        <v>25782.539999999997</v>
      </c>
    </row>
    <row r="507" spans="1:11" ht="14.4" customHeight="1" x14ac:dyDescent="0.3">
      <c r="A507" s="752" t="s">
        <v>562</v>
      </c>
      <c r="B507" s="753" t="s">
        <v>1949</v>
      </c>
      <c r="C507" s="754" t="s">
        <v>578</v>
      </c>
      <c r="D507" s="755" t="s">
        <v>579</v>
      </c>
      <c r="E507" s="754" t="s">
        <v>4034</v>
      </c>
      <c r="F507" s="755" t="s">
        <v>4035</v>
      </c>
      <c r="G507" s="754" t="s">
        <v>3858</v>
      </c>
      <c r="H507" s="754" t="s">
        <v>3859</v>
      </c>
      <c r="I507" s="756">
        <v>297.16000000000003</v>
      </c>
      <c r="J507" s="756">
        <v>252</v>
      </c>
      <c r="K507" s="757">
        <v>74884.320000000007</v>
      </c>
    </row>
    <row r="508" spans="1:11" ht="14.4" customHeight="1" x14ac:dyDescent="0.3">
      <c r="A508" s="752" t="s">
        <v>562</v>
      </c>
      <c r="B508" s="753" t="s">
        <v>1949</v>
      </c>
      <c r="C508" s="754" t="s">
        <v>578</v>
      </c>
      <c r="D508" s="755" t="s">
        <v>579</v>
      </c>
      <c r="E508" s="754" t="s">
        <v>4034</v>
      </c>
      <c r="F508" s="755" t="s">
        <v>4035</v>
      </c>
      <c r="G508" s="754" t="s">
        <v>3860</v>
      </c>
      <c r="H508" s="754" t="s">
        <v>3861</v>
      </c>
      <c r="I508" s="756">
        <v>133.91999999999999</v>
      </c>
      <c r="J508" s="756">
        <v>72</v>
      </c>
      <c r="K508" s="757">
        <v>9642.06</v>
      </c>
    </row>
    <row r="509" spans="1:11" ht="14.4" customHeight="1" x14ac:dyDescent="0.3">
      <c r="A509" s="752" t="s">
        <v>562</v>
      </c>
      <c r="B509" s="753" t="s">
        <v>1949</v>
      </c>
      <c r="C509" s="754" t="s">
        <v>578</v>
      </c>
      <c r="D509" s="755" t="s">
        <v>579</v>
      </c>
      <c r="E509" s="754" t="s">
        <v>4034</v>
      </c>
      <c r="F509" s="755" t="s">
        <v>4035</v>
      </c>
      <c r="G509" s="754" t="s">
        <v>3862</v>
      </c>
      <c r="H509" s="754" t="s">
        <v>3863</v>
      </c>
      <c r="I509" s="756">
        <v>28.86</v>
      </c>
      <c r="J509" s="756">
        <v>180</v>
      </c>
      <c r="K509" s="757">
        <v>5195.13</v>
      </c>
    </row>
    <row r="510" spans="1:11" ht="14.4" customHeight="1" x14ac:dyDescent="0.3">
      <c r="A510" s="752" t="s">
        <v>562</v>
      </c>
      <c r="B510" s="753" t="s">
        <v>1949</v>
      </c>
      <c r="C510" s="754" t="s">
        <v>578</v>
      </c>
      <c r="D510" s="755" t="s">
        <v>579</v>
      </c>
      <c r="E510" s="754" t="s">
        <v>4034</v>
      </c>
      <c r="F510" s="755" t="s">
        <v>4035</v>
      </c>
      <c r="G510" s="754" t="s">
        <v>3864</v>
      </c>
      <c r="H510" s="754" t="s">
        <v>3865</v>
      </c>
      <c r="I510" s="756">
        <v>39.74</v>
      </c>
      <c r="J510" s="756">
        <v>180</v>
      </c>
      <c r="K510" s="757">
        <v>7153</v>
      </c>
    </row>
    <row r="511" spans="1:11" ht="14.4" customHeight="1" x14ac:dyDescent="0.3">
      <c r="A511" s="752" t="s">
        <v>562</v>
      </c>
      <c r="B511" s="753" t="s">
        <v>1949</v>
      </c>
      <c r="C511" s="754" t="s">
        <v>578</v>
      </c>
      <c r="D511" s="755" t="s">
        <v>579</v>
      </c>
      <c r="E511" s="754" t="s">
        <v>4034</v>
      </c>
      <c r="F511" s="755" t="s">
        <v>4035</v>
      </c>
      <c r="G511" s="754" t="s">
        <v>3866</v>
      </c>
      <c r="H511" s="754" t="s">
        <v>3867</v>
      </c>
      <c r="I511" s="756">
        <v>42.51</v>
      </c>
      <c r="J511" s="756">
        <v>36</v>
      </c>
      <c r="K511" s="757">
        <v>1530.31</v>
      </c>
    </row>
    <row r="512" spans="1:11" ht="14.4" customHeight="1" x14ac:dyDescent="0.3">
      <c r="A512" s="752" t="s">
        <v>562</v>
      </c>
      <c r="B512" s="753" t="s">
        <v>1949</v>
      </c>
      <c r="C512" s="754" t="s">
        <v>578</v>
      </c>
      <c r="D512" s="755" t="s">
        <v>579</v>
      </c>
      <c r="E512" s="754" t="s">
        <v>4034</v>
      </c>
      <c r="F512" s="755" t="s">
        <v>4035</v>
      </c>
      <c r="G512" s="754" t="s">
        <v>3868</v>
      </c>
      <c r="H512" s="754" t="s">
        <v>3869</v>
      </c>
      <c r="I512" s="756">
        <v>33.35</v>
      </c>
      <c r="J512" s="756">
        <v>672</v>
      </c>
      <c r="K512" s="757">
        <v>22411.199999999997</v>
      </c>
    </row>
    <row r="513" spans="1:11" ht="14.4" customHeight="1" x14ac:dyDescent="0.3">
      <c r="A513" s="752" t="s">
        <v>562</v>
      </c>
      <c r="B513" s="753" t="s">
        <v>1949</v>
      </c>
      <c r="C513" s="754" t="s">
        <v>578</v>
      </c>
      <c r="D513" s="755" t="s">
        <v>579</v>
      </c>
      <c r="E513" s="754" t="s">
        <v>4034</v>
      </c>
      <c r="F513" s="755" t="s">
        <v>4035</v>
      </c>
      <c r="G513" s="754" t="s">
        <v>3870</v>
      </c>
      <c r="H513" s="754" t="s">
        <v>3871</v>
      </c>
      <c r="I513" s="756">
        <v>67.849999999999994</v>
      </c>
      <c r="J513" s="756">
        <v>252</v>
      </c>
      <c r="K513" s="757">
        <v>17098.2</v>
      </c>
    </row>
    <row r="514" spans="1:11" ht="14.4" customHeight="1" x14ac:dyDescent="0.3">
      <c r="A514" s="752" t="s">
        <v>562</v>
      </c>
      <c r="B514" s="753" t="s">
        <v>1949</v>
      </c>
      <c r="C514" s="754" t="s">
        <v>578</v>
      </c>
      <c r="D514" s="755" t="s">
        <v>579</v>
      </c>
      <c r="E514" s="754" t="s">
        <v>4034</v>
      </c>
      <c r="F514" s="755" t="s">
        <v>4035</v>
      </c>
      <c r="G514" s="754" t="s">
        <v>3872</v>
      </c>
      <c r="H514" s="754" t="s">
        <v>3873</v>
      </c>
      <c r="I514" s="756">
        <v>69</v>
      </c>
      <c r="J514" s="756">
        <v>108</v>
      </c>
      <c r="K514" s="757">
        <v>7452</v>
      </c>
    </row>
    <row r="515" spans="1:11" ht="14.4" customHeight="1" x14ac:dyDescent="0.3">
      <c r="A515" s="752" t="s">
        <v>562</v>
      </c>
      <c r="B515" s="753" t="s">
        <v>1949</v>
      </c>
      <c r="C515" s="754" t="s">
        <v>578</v>
      </c>
      <c r="D515" s="755" t="s">
        <v>579</v>
      </c>
      <c r="E515" s="754" t="s">
        <v>4034</v>
      </c>
      <c r="F515" s="755" t="s">
        <v>4035</v>
      </c>
      <c r="G515" s="754" t="s">
        <v>3874</v>
      </c>
      <c r="H515" s="754" t="s">
        <v>3875</v>
      </c>
      <c r="I515" s="756">
        <v>134.9</v>
      </c>
      <c r="J515" s="756">
        <v>84</v>
      </c>
      <c r="K515" s="757">
        <v>11331.18</v>
      </c>
    </row>
    <row r="516" spans="1:11" ht="14.4" customHeight="1" x14ac:dyDescent="0.3">
      <c r="A516" s="752" t="s">
        <v>562</v>
      </c>
      <c r="B516" s="753" t="s">
        <v>1949</v>
      </c>
      <c r="C516" s="754" t="s">
        <v>578</v>
      </c>
      <c r="D516" s="755" t="s">
        <v>579</v>
      </c>
      <c r="E516" s="754" t="s">
        <v>4034</v>
      </c>
      <c r="F516" s="755" t="s">
        <v>4035</v>
      </c>
      <c r="G516" s="754" t="s">
        <v>3876</v>
      </c>
      <c r="H516" s="754" t="s">
        <v>3877</v>
      </c>
      <c r="I516" s="756">
        <v>376.48</v>
      </c>
      <c r="J516" s="756">
        <v>96</v>
      </c>
      <c r="K516" s="757">
        <v>36142.199999999997</v>
      </c>
    </row>
    <row r="517" spans="1:11" ht="14.4" customHeight="1" x14ac:dyDescent="0.3">
      <c r="A517" s="752" t="s">
        <v>562</v>
      </c>
      <c r="B517" s="753" t="s">
        <v>1949</v>
      </c>
      <c r="C517" s="754" t="s">
        <v>578</v>
      </c>
      <c r="D517" s="755" t="s">
        <v>579</v>
      </c>
      <c r="E517" s="754" t="s">
        <v>4034</v>
      </c>
      <c r="F517" s="755" t="s">
        <v>4035</v>
      </c>
      <c r="G517" s="754" t="s">
        <v>3878</v>
      </c>
      <c r="H517" s="754" t="s">
        <v>3879</v>
      </c>
      <c r="I517" s="756">
        <v>258.06</v>
      </c>
      <c r="J517" s="756">
        <v>48</v>
      </c>
      <c r="K517" s="757">
        <v>12386.88</v>
      </c>
    </row>
    <row r="518" spans="1:11" ht="14.4" customHeight="1" x14ac:dyDescent="0.3">
      <c r="A518" s="752" t="s">
        <v>562</v>
      </c>
      <c r="B518" s="753" t="s">
        <v>1949</v>
      </c>
      <c r="C518" s="754" t="s">
        <v>578</v>
      </c>
      <c r="D518" s="755" t="s">
        <v>579</v>
      </c>
      <c r="E518" s="754" t="s">
        <v>4034</v>
      </c>
      <c r="F518" s="755" t="s">
        <v>4035</v>
      </c>
      <c r="G518" s="754" t="s">
        <v>3880</v>
      </c>
      <c r="H518" s="754" t="s">
        <v>3881</v>
      </c>
      <c r="I518" s="756">
        <v>131.96</v>
      </c>
      <c r="J518" s="756">
        <v>108</v>
      </c>
      <c r="K518" s="757">
        <v>14251.949999999999</v>
      </c>
    </row>
    <row r="519" spans="1:11" ht="14.4" customHeight="1" x14ac:dyDescent="0.3">
      <c r="A519" s="752" t="s">
        <v>562</v>
      </c>
      <c r="B519" s="753" t="s">
        <v>1949</v>
      </c>
      <c r="C519" s="754" t="s">
        <v>578</v>
      </c>
      <c r="D519" s="755" t="s">
        <v>579</v>
      </c>
      <c r="E519" s="754" t="s">
        <v>4034</v>
      </c>
      <c r="F519" s="755" t="s">
        <v>4035</v>
      </c>
      <c r="G519" s="754" t="s">
        <v>3882</v>
      </c>
      <c r="H519" s="754" t="s">
        <v>3883</v>
      </c>
      <c r="I519" s="756">
        <v>52.9</v>
      </c>
      <c r="J519" s="756">
        <v>552</v>
      </c>
      <c r="K519" s="757">
        <v>29200.799999999999</v>
      </c>
    </row>
    <row r="520" spans="1:11" ht="14.4" customHeight="1" x14ac:dyDescent="0.3">
      <c r="A520" s="752" t="s">
        <v>562</v>
      </c>
      <c r="B520" s="753" t="s">
        <v>1949</v>
      </c>
      <c r="C520" s="754" t="s">
        <v>578</v>
      </c>
      <c r="D520" s="755" t="s">
        <v>579</v>
      </c>
      <c r="E520" s="754" t="s">
        <v>4034</v>
      </c>
      <c r="F520" s="755" t="s">
        <v>4035</v>
      </c>
      <c r="G520" s="754" t="s">
        <v>3884</v>
      </c>
      <c r="H520" s="754" t="s">
        <v>3885</v>
      </c>
      <c r="I520" s="756">
        <v>65.55</v>
      </c>
      <c r="J520" s="756">
        <v>108</v>
      </c>
      <c r="K520" s="757">
        <v>7079.4000000000005</v>
      </c>
    </row>
    <row r="521" spans="1:11" ht="14.4" customHeight="1" x14ac:dyDescent="0.3">
      <c r="A521" s="752" t="s">
        <v>562</v>
      </c>
      <c r="B521" s="753" t="s">
        <v>1949</v>
      </c>
      <c r="C521" s="754" t="s">
        <v>578</v>
      </c>
      <c r="D521" s="755" t="s">
        <v>579</v>
      </c>
      <c r="E521" s="754" t="s">
        <v>4034</v>
      </c>
      <c r="F521" s="755" t="s">
        <v>4035</v>
      </c>
      <c r="G521" s="754" t="s">
        <v>3886</v>
      </c>
      <c r="H521" s="754" t="s">
        <v>3887</v>
      </c>
      <c r="I521" s="756">
        <v>52.9</v>
      </c>
      <c r="J521" s="756">
        <v>432</v>
      </c>
      <c r="K521" s="757">
        <v>22852.800000000003</v>
      </c>
    </row>
    <row r="522" spans="1:11" ht="14.4" customHeight="1" x14ac:dyDescent="0.3">
      <c r="A522" s="752" t="s">
        <v>562</v>
      </c>
      <c r="B522" s="753" t="s">
        <v>1949</v>
      </c>
      <c r="C522" s="754" t="s">
        <v>578</v>
      </c>
      <c r="D522" s="755" t="s">
        <v>579</v>
      </c>
      <c r="E522" s="754" t="s">
        <v>4034</v>
      </c>
      <c r="F522" s="755" t="s">
        <v>4035</v>
      </c>
      <c r="G522" s="754" t="s">
        <v>3888</v>
      </c>
      <c r="H522" s="754" t="s">
        <v>3889</v>
      </c>
      <c r="I522" s="756">
        <v>330.47</v>
      </c>
      <c r="J522" s="756">
        <v>72</v>
      </c>
      <c r="K522" s="757">
        <v>23793.62</v>
      </c>
    </row>
    <row r="523" spans="1:11" ht="14.4" customHeight="1" x14ac:dyDescent="0.3">
      <c r="A523" s="752" t="s">
        <v>562</v>
      </c>
      <c r="B523" s="753" t="s">
        <v>1949</v>
      </c>
      <c r="C523" s="754" t="s">
        <v>578</v>
      </c>
      <c r="D523" s="755" t="s">
        <v>579</v>
      </c>
      <c r="E523" s="754" t="s">
        <v>4034</v>
      </c>
      <c r="F523" s="755" t="s">
        <v>4035</v>
      </c>
      <c r="G523" s="754" t="s">
        <v>3890</v>
      </c>
      <c r="H523" s="754" t="s">
        <v>3891</v>
      </c>
      <c r="I523" s="756">
        <v>157.38</v>
      </c>
      <c r="J523" s="756">
        <v>48</v>
      </c>
      <c r="K523" s="757">
        <v>7554.12</v>
      </c>
    </row>
    <row r="524" spans="1:11" ht="14.4" customHeight="1" x14ac:dyDescent="0.3">
      <c r="A524" s="752" t="s">
        <v>562</v>
      </c>
      <c r="B524" s="753" t="s">
        <v>1949</v>
      </c>
      <c r="C524" s="754" t="s">
        <v>578</v>
      </c>
      <c r="D524" s="755" t="s">
        <v>579</v>
      </c>
      <c r="E524" s="754" t="s">
        <v>4034</v>
      </c>
      <c r="F524" s="755" t="s">
        <v>4035</v>
      </c>
      <c r="G524" s="754" t="s">
        <v>3892</v>
      </c>
      <c r="H524" s="754" t="s">
        <v>3893</v>
      </c>
      <c r="I524" s="756">
        <v>164.22</v>
      </c>
      <c r="J524" s="756">
        <v>84</v>
      </c>
      <c r="K524" s="757">
        <v>13794.48</v>
      </c>
    </row>
    <row r="525" spans="1:11" ht="14.4" customHeight="1" x14ac:dyDescent="0.3">
      <c r="A525" s="752" t="s">
        <v>562</v>
      </c>
      <c r="B525" s="753" t="s">
        <v>1949</v>
      </c>
      <c r="C525" s="754" t="s">
        <v>578</v>
      </c>
      <c r="D525" s="755" t="s">
        <v>579</v>
      </c>
      <c r="E525" s="754" t="s">
        <v>4034</v>
      </c>
      <c r="F525" s="755" t="s">
        <v>4035</v>
      </c>
      <c r="G525" s="754" t="s">
        <v>3894</v>
      </c>
      <c r="H525" s="754" t="s">
        <v>3895</v>
      </c>
      <c r="I525" s="756">
        <v>78.48</v>
      </c>
      <c r="J525" s="756">
        <v>36</v>
      </c>
      <c r="K525" s="757">
        <v>2825.32</v>
      </c>
    </row>
    <row r="526" spans="1:11" ht="14.4" customHeight="1" x14ac:dyDescent="0.3">
      <c r="A526" s="752" t="s">
        <v>562</v>
      </c>
      <c r="B526" s="753" t="s">
        <v>1949</v>
      </c>
      <c r="C526" s="754" t="s">
        <v>578</v>
      </c>
      <c r="D526" s="755" t="s">
        <v>579</v>
      </c>
      <c r="E526" s="754" t="s">
        <v>4034</v>
      </c>
      <c r="F526" s="755" t="s">
        <v>4035</v>
      </c>
      <c r="G526" s="754" t="s">
        <v>3896</v>
      </c>
      <c r="H526" s="754" t="s">
        <v>3897</v>
      </c>
      <c r="I526" s="756">
        <v>210.16</v>
      </c>
      <c r="J526" s="756">
        <v>48</v>
      </c>
      <c r="K526" s="757">
        <v>10087.799999999999</v>
      </c>
    </row>
    <row r="527" spans="1:11" ht="14.4" customHeight="1" x14ac:dyDescent="0.3">
      <c r="A527" s="752" t="s">
        <v>562</v>
      </c>
      <c r="B527" s="753" t="s">
        <v>1949</v>
      </c>
      <c r="C527" s="754" t="s">
        <v>578</v>
      </c>
      <c r="D527" s="755" t="s">
        <v>579</v>
      </c>
      <c r="E527" s="754" t="s">
        <v>4034</v>
      </c>
      <c r="F527" s="755" t="s">
        <v>4035</v>
      </c>
      <c r="G527" s="754" t="s">
        <v>3898</v>
      </c>
      <c r="H527" s="754" t="s">
        <v>3899</v>
      </c>
      <c r="I527" s="756">
        <v>167.15</v>
      </c>
      <c r="J527" s="756">
        <v>48</v>
      </c>
      <c r="K527" s="757">
        <v>8023.26</v>
      </c>
    </row>
    <row r="528" spans="1:11" ht="14.4" customHeight="1" x14ac:dyDescent="0.3">
      <c r="A528" s="752" t="s">
        <v>562</v>
      </c>
      <c r="B528" s="753" t="s">
        <v>1949</v>
      </c>
      <c r="C528" s="754" t="s">
        <v>578</v>
      </c>
      <c r="D528" s="755" t="s">
        <v>579</v>
      </c>
      <c r="E528" s="754" t="s">
        <v>4034</v>
      </c>
      <c r="F528" s="755" t="s">
        <v>4035</v>
      </c>
      <c r="G528" s="754" t="s">
        <v>3900</v>
      </c>
      <c r="H528" s="754" t="s">
        <v>3901</v>
      </c>
      <c r="I528" s="756">
        <v>52.9</v>
      </c>
      <c r="J528" s="756">
        <v>96</v>
      </c>
      <c r="K528" s="757">
        <v>5078.3999999999996</v>
      </c>
    </row>
    <row r="529" spans="1:11" ht="14.4" customHeight="1" x14ac:dyDescent="0.3">
      <c r="A529" s="752" t="s">
        <v>562</v>
      </c>
      <c r="B529" s="753" t="s">
        <v>1949</v>
      </c>
      <c r="C529" s="754" t="s">
        <v>578</v>
      </c>
      <c r="D529" s="755" t="s">
        <v>579</v>
      </c>
      <c r="E529" s="754" t="s">
        <v>4034</v>
      </c>
      <c r="F529" s="755" t="s">
        <v>4035</v>
      </c>
      <c r="G529" s="754" t="s">
        <v>3902</v>
      </c>
      <c r="H529" s="754" t="s">
        <v>3903</v>
      </c>
      <c r="I529" s="756">
        <v>171.23</v>
      </c>
      <c r="J529" s="756">
        <v>12</v>
      </c>
      <c r="K529" s="757">
        <v>2054.71</v>
      </c>
    </row>
    <row r="530" spans="1:11" ht="14.4" customHeight="1" x14ac:dyDescent="0.3">
      <c r="A530" s="752" t="s">
        <v>562</v>
      </c>
      <c r="B530" s="753" t="s">
        <v>1949</v>
      </c>
      <c r="C530" s="754" t="s">
        <v>578</v>
      </c>
      <c r="D530" s="755" t="s">
        <v>579</v>
      </c>
      <c r="E530" s="754" t="s">
        <v>4034</v>
      </c>
      <c r="F530" s="755" t="s">
        <v>4035</v>
      </c>
      <c r="G530" s="754" t="s">
        <v>3904</v>
      </c>
      <c r="H530" s="754" t="s">
        <v>3905</v>
      </c>
      <c r="I530" s="756">
        <v>513.91999999999996</v>
      </c>
      <c r="J530" s="756">
        <v>6</v>
      </c>
      <c r="K530" s="757">
        <v>3083.5</v>
      </c>
    </row>
    <row r="531" spans="1:11" ht="14.4" customHeight="1" x14ac:dyDescent="0.3">
      <c r="A531" s="752" t="s">
        <v>562</v>
      </c>
      <c r="B531" s="753" t="s">
        <v>1949</v>
      </c>
      <c r="C531" s="754" t="s">
        <v>578</v>
      </c>
      <c r="D531" s="755" t="s">
        <v>579</v>
      </c>
      <c r="E531" s="754" t="s">
        <v>4034</v>
      </c>
      <c r="F531" s="755" t="s">
        <v>4035</v>
      </c>
      <c r="G531" s="754" t="s">
        <v>3906</v>
      </c>
      <c r="H531" s="754" t="s">
        <v>3907</v>
      </c>
      <c r="I531" s="756">
        <v>35.299999999999997</v>
      </c>
      <c r="J531" s="756">
        <v>36</v>
      </c>
      <c r="K531" s="757">
        <v>1270.98</v>
      </c>
    </row>
    <row r="532" spans="1:11" ht="14.4" customHeight="1" x14ac:dyDescent="0.3">
      <c r="A532" s="752" t="s">
        <v>562</v>
      </c>
      <c r="B532" s="753" t="s">
        <v>1949</v>
      </c>
      <c r="C532" s="754" t="s">
        <v>578</v>
      </c>
      <c r="D532" s="755" t="s">
        <v>579</v>
      </c>
      <c r="E532" s="754" t="s">
        <v>4034</v>
      </c>
      <c r="F532" s="755" t="s">
        <v>4035</v>
      </c>
      <c r="G532" s="754" t="s">
        <v>3908</v>
      </c>
      <c r="H532" s="754" t="s">
        <v>3909</v>
      </c>
      <c r="I532" s="756">
        <v>157.38</v>
      </c>
      <c r="J532" s="756">
        <v>12</v>
      </c>
      <c r="K532" s="757">
        <v>1888.53</v>
      </c>
    </row>
    <row r="533" spans="1:11" ht="14.4" customHeight="1" x14ac:dyDescent="0.3">
      <c r="A533" s="752" t="s">
        <v>562</v>
      </c>
      <c r="B533" s="753" t="s">
        <v>1949</v>
      </c>
      <c r="C533" s="754" t="s">
        <v>578</v>
      </c>
      <c r="D533" s="755" t="s">
        <v>579</v>
      </c>
      <c r="E533" s="754" t="s">
        <v>4034</v>
      </c>
      <c r="F533" s="755" t="s">
        <v>4035</v>
      </c>
      <c r="G533" s="754" t="s">
        <v>3910</v>
      </c>
      <c r="H533" s="754" t="s">
        <v>3911</v>
      </c>
      <c r="I533" s="756">
        <v>78.680000000000007</v>
      </c>
      <c r="J533" s="756">
        <v>36</v>
      </c>
      <c r="K533" s="757">
        <v>2832.34</v>
      </c>
    </row>
    <row r="534" spans="1:11" ht="14.4" customHeight="1" x14ac:dyDescent="0.3">
      <c r="A534" s="752" t="s">
        <v>562</v>
      </c>
      <c r="B534" s="753" t="s">
        <v>1949</v>
      </c>
      <c r="C534" s="754" t="s">
        <v>578</v>
      </c>
      <c r="D534" s="755" t="s">
        <v>579</v>
      </c>
      <c r="E534" s="754" t="s">
        <v>4034</v>
      </c>
      <c r="F534" s="755" t="s">
        <v>4035</v>
      </c>
      <c r="G534" s="754" t="s">
        <v>3912</v>
      </c>
      <c r="H534" s="754" t="s">
        <v>3913</v>
      </c>
      <c r="I534" s="756">
        <v>67.849999999999994</v>
      </c>
      <c r="J534" s="756">
        <v>72</v>
      </c>
      <c r="K534" s="757">
        <v>4885.2</v>
      </c>
    </row>
    <row r="535" spans="1:11" ht="14.4" customHeight="1" x14ac:dyDescent="0.3">
      <c r="A535" s="752" t="s">
        <v>562</v>
      </c>
      <c r="B535" s="753" t="s">
        <v>1949</v>
      </c>
      <c r="C535" s="754" t="s">
        <v>578</v>
      </c>
      <c r="D535" s="755" t="s">
        <v>579</v>
      </c>
      <c r="E535" s="754" t="s">
        <v>4034</v>
      </c>
      <c r="F535" s="755" t="s">
        <v>4035</v>
      </c>
      <c r="G535" s="754" t="s">
        <v>3914</v>
      </c>
      <c r="H535" s="754" t="s">
        <v>3915</v>
      </c>
      <c r="I535" s="756">
        <v>639.28</v>
      </c>
      <c r="J535" s="756">
        <v>12</v>
      </c>
      <c r="K535" s="757">
        <v>7671.42</v>
      </c>
    </row>
    <row r="536" spans="1:11" ht="14.4" customHeight="1" x14ac:dyDescent="0.3">
      <c r="A536" s="752" t="s">
        <v>562</v>
      </c>
      <c r="B536" s="753" t="s">
        <v>1949</v>
      </c>
      <c r="C536" s="754" t="s">
        <v>578</v>
      </c>
      <c r="D536" s="755" t="s">
        <v>579</v>
      </c>
      <c r="E536" s="754" t="s">
        <v>4022</v>
      </c>
      <c r="F536" s="755" t="s">
        <v>4023</v>
      </c>
      <c r="G536" s="754" t="s">
        <v>3916</v>
      </c>
      <c r="H536" s="754" t="s">
        <v>3917</v>
      </c>
      <c r="I536" s="756">
        <v>0.3</v>
      </c>
      <c r="J536" s="756">
        <v>100</v>
      </c>
      <c r="K536" s="757">
        <v>30</v>
      </c>
    </row>
    <row r="537" spans="1:11" ht="14.4" customHeight="1" x14ac:dyDescent="0.3">
      <c r="A537" s="752" t="s">
        <v>562</v>
      </c>
      <c r="B537" s="753" t="s">
        <v>1949</v>
      </c>
      <c r="C537" s="754" t="s">
        <v>578</v>
      </c>
      <c r="D537" s="755" t="s">
        <v>579</v>
      </c>
      <c r="E537" s="754" t="s">
        <v>4022</v>
      </c>
      <c r="F537" s="755" t="s">
        <v>4023</v>
      </c>
      <c r="G537" s="754" t="s">
        <v>3918</v>
      </c>
      <c r="H537" s="754" t="s">
        <v>3919</v>
      </c>
      <c r="I537" s="756">
        <v>11.54</v>
      </c>
      <c r="J537" s="756">
        <v>30</v>
      </c>
      <c r="K537" s="757">
        <v>346.2</v>
      </c>
    </row>
    <row r="538" spans="1:11" ht="14.4" customHeight="1" x14ac:dyDescent="0.3">
      <c r="A538" s="752" t="s">
        <v>562</v>
      </c>
      <c r="B538" s="753" t="s">
        <v>1949</v>
      </c>
      <c r="C538" s="754" t="s">
        <v>578</v>
      </c>
      <c r="D538" s="755" t="s">
        <v>579</v>
      </c>
      <c r="E538" s="754" t="s">
        <v>4022</v>
      </c>
      <c r="F538" s="755" t="s">
        <v>4023</v>
      </c>
      <c r="G538" s="754" t="s">
        <v>3920</v>
      </c>
      <c r="H538" s="754" t="s">
        <v>3921</v>
      </c>
      <c r="I538" s="756">
        <v>11.54</v>
      </c>
      <c r="J538" s="756">
        <v>50</v>
      </c>
      <c r="K538" s="757">
        <v>577</v>
      </c>
    </row>
    <row r="539" spans="1:11" ht="14.4" customHeight="1" x14ac:dyDescent="0.3">
      <c r="A539" s="752" t="s">
        <v>562</v>
      </c>
      <c r="B539" s="753" t="s">
        <v>1949</v>
      </c>
      <c r="C539" s="754" t="s">
        <v>578</v>
      </c>
      <c r="D539" s="755" t="s">
        <v>579</v>
      </c>
      <c r="E539" s="754" t="s">
        <v>4022</v>
      </c>
      <c r="F539" s="755" t="s">
        <v>4023</v>
      </c>
      <c r="G539" s="754" t="s">
        <v>3922</v>
      </c>
      <c r="H539" s="754" t="s">
        <v>3923</v>
      </c>
      <c r="I539" s="756">
        <v>11.54</v>
      </c>
      <c r="J539" s="756">
        <v>50</v>
      </c>
      <c r="K539" s="757">
        <v>577</v>
      </c>
    </row>
    <row r="540" spans="1:11" ht="14.4" customHeight="1" x14ac:dyDescent="0.3">
      <c r="A540" s="752" t="s">
        <v>562</v>
      </c>
      <c r="B540" s="753" t="s">
        <v>1949</v>
      </c>
      <c r="C540" s="754" t="s">
        <v>578</v>
      </c>
      <c r="D540" s="755" t="s">
        <v>579</v>
      </c>
      <c r="E540" s="754" t="s">
        <v>4022</v>
      </c>
      <c r="F540" s="755" t="s">
        <v>4023</v>
      </c>
      <c r="G540" s="754" t="s">
        <v>3924</v>
      </c>
      <c r="H540" s="754" t="s">
        <v>3925</v>
      </c>
      <c r="I540" s="756">
        <v>10.99</v>
      </c>
      <c r="J540" s="756">
        <v>80</v>
      </c>
      <c r="K540" s="757">
        <v>879.04</v>
      </c>
    </row>
    <row r="541" spans="1:11" ht="14.4" customHeight="1" x14ac:dyDescent="0.3">
      <c r="A541" s="752" t="s">
        <v>562</v>
      </c>
      <c r="B541" s="753" t="s">
        <v>1949</v>
      </c>
      <c r="C541" s="754" t="s">
        <v>578</v>
      </c>
      <c r="D541" s="755" t="s">
        <v>579</v>
      </c>
      <c r="E541" s="754" t="s">
        <v>4022</v>
      </c>
      <c r="F541" s="755" t="s">
        <v>4023</v>
      </c>
      <c r="G541" s="754" t="s">
        <v>3926</v>
      </c>
      <c r="H541" s="754" t="s">
        <v>3927</v>
      </c>
      <c r="I541" s="756">
        <v>11.54</v>
      </c>
      <c r="J541" s="756">
        <v>50</v>
      </c>
      <c r="K541" s="757">
        <v>577</v>
      </c>
    </row>
    <row r="542" spans="1:11" ht="14.4" customHeight="1" x14ac:dyDescent="0.3">
      <c r="A542" s="752" t="s">
        <v>562</v>
      </c>
      <c r="B542" s="753" t="s">
        <v>1949</v>
      </c>
      <c r="C542" s="754" t="s">
        <v>578</v>
      </c>
      <c r="D542" s="755" t="s">
        <v>579</v>
      </c>
      <c r="E542" s="754" t="s">
        <v>4022</v>
      </c>
      <c r="F542" s="755" t="s">
        <v>4023</v>
      </c>
      <c r="G542" s="754" t="s">
        <v>3248</v>
      </c>
      <c r="H542" s="754" t="s">
        <v>3249</v>
      </c>
      <c r="I542" s="756">
        <v>0.48200000000000004</v>
      </c>
      <c r="J542" s="756">
        <v>4100</v>
      </c>
      <c r="K542" s="757">
        <v>1978</v>
      </c>
    </row>
    <row r="543" spans="1:11" ht="14.4" customHeight="1" x14ac:dyDescent="0.3">
      <c r="A543" s="752" t="s">
        <v>562</v>
      </c>
      <c r="B543" s="753" t="s">
        <v>1949</v>
      </c>
      <c r="C543" s="754" t="s">
        <v>578</v>
      </c>
      <c r="D543" s="755" t="s">
        <v>579</v>
      </c>
      <c r="E543" s="754" t="s">
        <v>4022</v>
      </c>
      <c r="F543" s="755" t="s">
        <v>4023</v>
      </c>
      <c r="G543" s="754" t="s">
        <v>3928</v>
      </c>
      <c r="H543" s="754" t="s">
        <v>3929</v>
      </c>
      <c r="I543" s="756">
        <v>11.54</v>
      </c>
      <c r="J543" s="756">
        <v>50</v>
      </c>
      <c r="K543" s="757">
        <v>577</v>
      </c>
    </row>
    <row r="544" spans="1:11" ht="14.4" customHeight="1" x14ac:dyDescent="0.3">
      <c r="A544" s="752" t="s">
        <v>562</v>
      </c>
      <c r="B544" s="753" t="s">
        <v>1949</v>
      </c>
      <c r="C544" s="754" t="s">
        <v>578</v>
      </c>
      <c r="D544" s="755" t="s">
        <v>579</v>
      </c>
      <c r="E544" s="754" t="s">
        <v>4022</v>
      </c>
      <c r="F544" s="755" t="s">
        <v>4023</v>
      </c>
      <c r="G544" s="754" t="s">
        <v>3930</v>
      </c>
      <c r="H544" s="754" t="s">
        <v>3931</v>
      </c>
      <c r="I544" s="756">
        <v>13.88</v>
      </c>
      <c r="J544" s="756">
        <v>50</v>
      </c>
      <c r="K544" s="757">
        <v>693.94</v>
      </c>
    </row>
    <row r="545" spans="1:11" ht="14.4" customHeight="1" x14ac:dyDescent="0.3">
      <c r="A545" s="752" t="s">
        <v>562</v>
      </c>
      <c r="B545" s="753" t="s">
        <v>1949</v>
      </c>
      <c r="C545" s="754" t="s">
        <v>578</v>
      </c>
      <c r="D545" s="755" t="s">
        <v>579</v>
      </c>
      <c r="E545" s="754" t="s">
        <v>4022</v>
      </c>
      <c r="F545" s="755" t="s">
        <v>4023</v>
      </c>
      <c r="G545" s="754" t="s">
        <v>3932</v>
      </c>
      <c r="H545" s="754" t="s">
        <v>3933</v>
      </c>
      <c r="I545" s="756">
        <v>11.54</v>
      </c>
      <c r="J545" s="756">
        <v>50</v>
      </c>
      <c r="K545" s="757">
        <v>577.16999999999996</v>
      </c>
    </row>
    <row r="546" spans="1:11" ht="14.4" customHeight="1" x14ac:dyDescent="0.3">
      <c r="A546" s="752" t="s">
        <v>562</v>
      </c>
      <c r="B546" s="753" t="s">
        <v>1949</v>
      </c>
      <c r="C546" s="754" t="s">
        <v>578</v>
      </c>
      <c r="D546" s="755" t="s">
        <v>579</v>
      </c>
      <c r="E546" s="754" t="s">
        <v>4022</v>
      </c>
      <c r="F546" s="755" t="s">
        <v>4023</v>
      </c>
      <c r="G546" s="754" t="s">
        <v>3934</v>
      </c>
      <c r="H546" s="754" t="s">
        <v>3935</v>
      </c>
      <c r="I546" s="756">
        <v>11.54</v>
      </c>
      <c r="J546" s="756">
        <v>50</v>
      </c>
      <c r="K546" s="757">
        <v>577.16999999999996</v>
      </c>
    </row>
    <row r="547" spans="1:11" ht="14.4" customHeight="1" x14ac:dyDescent="0.3">
      <c r="A547" s="752" t="s">
        <v>562</v>
      </c>
      <c r="B547" s="753" t="s">
        <v>1949</v>
      </c>
      <c r="C547" s="754" t="s">
        <v>578</v>
      </c>
      <c r="D547" s="755" t="s">
        <v>579</v>
      </c>
      <c r="E547" s="754" t="s">
        <v>4022</v>
      </c>
      <c r="F547" s="755" t="s">
        <v>4023</v>
      </c>
      <c r="G547" s="754" t="s">
        <v>3936</v>
      </c>
      <c r="H547" s="754" t="s">
        <v>3937</v>
      </c>
      <c r="I547" s="756">
        <v>13.88</v>
      </c>
      <c r="J547" s="756">
        <v>30</v>
      </c>
      <c r="K547" s="757">
        <v>416.36</v>
      </c>
    </row>
    <row r="548" spans="1:11" ht="14.4" customHeight="1" x14ac:dyDescent="0.3">
      <c r="A548" s="752" t="s">
        <v>562</v>
      </c>
      <c r="B548" s="753" t="s">
        <v>1949</v>
      </c>
      <c r="C548" s="754" t="s">
        <v>578</v>
      </c>
      <c r="D548" s="755" t="s">
        <v>579</v>
      </c>
      <c r="E548" s="754" t="s">
        <v>4024</v>
      </c>
      <c r="F548" s="755" t="s">
        <v>4025</v>
      </c>
      <c r="G548" s="754" t="s">
        <v>3938</v>
      </c>
      <c r="H548" s="754" t="s">
        <v>3939</v>
      </c>
      <c r="I548" s="756">
        <v>15.1975</v>
      </c>
      <c r="J548" s="756">
        <v>500</v>
      </c>
      <c r="K548" s="757">
        <v>7701.9500000000007</v>
      </c>
    </row>
    <row r="549" spans="1:11" ht="14.4" customHeight="1" x14ac:dyDescent="0.3">
      <c r="A549" s="752" t="s">
        <v>562</v>
      </c>
      <c r="B549" s="753" t="s">
        <v>1949</v>
      </c>
      <c r="C549" s="754" t="s">
        <v>578</v>
      </c>
      <c r="D549" s="755" t="s">
        <v>579</v>
      </c>
      <c r="E549" s="754" t="s">
        <v>4024</v>
      </c>
      <c r="F549" s="755" t="s">
        <v>4025</v>
      </c>
      <c r="G549" s="754" t="s">
        <v>3940</v>
      </c>
      <c r="H549" s="754" t="s">
        <v>3941</v>
      </c>
      <c r="I549" s="756">
        <v>14.86</v>
      </c>
      <c r="J549" s="756">
        <v>150</v>
      </c>
      <c r="K549" s="757">
        <v>2229</v>
      </c>
    </row>
    <row r="550" spans="1:11" ht="14.4" customHeight="1" x14ac:dyDescent="0.3">
      <c r="A550" s="752" t="s">
        <v>562</v>
      </c>
      <c r="B550" s="753" t="s">
        <v>1949</v>
      </c>
      <c r="C550" s="754" t="s">
        <v>578</v>
      </c>
      <c r="D550" s="755" t="s">
        <v>579</v>
      </c>
      <c r="E550" s="754" t="s">
        <v>4024</v>
      </c>
      <c r="F550" s="755" t="s">
        <v>4025</v>
      </c>
      <c r="G550" s="754" t="s">
        <v>3942</v>
      </c>
      <c r="H550" s="754" t="s">
        <v>3943</v>
      </c>
      <c r="I550" s="756">
        <v>14.185</v>
      </c>
      <c r="J550" s="756">
        <v>100</v>
      </c>
      <c r="K550" s="757">
        <v>1418.8000000000002</v>
      </c>
    </row>
    <row r="551" spans="1:11" ht="14.4" customHeight="1" x14ac:dyDescent="0.3">
      <c r="A551" s="752" t="s">
        <v>562</v>
      </c>
      <c r="B551" s="753" t="s">
        <v>1949</v>
      </c>
      <c r="C551" s="754" t="s">
        <v>578</v>
      </c>
      <c r="D551" s="755" t="s">
        <v>579</v>
      </c>
      <c r="E551" s="754" t="s">
        <v>4024</v>
      </c>
      <c r="F551" s="755" t="s">
        <v>4025</v>
      </c>
      <c r="G551" s="754" t="s">
        <v>3250</v>
      </c>
      <c r="H551" s="754" t="s">
        <v>3251</v>
      </c>
      <c r="I551" s="756">
        <v>0.69</v>
      </c>
      <c r="J551" s="756">
        <v>4000</v>
      </c>
      <c r="K551" s="757">
        <v>2760</v>
      </c>
    </row>
    <row r="552" spans="1:11" ht="14.4" customHeight="1" x14ac:dyDescent="0.3">
      <c r="A552" s="752" t="s">
        <v>562</v>
      </c>
      <c r="B552" s="753" t="s">
        <v>1949</v>
      </c>
      <c r="C552" s="754" t="s">
        <v>578</v>
      </c>
      <c r="D552" s="755" t="s">
        <v>579</v>
      </c>
      <c r="E552" s="754" t="s">
        <v>4024</v>
      </c>
      <c r="F552" s="755" t="s">
        <v>4025</v>
      </c>
      <c r="G552" s="754" t="s">
        <v>3944</v>
      </c>
      <c r="H552" s="754" t="s">
        <v>3945</v>
      </c>
      <c r="I552" s="756">
        <v>0.69</v>
      </c>
      <c r="J552" s="756">
        <v>900</v>
      </c>
      <c r="K552" s="757">
        <v>621</v>
      </c>
    </row>
    <row r="553" spans="1:11" ht="14.4" customHeight="1" x14ac:dyDescent="0.3">
      <c r="A553" s="752" t="s">
        <v>562</v>
      </c>
      <c r="B553" s="753" t="s">
        <v>1949</v>
      </c>
      <c r="C553" s="754" t="s">
        <v>578</v>
      </c>
      <c r="D553" s="755" t="s">
        <v>579</v>
      </c>
      <c r="E553" s="754" t="s">
        <v>4024</v>
      </c>
      <c r="F553" s="755" t="s">
        <v>4025</v>
      </c>
      <c r="G553" s="754" t="s">
        <v>3252</v>
      </c>
      <c r="H553" s="754" t="s">
        <v>3253</v>
      </c>
      <c r="I553" s="756">
        <v>0.69</v>
      </c>
      <c r="J553" s="756">
        <v>1200</v>
      </c>
      <c r="K553" s="757">
        <v>828</v>
      </c>
    </row>
    <row r="554" spans="1:11" ht="14.4" customHeight="1" x14ac:dyDescent="0.3">
      <c r="A554" s="752" t="s">
        <v>562</v>
      </c>
      <c r="B554" s="753" t="s">
        <v>1949</v>
      </c>
      <c r="C554" s="754" t="s">
        <v>578</v>
      </c>
      <c r="D554" s="755" t="s">
        <v>579</v>
      </c>
      <c r="E554" s="754" t="s">
        <v>4024</v>
      </c>
      <c r="F554" s="755" t="s">
        <v>4025</v>
      </c>
      <c r="G554" s="754" t="s">
        <v>3254</v>
      </c>
      <c r="H554" s="754" t="s">
        <v>3255</v>
      </c>
      <c r="I554" s="756">
        <v>0.69</v>
      </c>
      <c r="J554" s="756">
        <v>1200</v>
      </c>
      <c r="K554" s="757">
        <v>828</v>
      </c>
    </row>
    <row r="555" spans="1:11" ht="14.4" customHeight="1" x14ac:dyDescent="0.3">
      <c r="A555" s="752" t="s">
        <v>562</v>
      </c>
      <c r="B555" s="753" t="s">
        <v>1949</v>
      </c>
      <c r="C555" s="754" t="s">
        <v>578</v>
      </c>
      <c r="D555" s="755" t="s">
        <v>579</v>
      </c>
      <c r="E555" s="754" t="s">
        <v>4024</v>
      </c>
      <c r="F555" s="755" t="s">
        <v>4025</v>
      </c>
      <c r="G555" s="754" t="s">
        <v>3946</v>
      </c>
      <c r="H555" s="754" t="s">
        <v>3947</v>
      </c>
      <c r="I555" s="756">
        <v>11.84</v>
      </c>
      <c r="J555" s="756">
        <v>150</v>
      </c>
      <c r="K555" s="757">
        <v>1741</v>
      </c>
    </row>
    <row r="556" spans="1:11" ht="14.4" customHeight="1" x14ac:dyDescent="0.3">
      <c r="A556" s="752" t="s">
        <v>562</v>
      </c>
      <c r="B556" s="753" t="s">
        <v>1949</v>
      </c>
      <c r="C556" s="754" t="s">
        <v>578</v>
      </c>
      <c r="D556" s="755" t="s">
        <v>579</v>
      </c>
      <c r="E556" s="754" t="s">
        <v>4024</v>
      </c>
      <c r="F556" s="755" t="s">
        <v>4025</v>
      </c>
      <c r="G556" s="754" t="s">
        <v>3948</v>
      </c>
      <c r="H556" s="754" t="s">
        <v>3949</v>
      </c>
      <c r="I556" s="756">
        <v>12.585000000000001</v>
      </c>
      <c r="J556" s="756">
        <v>100</v>
      </c>
      <c r="K556" s="757">
        <v>1258.5</v>
      </c>
    </row>
    <row r="557" spans="1:11" ht="14.4" customHeight="1" x14ac:dyDescent="0.3">
      <c r="A557" s="752" t="s">
        <v>562</v>
      </c>
      <c r="B557" s="753" t="s">
        <v>1949</v>
      </c>
      <c r="C557" s="754" t="s">
        <v>578</v>
      </c>
      <c r="D557" s="755" t="s">
        <v>579</v>
      </c>
      <c r="E557" s="754" t="s">
        <v>4024</v>
      </c>
      <c r="F557" s="755" t="s">
        <v>4025</v>
      </c>
      <c r="G557" s="754" t="s">
        <v>3950</v>
      </c>
      <c r="H557" s="754" t="s">
        <v>3951</v>
      </c>
      <c r="I557" s="756">
        <v>12.58</v>
      </c>
      <c r="J557" s="756">
        <v>50</v>
      </c>
      <c r="K557" s="757">
        <v>629</v>
      </c>
    </row>
    <row r="558" spans="1:11" ht="14.4" customHeight="1" x14ac:dyDescent="0.3">
      <c r="A558" s="752" t="s">
        <v>562</v>
      </c>
      <c r="B558" s="753" t="s">
        <v>1949</v>
      </c>
      <c r="C558" s="754" t="s">
        <v>578</v>
      </c>
      <c r="D558" s="755" t="s">
        <v>579</v>
      </c>
      <c r="E558" s="754" t="s">
        <v>4024</v>
      </c>
      <c r="F558" s="755" t="s">
        <v>4025</v>
      </c>
      <c r="G558" s="754" t="s">
        <v>3952</v>
      </c>
      <c r="H558" s="754" t="s">
        <v>3953</v>
      </c>
      <c r="I558" s="756">
        <v>12.18</v>
      </c>
      <c r="J558" s="756">
        <v>100</v>
      </c>
      <c r="K558" s="757">
        <v>1218</v>
      </c>
    </row>
    <row r="559" spans="1:11" ht="14.4" customHeight="1" x14ac:dyDescent="0.3">
      <c r="A559" s="752" t="s">
        <v>562</v>
      </c>
      <c r="B559" s="753" t="s">
        <v>1949</v>
      </c>
      <c r="C559" s="754" t="s">
        <v>578</v>
      </c>
      <c r="D559" s="755" t="s">
        <v>579</v>
      </c>
      <c r="E559" s="754" t="s">
        <v>4024</v>
      </c>
      <c r="F559" s="755" t="s">
        <v>4025</v>
      </c>
      <c r="G559" s="754" t="s">
        <v>3954</v>
      </c>
      <c r="H559" s="754" t="s">
        <v>3955</v>
      </c>
      <c r="I559" s="756">
        <v>10.809999999999999</v>
      </c>
      <c r="J559" s="756">
        <v>100</v>
      </c>
      <c r="K559" s="757">
        <v>1081</v>
      </c>
    </row>
    <row r="560" spans="1:11" ht="14.4" customHeight="1" x14ac:dyDescent="0.3">
      <c r="A560" s="752" t="s">
        <v>562</v>
      </c>
      <c r="B560" s="753" t="s">
        <v>1949</v>
      </c>
      <c r="C560" s="754" t="s">
        <v>578</v>
      </c>
      <c r="D560" s="755" t="s">
        <v>579</v>
      </c>
      <c r="E560" s="754" t="s">
        <v>4024</v>
      </c>
      <c r="F560" s="755" t="s">
        <v>4025</v>
      </c>
      <c r="G560" s="754" t="s">
        <v>3956</v>
      </c>
      <c r="H560" s="754" t="s">
        <v>3957</v>
      </c>
      <c r="I560" s="756">
        <v>16.21</v>
      </c>
      <c r="J560" s="756">
        <v>50</v>
      </c>
      <c r="K560" s="757">
        <v>810.7</v>
      </c>
    </row>
    <row r="561" spans="1:11" ht="14.4" customHeight="1" x14ac:dyDescent="0.3">
      <c r="A561" s="752" t="s">
        <v>562</v>
      </c>
      <c r="B561" s="753" t="s">
        <v>1949</v>
      </c>
      <c r="C561" s="754" t="s">
        <v>578</v>
      </c>
      <c r="D561" s="755" t="s">
        <v>579</v>
      </c>
      <c r="E561" s="754" t="s">
        <v>4024</v>
      </c>
      <c r="F561" s="755" t="s">
        <v>4025</v>
      </c>
      <c r="G561" s="754" t="s">
        <v>3958</v>
      </c>
      <c r="H561" s="754" t="s">
        <v>3959</v>
      </c>
      <c r="I561" s="756">
        <v>16.21</v>
      </c>
      <c r="J561" s="756">
        <v>50</v>
      </c>
      <c r="K561" s="757">
        <v>810.7</v>
      </c>
    </row>
    <row r="562" spans="1:11" ht="14.4" customHeight="1" x14ac:dyDescent="0.3">
      <c r="A562" s="752" t="s">
        <v>562</v>
      </c>
      <c r="B562" s="753" t="s">
        <v>1949</v>
      </c>
      <c r="C562" s="754" t="s">
        <v>578</v>
      </c>
      <c r="D562" s="755" t="s">
        <v>579</v>
      </c>
      <c r="E562" s="754" t="s">
        <v>4024</v>
      </c>
      <c r="F562" s="755" t="s">
        <v>4025</v>
      </c>
      <c r="G562" s="754" t="s">
        <v>3506</v>
      </c>
      <c r="H562" s="754" t="s">
        <v>3507</v>
      </c>
      <c r="I562" s="756">
        <v>6.24</v>
      </c>
      <c r="J562" s="756">
        <v>70</v>
      </c>
      <c r="K562" s="757">
        <v>436.8</v>
      </c>
    </row>
    <row r="563" spans="1:11" ht="14.4" customHeight="1" x14ac:dyDescent="0.3">
      <c r="A563" s="752" t="s">
        <v>562</v>
      </c>
      <c r="B563" s="753" t="s">
        <v>1949</v>
      </c>
      <c r="C563" s="754" t="s">
        <v>578</v>
      </c>
      <c r="D563" s="755" t="s">
        <v>579</v>
      </c>
      <c r="E563" s="754" t="s">
        <v>4024</v>
      </c>
      <c r="F563" s="755" t="s">
        <v>4025</v>
      </c>
      <c r="G563" s="754" t="s">
        <v>3960</v>
      </c>
      <c r="H563" s="754" t="s">
        <v>3961</v>
      </c>
      <c r="I563" s="756">
        <v>6.24</v>
      </c>
      <c r="J563" s="756">
        <v>70</v>
      </c>
      <c r="K563" s="757">
        <v>436.8</v>
      </c>
    </row>
    <row r="564" spans="1:11" ht="14.4" customHeight="1" x14ac:dyDescent="0.3">
      <c r="A564" s="752" t="s">
        <v>562</v>
      </c>
      <c r="B564" s="753" t="s">
        <v>1949</v>
      </c>
      <c r="C564" s="754" t="s">
        <v>578</v>
      </c>
      <c r="D564" s="755" t="s">
        <v>579</v>
      </c>
      <c r="E564" s="754" t="s">
        <v>4024</v>
      </c>
      <c r="F564" s="755" t="s">
        <v>4025</v>
      </c>
      <c r="G564" s="754" t="s">
        <v>3962</v>
      </c>
      <c r="H564" s="754" t="s">
        <v>3963</v>
      </c>
      <c r="I564" s="756">
        <v>6.24</v>
      </c>
      <c r="J564" s="756">
        <v>70</v>
      </c>
      <c r="K564" s="757">
        <v>436.8</v>
      </c>
    </row>
    <row r="565" spans="1:11" ht="14.4" customHeight="1" x14ac:dyDescent="0.3">
      <c r="A565" s="752" t="s">
        <v>562</v>
      </c>
      <c r="B565" s="753" t="s">
        <v>1949</v>
      </c>
      <c r="C565" s="754" t="s">
        <v>578</v>
      </c>
      <c r="D565" s="755" t="s">
        <v>579</v>
      </c>
      <c r="E565" s="754" t="s">
        <v>4024</v>
      </c>
      <c r="F565" s="755" t="s">
        <v>4025</v>
      </c>
      <c r="G565" s="754" t="s">
        <v>3964</v>
      </c>
      <c r="H565" s="754" t="s">
        <v>3965</v>
      </c>
      <c r="I565" s="756">
        <v>6.23</v>
      </c>
      <c r="J565" s="756">
        <v>70</v>
      </c>
      <c r="K565" s="757">
        <v>436.1</v>
      </c>
    </row>
    <row r="566" spans="1:11" ht="14.4" customHeight="1" x14ac:dyDescent="0.3">
      <c r="A566" s="752" t="s">
        <v>562</v>
      </c>
      <c r="B566" s="753" t="s">
        <v>1949</v>
      </c>
      <c r="C566" s="754" t="s">
        <v>578</v>
      </c>
      <c r="D566" s="755" t="s">
        <v>579</v>
      </c>
      <c r="E566" s="754" t="s">
        <v>4026</v>
      </c>
      <c r="F566" s="755" t="s">
        <v>4027</v>
      </c>
      <c r="G566" s="754" t="s">
        <v>3510</v>
      </c>
      <c r="H566" s="754" t="s">
        <v>3511</v>
      </c>
      <c r="I566" s="756">
        <v>152.46</v>
      </c>
      <c r="J566" s="756">
        <v>8</v>
      </c>
      <c r="K566" s="757">
        <v>1219.68</v>
      </c>
    </row>
    <row r="567" spans="1:11" ht="14.4" customHeight="1" x14ac:dyDescent="0.3">
      <c r="A567" s="752" t="s">
        <v>562</v>
      </c>
      <c r="B567" s="753" t="s">
        <v>1949</v>
      </c>
      <c r="C567" s="754" t="s">
        <v>578</v>
      </c>
      <c r="D567" s="755" t="s">
        <v>579</v>
      </c>
      <c r="E567" s="754" t="s">
        <v>4026</v>
      </c>
      <c r="F567" s="755" t="s">
        <v>4027</v>
      </c>
      <c r="G567" s="754" t="s">
        <v>3514</v>
      </c>
      <c r="H567" s="754" t="s">
        <v>3515</v>
      </c>
      <c r="I567" s="756">
        <v>5445</v>
      </c>
      <c r="J567" s="756">
        <v>1</v>
      </c>
      <c r="K567" s="757">
        <v>5445</v>
      </c>
    </row>
    <row r="568" spans="1:11" ht="14.4" customHeight="1" x14ac:dyDescent="0.3">
      <c r="A568" s="752" t="s">
        <v>562</v>
      </c>
      <c r="B568" s="753" t="s">
        <v>1949</v>
      </c>
      <c r="C568" s="754" t="s">
        <v>578</v>
      </c>
      <c r="D568" s="755" t="s">
        <v>579</v>
      </c>
      <c r="E568" s="754" t="s">
        <v>4026</v>
      </c>
      <c r="F568" s="755" t="s">
        <v>4027</v>
      </c>
      <c r="G568" s="754" t="s">
        <v>3518</v>
      </c>
      <c r="H568" s="754" t="s">
        <v>3519</v>
      </c>
      <c r="I568" s="756">
        <v>3035.31</v>
      </c>
      <c r="J568" s="756">
        <v>2</v>
      </c>
      <c r="K568" s="757">
        <v>6070.62</v>
      </c>
    </row>
    <row r="569" spans="1:11" ht="14.4" customHeight="1" x14ac:dyDescent="0.3">
      <c r="A569" s="752" t="s">
        <v>562</v>
      </c>
      <c r="B569" s="753" t="s">
        <v>1949</v>
      </c>
      <c r="C569" s="754" t="s">
        <v>578</v>
      </c>
      <c r="D569" s="755" t="s">
        <v>579</v>
      </c>
      <c r="E569" s="754" t="s">
        <v>4026</v>
      </c>
      <c r="F569" s="755" t="s">
        <v>4027</v>
      </c>
      <c r="G569" s="754" t="s">
        <v>3520</v>
      </c>
      <c r="H569" s="754" t="s">
        <v>3521</v>
      </c>
      <c r="I569" s="756">
        <v>2722.5</v>
      </c>
      <c r="J569" s="756">
        <v>5</v>
      </c>
      <c r="K569" s="757">
        <v>13612.5</v>
      </c>
    </row>
    <row r="570" spans="1:11" ht="14.4" customHeight="1" x14ac:dyDescent="0.3">
      <c r="A570" s="752" t="s">
        <v>562</v>
      </c>
      <c r="B570" s="753" t="s">
        <v>1949</v>
      </c>
      <c r="C570" s="754" t="s">
        <v>578</v>
      </c>
      <c r="D570" s="755" t="s">
        <v>579</v>
      </c>
      <c r="E570" s="754" t="s">
        <v>4026</v>
      </c>
      <c r="F570" s="755" t="s">
        <v>4027</v>
      </c>
      <c r="G570" s="754" t="s">
        <v>3522</v>
      </c>
      <c r="H570" s="754" t="s">
        <v>3523</v>
      </c>
      <c r="I570" s="756">
        <v>5445</v>
      </c>
      <c r="J570" s="756">
        <v>1</v>
      </c>
      <c r="K570" s="757">
        <v>5445</v>
      </c>
    </row>
    <row r="571" spans="1:11" ht="14.4" customHeight="1" x14ac:dyDescent="0.3">
      <c r="A571" s="752" t="s">
        <v>562</v>
      </c>
      <c r="B571" s="753" t="s">
        <v>1949</v>
      </c>
      <c r="C571" s="754" t="s">
        <v>578</v>
      </c>
      <c r="D571" s="755" t="s">
        <v>579</v>
      </c>
      <c r="E571" s="754" t="s">
        <v>4026</v>
      </c>
      <c r="F571" s="755" t="s">
        <v>4027</v>
      </c>
      <c r="G571" s="754" t="s">
        <v>3524</v>
      </c>
      <c r="H571" s="754" t="s">
        <v>3525</v>
      </c>
      <c r="I571" s="756">
        <v>5445</v>
      </c>
      <c r="J571" s="756">
        <v>1</v>
      </c>
      <c r="K571" s="757">
        <v>5445</v>
      </c>
    </row>
    <row r="572" spans="1:11" ht="14.4" customHeight="1" x14ac:dyDescent="0.3">
      <c r="A572" s="752" t="s">
        <v>562</v>
      </c>
      <c r="B572" s="753" t="s">
        <v>1949</v>
      </c>
      <c r="C572" s="754" t="s">
        <v>578</v>
      </c>
      <c r="D572" s="755" t="s">
        <v>579</v>
      </c>
      <c r="E572" s="754" t="s">
        <v>4026</v>
      </c>
      <c r="F572" s="755" t="s">
        <v>4027</v>
      </c>
      <c r="G572" s="754" t="s">
        <v>3966</v>
      </c>
      <c r="H572" s="754" t="s">
        <v>3967</v>
      </c>
      <c r="I572" s="756">
        <v>3130.75</v>
      </c>
      <c r="J572" s="756">
        <v>1</v>
      </c>
      <c r="K572" s="757">
        <v>3130.75</v>
      </c>
    </row>
    <row r="573" spans="1:11" ht="14.4" customHeight="1" x14ac:dyDescent="0.3">
      <c r="A573" s="752" t="s">
        <v>562</v>
      </c>
      <c r="B573" s="753" t="s">
        <v>1949</v>
      </c>
      <c r="C573" s="754" t="s">
        <v>578</v>
      </c>
      <c r="D573" s="755" t="s">
        <v>579</v>
      </c>
      <c r="E573" s="754" t="s">
        <v>4026</v>
      </c>
      <c r="F573" s="755" t="s">
        <v>4027</v>
      </c>
      <c r="G573" s="754" t="s">
        <v>3968</v>
      </c>
      <c r="H573" s="754" t="s">
        <v>3969</v>
      </c>
      <c r="I573" s="756">
        <v>3035.31</v>
      </c>
      <c r="J573" s="756">
        <v>2</v>
      </c>
      <c r="K573" s="757">
        <v>6070.62</v>
      </c>
    </row>
    <row r="574" spans="1:11" ht="14.4" customHeight="1" x14ac:dyDescent="0.3">
      <c r="A574" s="752" t="s">
        <v>562</v>
      </c>
      <c r="B574" s="753" t="s">
        <v>1949</v>
      </c>
      <c r="C574" s="754" t="s">
        <v>578</v>
      </c>
      <c r="D574" s="755" t="s">
        <v>579</v>
      </c>
      <c r="E574" s="754" t="s">
        <v>4026</v>
      </c>
      <c r="F574" s="755" t="s">
        <v>4027</v>
      </c>
      <c r="G574" s="754" t="s">
        <v>3530</v>
      </c>
      <c r="H574" s="754" t="s">
        <v>3531</v>
      </c>
      <c r="I574" s="756">
        <v>213.345</v>
      </c>
      <c r="J574" s="756">
        <v>5</v>
      </c>
      <c r="K574" s="757">
        <v>1066.73</v>
      </c>
    </row>
    <row r="575" spans="1:11" ht="14.4" customHeight="1" x14ac:dyDescent="0.3">
      <c r="A575" s="752" t="s">
        <v>562</v>
      </c>
      <c r="B575" s="753" t="s">
        <v>1949</v>
      </c>
      <c r="C575" s="754" t="s">
        <v>578</v>
      </c>
      <c r="D575" s="755" t="s">
        <v>579</v>
      </c>
      <c r="E575" s="754" t="s">
        <v>4036</v>
      </c>
      <c r="F575" s="755" t="s">
        <v>4037</v>
      </c>
      <c r="G575" s="754" t="s">
        <v>3970</v>
      </c>
      <c r="H575" s="754" t="s">
        <v>3971</v>
      </c>
      <c r="I575" s="756">
        <v>64.8</v>
      </c>
      <c r="J575" s="756">
        <v>144</v>
      </c>
      <c r="K575" s="757">
        <v>9331.56</v>
      </c>
    </row>
    <row r="576" spans="1:11" ht="14.4" customHeight="1" x14ac:dyDescent="0.3">
      <c r="A576" s="752" t="s">
        <v>562</v>
      </c>
      <c r="B576" s="753" t="s">
        <v>1949</v>
      </c>
      <c r="C576" s="754" t="s">
        <v>578</v>
      </c>
      <c r="D576" s="755" t="s">
        <v>579</v>
      </c>
      <c r="E576" s="754" t="s">
        <v>4036</v>
      </c>
      <c r="F576" s="755" t="s">
        <v>4037</v>
      </c>
      <c r="G576" s="754" t="s">
        <v>3972</v>
      </c>
      <c r="H576" s="754" t="s">
        <v>3973</v>
      </c>
      <c r="I576" s="756">
        <v>4630</v>
      </c>
      <c r="J576" s="756">
        <v>1</v>
      </c>
      <c r="K576" s="757">
        <v>4630</v>
      </c>
    </row>
    <row r="577" spans="1:11" ht="14.4" customHeight="1" x14ac:dyDescent="0.3">
      <c r="A577" s="752" t="s">
        <v>562</v>
      </c>
      <c r="B577" s="753" t="s">
        <v>1949</v>
      </c>
      <c r="C577" s="754" t="s">
        <v>578</v>
      </c>
      <c r="D577" s="755" t="s">
        <v>579</v>
      </c>
      <c r="E577" s="754" t="s">
        <v>4036</v>
      </c>
      <c r="F577" s="755" t="s">
        <v>4037</v>
      </c>
      <c r="G577" s="754" t="s">
        <v>3974</v>
      </c>
      <c r="H577" s="754" t="s">
        <v>3975</v>
      </c>
      <c r="I577" s="756">
        <v>9851.39</v>
      </c>
      <c r="J577" s="756">
        <v>1</v>
      </c>
      <c r="K577" s="757">
        <v>9851.39</v>
      </c>
    </row>
    <row r="578" spans="1:11" ht="14.4" customHeight="1" x14ac:dyDescent="0.3">
      <c r="A578" s="752" t="s">
        <v>562</v>
      </c>
      <c r="B578" s="753" t="s">
        <v>1949</v>
      </c>
      <c r="C578" s="754" t="s">
        <v>578</v>
      </c>
      <c r="D578" s="755" t="s">
        <v>579</v>
      </c>
      <c r="E578" s="754" t="s">
        <v>4036</v>
      </c>
      <c r="F578" s="755" t="s">
        <v>4037</v>
      </c>
      <c r="G578" s="754" t="s">
        <v>3976</v>
      </c>
      <c r="H578" s="754" t="s">
        <v>3977</v>
      </c>
      <c r="I578" s="756">
        <v>9851.39</v>
      </c>
      <c r="J578" s="756">
        <v>2</v>
      </c>
      <c r="K578" s="757">
        <v>19702.78</v>
      </c>
    </row>
    <row r="579" spans="1:11" ht="14.4" customHeight="1" x14ac:dyDescent="0.3">
      <c r="A579" s="752" t="s">
        <v>562</v>
      </c>
      <c r="B579" s="753" t="s">
        <v>1949</v>
      </c>
      <c r="C579" s="754" t="s">
        <v>578</v>
      </c>
      <c r="D579" s="755" t="s">
        <v>579</v>
      </c>
      <c r="E579" s="754" t="s">
        <v>4036</v>
      </c>
      <c r="F579" s="755" t="s">
        <v>4037</v>
      </c>
      <c r="G579" s="754" t="s">
        <v>3978</v>
      </c>
      <c r="H579" s="754" t="s">
        <v>3979</v>
      </c>
      <c r="I579" s="756">
        <v>6989.94</v>
      </c>
      <c r="J579" s="756">
        <v>3</v>
      </c>
      <c r="K579" s="757">
        <v>20969.82</v>
      </c>
    </row>
    <row r="580" spans="1:11" ht="14.4" customHeight="1" x14ac:dyDescent="0.3">
      <c r="A580" s="752" t="s">
        <v>562</v>
      </c>
      <c r="B580" s="753" t="s">
        <v>1949</v>
      </c>
      <c r="C580" s="754" t="s">
        <v>578</v>
      </c>
      <c r="D580" s="755" t="s">
        <v>579</v>
      </c>
      <c r="E580" s="754" t="s">
        <v>4036</v>
      </c>
      <c r="F580" s="755" t="s">
        <v>4037</v>
      </c>
      <c r="G580" s="754" t="s">
        <v>3980</v>
      </c>
      <c r="H580" s="754" t="s">
        <v>3981</v>
      </c>
      <c r="I580" s="756">
        <v>13090</v>
      </c>
      <c r="J580" s="756">
        <v>1</v>
      </c>
      <c r="K580" s="757">
        <v>13090</v>
      </c>
    </row>
    <row r="581" spans="1:11" ht="14.4" customHeight="1" x14ac:dyDescent="0.3">
      <c r="A581" s="752" t="s">
        <v>562</v>
      </c>
      <c r="B581" s="753" t="s">
        <v>1949</v>
      </c>
      <c r="C581" s="754" t="s">
        <v>578</v>
      </c>
      <c r="D581" s="755" t="s">
        <v>579</v>
      </c>
      <c r="E581" s="754" t="s">
        <v>4036</v>
      </c>
      <c r="F581" s="755" t="s">
        <v>4037</v>
      </c>
      <c r="G581" s="754" t="s">
        <v>3982</v>
      </c>
      <c r="H581" s="754" t="s">
        <v>3983</v>
      </c>
      <c r="I581" s="756">
        <v>9851.39</v>
      </c>
      <c r="J581" s="756">
        <v>1</v>
      </c>
      <c r="K581" s="757">
        <v>9851.39</v>
      </c>
    </row>
    <row r="582" spans="1:11" ht="14.4" customHeight="1" x14ac:dyDescent="0.3">
      <c r="A582" s="752" t="s">
        <v>562</v>
      </c>
      <c r="B582" s="753" t="s">
        <v>1949</v>
      </c>
      <c r="C582" s="754" t="s">
        <v>578</v>
      </c>
      <c r="D582" s="755" t="s">
        <v>579</v>
      </c>
      <c r="E582" s="754" t="s">
        <v>4036</v>
      </c>
      <c r="F582" s="755" t="s">
        <v>4037</v>
      </c>
      <c r="G582" s="754" t="s">
        <v>3984</v>
      </c>
      <c r="H582" s="754" t="s">
        <v>3985</v>
      </c>
      <c r="I582" s="756">
        <v>9851.39</v>
      </c>
      <c r="J582" s="756">
        <v>1</v>
      </c>
      <c r="K582" s="757">
        <v>9851.39</v>
      </c>
    </row>
    <row r="583" spans="1:11" ht="14.4" customHeight="1" x14ac:dyDescent="0.3">
      <c r="A583" s="752" t="s">
        <v>562</v>
      </c>
      <c r="B583" s="753" t="s">
        <v>1949</v>
      </c>
      <c r="C583" s="754" t="s">
        <v>578</v>
      </c>
      <c r="D583" s="755" t="s">
        <v>579</v>
      </c>
      <c r="E583" s="754" t="s">
        <v>4036</v>
      </c>
      <c r="F583" s="755" t="s">
        <v>4037</v>
      </c>
      <c r="G583" s="754" t="s">
        <v>3986</v>
      </c>
      <c r="H583" s="754" t="s">
        <v>3987</v>
      </c>
      <c r="I583" s="756">
        <v>9851.39</v>
      </c>
      <c r="J583" s="756">
        <v>1</v>
      </c>
      <c r="K583" s="757">
        <v>9851.39</v>
      </c>
    </row>
    <row r="584" spans="1:11" ht="14.4" customHeight="1" x14ac:dyDescent="0.3">
      <c r="A584" s="752" t="s">
        <v>562</v>
      </c>
      <c r="B584" s="753" t="s">
        <v>1949</v>
      </c>
      <c r="C584" s="754" t="s">
        <v>578</v>
      </c>
      <c r="D584" s="755" t="s">
        <v>579</v>
      </c>
      <c r="E584" s="754" t="s">
        <v>4036</v>
      </c>
      <c r="F584" s="755" t="s">
        <v>4037</v>
      </c>
      <c r="G584" s="754" t="s">
        <v>3988</v>
      </c>
      <c r="H584" s="754" t="s">
        <v>3989</v>
      </c>
      <c r="I584" s="756">
        <v>9851.39</v>
      </c>
      <c r="J584" s="756">
        <v>1</v>
      </c>
      <c r="K584" s="757">
        <v>9851.39</v>
      </c>
    </row>
    <row r="585" spans="1:11" ht="14.4" customHeight="1" x14ac:dyDescent="0.3">
      <c r="A585" s="752" t="s">
        <v>562</v>
      </c>
      <c r="B585" s="753" t="s">
        <v>1949</v>
      </c>
      <c r="C585" s="754" t="s">
        <v>578</v>
      </c>
      <c r="D585" s="755" t="s">
        <v>579</v>
      </c>
      <c r="E585" s="754" t="s">
        <v>4036</v>
      </c>
      <c r="F585" s="755" t="s">
        <v>4037</v>
      </c>
      <c r="G585" s="754" t="s">
        <v>3990</v>
      </c>
      <c r="H585" s="754" t="s">
        <v>3991</v>
      </c>
      <c r="I585" s="756">
        <v>13090</v>
      </c>
      <c r="J585" s="756">
        <v>2</v>
      </c>
      <c r="K585" s="757">
        <v>26180</v>
      </c>
    </row>
    <row r="586" spans="1:11" ht="14.4" customHeight="1" x14ac:dyDescent="0.3">
      <c r="A586" s="752" t="s">
        <v>562</v>
      </c>
      <c r="B586" s="753" t="s">
        <v>1949</v>
      </c>
      <c r="C586" s="754" t="s">
        <v>578</v>
      </c>
      <c r="D586" s="755" t="s">
        <v>579</v>
      </c>
      <c r="E586" s="754" t="s">
        <v>4036</v>
      </c>
      <c r="F586" s="755" t="s">
        <v>4037</v>
      </c>
      <c r="G586" s="754" t="s">
        <v>3992</v>
      </c>
      <c r="H586" s="754" t="s">
        <v>3993</v>
      </c>
      <c r="I586" s="756">
        <v>13090</v>
      </c>
      <c r="J586" s="756">
        <v>1</v>
      </c>
      <c r="K586" s="757">
        <v>13090</v>
      </c>
    </row>
    <row r="587" spans="1:11" ht="14.4" customHeight="1" x14ac:dyDescent="0.3">
      <c r="A587" s="752" t="s">
        <v>562</v>
      </c>
      <c r="B587" s="753" t="s">
        <v>1949</v>
      </c>
      <c r="C587" s="754" t="s">
        <v>578</v>
      </c>
      <c r="D587" s="755" t="s">
        <v>579</v>
      </c>
      <c r="E587" s="754" t="s">
        <v>4036</v>
      </c>
      <c r="F587" s="755" t="s">
        <v>4037</v>
      </c>
      <c r="G587" s="754" t="s">
        <v>3994</v>
      </c>
      <c r="H587" s="754" t="s">
        <v>3995</v>
      </c>
      <c r="I587" s="756">
        <v>13090</v>
      </c>
      <c r="J587" s="756">
        <v>2</v>
      </c>
      <c r="K587" s="757">
        <v>26180</v>
      </c>
    </row>
    <row r="588" spans="1:11" ht="14.4" customHeight="1" x14ac:dyDescent="0.3">
      <c r="A588" s="752" t="s">
        <v>562</v>
      </c>
      <c r="B588" s="753" t="s">
        <v>1949</v>
      </c>
      <c r="C588" s="754" t="s">
        <v>578</v>
      </c>
      <c r="D588" s="755" t="s">
        <v>579</v>
      </c>
      <c r="E588" s="754" t="s">
        <v>4036</v>
      </c>
      <c r="F588" s="755" t="s">
        <v>4037</v>
      </c>
      <c r="G588" s="754" t="s">
        <v>3996</v>
      </c>
      <c r="H588" s="754" t="s">
        <v>3997</v>
      </c>
      <c r="I588" s="756">
        <v>41371.730000000003</v>
      </c>
      <c r="J588" s="756">
        <v>2</v>
      </c>
      <c r="K588" s="757">
        <v>82743.460000000006</v>
      </c>
    </row>
    <row r="589" spans="1:11" ht="14.4" customHeight="1" x14ac:dyDescent="0.3">
      <c r="A589" s="752" t="s">
        <v>562</v>
      </c>
      <c r="B589" s="753" t="s">
        <v>1949</v>
      </c>
      <c r="C589" s="754" t="s">
        <v>578</v>
      </c>
      <c r="D589" s="755" t="s">
        <v>579</v>
      </c>
      <c r="E589" s="754" t="s">
        <v>4036</v>
      </c>
      <c r="F589" s="755" t="s">
        <v>4037</v>
      </c>
      <c r="G589" s="754" t="s">
        <v>3998</v>
      </c>
      <c r="H589" s="754" t="s">
        <v>3999</v>
      </c>
      <c r="I589" s="756">
        <v>41371.730000000003</v>
      </c>
      <c r="J589" s="756">
        <v>1</v>
      </c>
      <c r="K589" s="757">
        <v>41371.730000000003</v>
      </c>
    </row>
    <row r="590" spans="1:11" ht="14.4" customHeight="1" x14ac:dyDescent="0.3">
      <c r="A590" s="752" t="s">
        <v>562</v>
      </c>
      <c r="B590" s="753" t="s">
        <v>1949</v>
      </c>
      <c r="C590" s="754" t="s">
        <v>578</v>
      </c>
      <c r="D590" s="755" t="s">
        <v>579</v>
      </c>
      <c r="E590" s="754" t="s">
        <v>4028</v>
      </c>
      <c r="F590" s="755" t="s">
        <v>4029</v>
      </c>
      <c r="G590" s="754" t="s">
        <v>4000</v>
      </c>
      <c r="H590" s="754" t="s">
        <v>4001</v>
      </c>
      <c r="I590" s="756">
        <v>36.83</v>
      </c>
      <c r="J590" s="756">
        <v>10</v>
      </c>
      <c r="K590" s="757">
        <v>368.32</v>
      </c>
    </row>
    <row r="591" spans="1:11" ht="14.4" customHeight="1" x14ac:dyDescent="0.3">
      <c r="A591" s="752" t="s">
        <v>562</v>
      </c>
      <c r="B591" s="753" t="s">
        <v>1949</v>
      </c>
      <c r="C591" s="754" t="s">
        <v>578</v>
      </c>
      <c r="D591" s="755" t="s">
        <v>579</v>
      </c>
      <c r="E591" s="754" t="s">
        <v>4028</v>
      </c>
      <c r="F591" s="755" t="s">
        <v>4029</v>
      </c>
      <c r="G591" s="754" t="s">
        <v>3550</v>
      </c>
      <c r="H591" s="754" t="s">
        <v>3551</v>
      </c>
      <c r="I591" s="756">
        <v>23.47</v>
      </c>
      <c r="J591" s="756">
        <v>30</v>
      </c>
      <c r="K591" s="757">
        <v>704.1</v>
      </c>
    </row>
    <row r="592" spans="1:11" ht="14.4" customHeight="1" x14ac:dyDescent="0.3">
      <c r="A592" s="752" t="s">
        <v>562</v>
      </c>
      <c r="B592" s="753" t="s">
        <v>1949</v>
      </c>
      <c r="C592" s="754" t="s">
        <v>578</v>
      </c>
      <c r="D592" s="755" t="s">
        <v>579</v>
      </c>
      <c r="E592" s="754" t="s">
        <v>4028</v>
      </c>
      <c r="F592" s="755" t="s">
        <v>4029</v>
      </c>
      <c r="G592" s="754" t="s">
        <v>4002</v>
      </c>
      <c r="H592" s="754" t="s">
        <v>4003</v>
      </c>
      <c r="I592" s="756">
        <v>149.99</v>
      </c>
      <c r="J592" s="756">
        <v>90</v>
      </c>
      <c r="K592" s="757">
        <v>13499.24</v>
      </c>
    </row>
    <row r="593" spans="1:11" ht="14.4" customHeight="1" x14ac:dyDescent="0.3">
      <c r="A593" s="752" t="s">
        <v>562</v>
      </c>
      <c r="B593" s="753" t="s">
        <v>1949</v>
      </c>
      <c r="C593" s="754" t="s">
        <v>578</v>
      </c>
      <c r="D593" s="755" t="s">
        <v>579</v>
      </c>
      <c r="E593" s="754" t="s">
        <v>4028</v>
      </c>
      <c r="F593" s="755" t="s">
        <v>4029</v>
      </c>
      <c r="G593" s="754" t="s">
        <v>3264</v>
      </c>
      <c r="H593" s="754" t="s">
        <v>3265</v>
      </c>
      <c r="I593" s="756">
        <v>695.75</v>
      </c>
      <c r="J593" s="756">
        <v>168</v>
      </c>
      <c r="K593" s="757">
        <v>116886</v>
      </c>
    </row>
    <row r="594" spans="1:11" ht="14.4" customHeight="1" x14ac:dyDescent="0.3">
      <c r="A594" s="752" t="s">
        <v>562</v>
      </c>
      <c r="B594" s="753" t="s">
        <v>1949</v>
      </c>
      <c r="C594" s="754" t="s">
        <v>578</v>
      </c>
      <c r="D594" s="755" t="s">
        <v>579</v>
      </c>
      <c r="E594" s="754" t="s">
        <v>4028</v>
      </c>
      <c r="F594" s="755" t="s">
        <v>4029</v>
      </c>
      <c r="G594" s="754" t="s">
        <v>4004</v>
      </c>
      <c r="H594" s="754" t="s">
        <v>4005</v>
      </c>
      <c r="I594" s="756">
        <v>120</v>
      </c>
      <c r="J594" s="756">
        <v>40</v>
      </c>
      <c r="K594" s="757">
        <v>4799.82</v>
      </c>
    </row>
    <row r="595" spans="1:11" ht="14.4" customHeight="1" x14ac:dyDescent="0.3">
      <c r="A595" s="752" t="s">
        <v>562</v>
      </c>
      <c r="B595" s="753" t="s">
        <v>1949</v>
      </c>
      <c r="C595" s="754" t="s">
        <v>578</v>
      </c>
      <c r="D595" s="755" t="s">
        <v>579</v>
      </c>
      <c r="E595" s="754" t="s">
        <v>4028</v>
      </c>
      <c r="F595" s="755" t="s">
        <v>4029</v>
      </c>
      <c r="G595" s="754" t="s">
        <v>4006</v>
      </c>
      <c r="H595" s="754" t="s">
        <v>4007</v>
      </c>
      <c r="I595" s="756">
        <v>36.83</v>
      </c>
      <c r="J595" s="756">
        <v>10</v>
      </c>
      <c r="K595" s="757">
        <v>368.32</v>
      </c>
    </row>
    <row r="596" spans="1:11" ht="14.4" customHeight="1" x14ac:dyDescent="0.3">
      <c r="A596" s="752" t="s">
        <v>562</v>
      </c>
      <c r="B596" s="753" t="s">
        <v>1949</v>
      </c>
      <c r="C596" s="754" t="s">
        <v>578</v>
      </c>
      <c r="D596" s="755" t="s">
        <v>579</v>
      </c>
      <c r="E596" s="754" t="s">
        <v>4028</v>
      </c>
      <c r="F596" s="755" t="s">
        <v>4029</v>
      </c>
      <c r="G596" s="754" t="s">
        <v>4008</v>
      </c>
      <c r="H596" s="754" t="s">
        <v>4009</v>
      </c>
      <c r="I596" s="756">
        <v>36.83</v>
      </c>
      <c r="J596" s="756">
        <v>10</v>
      </c>
      <c r="K596" s="757">
        <v>368.32</v>
      </c>
    </row>
    <row r="597" spans="1:11" ht="14.4" customHeight="1" x14ac:dyDescent="0.3">
      <c r="A597" s="752" t="s">
        <v>562</v>
      </c>
      <c r="B597" s="753" t="s">
        <v>1949</v>
      </c>
      <c r="C597" s="754" t="s">
        <v>578</v>
      </c>
      <c r="D597" s="755" t="s">
        <v>579</v>
      </c>
      <c r="E597" s="754" t="s">
        <v>4028</v>
      </c>
      <c r="F597" s="755" t="s">
        <v>4029</v>
      </c>
      <c r="G597" s="754" t="s">
        <v>4010</v>
      </c>
      <c r="H597" s="754" t="s">
        <v>4011</v>
      </c>
      <c r="I597" s="756">
        <v>11.13</v>
      </c>
      <c r="J597" s="756">
        <v>75</v>
      </c>
      <c r="K597" s="757">
        <v>834.90000000000009</v>
      </c>
    </row>
    <row r="598" spans="1:11" ht="14.4" customHeight="1" x14ac:dyDescent="0.3">
      <c r="A598" s="752" t="s">
        <v>562</v>
      </c>
      <c r="B598" s="753" t="s">
        <v>1949</v>
      </c>
      <c r="C598" s="754" t="s">
        <v>578</v>
      </c>
      <c r="D598" s="755" t="s">
        <v>579</v>
      </c>
      <c r="E598" s="754" t="s">
        <v>4028</v>
      </c>
      <c r="F598" s="755" t="s">
        <v>4029</v>
      </c>
      <c r="G598" s="754" t="s">
        <v>4012</v>
      </c>
      <c r="H598" s="754" t="s">
        <v>4013</v>
      </c>
      <c r="I598" s="756">
        <v>15.805</v>
      </c>
      <c r="J598" s="756">
        <v>150</v>
      </c>
      <c r="K598" s="757">
        <v>2370.7399999999998</v>
      </c>
    </row>
    <row r="599" spans="1:11" ht="14.4" customHeight="1" thickBot="1" x14ac:dyDescent="0.35">
      <c r="A599" s="758" t="s">
        <v>562</v>
      </c>
      <c r="B599" s="759" t="s">
        <v>1949</v>
      </c>
      <c r="C599" s="760" t="s">
        <v>3077</v>
      </c>
      <c r="D599" s="761" t="s">
        <v>3078</v>
      </c>
      <c r="E599" s="760" t="s">
        <v>4016</v>
      </c>
      <c r="F599" s="761" t="s">
        <v>4017</v>
      </c>
      <c r="G599" s="760" t="s">
        <v>3776</v>
      </c>
      <c r="H599" s="760" t="s">
        <v>3777</v>
      </c>
      <c r="I599" s="762">
        <v>66799.899999999994</v>
      </c>
      <c r="J599" s="762">
        <v>3</v>
      </c>
      <c r="K599" s="763">
        <v>200399.69999999998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7" ht="18.600000000000001" thickBot="1" x14ac:dyDescent="0.4">
      <c r="A1" s="625" t="s">
        <v>130</v>
      </c>
      <c r="B1" s="625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03"/>
    </row>
    <row r="2" spans="1:17" ht="15" thickBot="1" x14ac:dyDescent="0.35">
      <c r="A2" s="374" t="s">
        <v>325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Q2" s="503"/>
    </row>
    <row r="3" spans="1:17" x14ac:dyDescent="0.3">
      <c r="A3" s="395" t="s">
        <v>243</v>
      </c>
      <c r="B3" s="623" t="s">
        <v>225</v>
      </c>
      <c r="C3" s="376">
        <v>0</v>
      </c>
      <c r="D3" s="377">
        <v>30</v>
      </c>
      <c r="E3" s="377">
        <v>99</v>
      </c>
      <c r="F3" s="398">
        <v>100</v>
      </c>
      <c r="G3" s="398">
        <v>101</v>
      </c>
      <c r="H3" s="501">
        <v>302</v>
      </c>
      <c r="I3" s="398">
        <v>303</v>
      </c>
      <c r="J3" s="398">
        <v>304</v>
      </c>
      <c r="K3" s="398">
        <v>305</v>
      </c>
      <c r="L3" s="398">
        <v>526</v>
      </c>
      <c r="M3" s="377">
        <v>629</v>
      </c>
      <c r="N3" s="377">
        <v>636</v>
      </c>
      <c r="O3" s="377">
        <v>642</v>
      </c>
      <c r="P3" s="378">
        <v>746</v>
      </c>
      <c r="Q3" s="503"/>
    </row>
    <row r="4" spans="1:17" ht="36.6" outlineLevel="1" thickBot="1" x14ac:dyDescent="0.35">
      <c r="A4" s="396">
        <v>2017</v>
      </c>
      <c r="B4" s="624"/>
      <c r="C4" s="379" t="s">
        <v>226</v>
      </c>
      <c r="D4" s="380" t="s">
        <v>245</v>
      </c>
      <c r="E4" s="380" t="s">
        <v>227</v>
      </c>
      <c r="F4" s="399" t="s">
        <v>272</v>
      </c>
      <c r="G4" s="399" t="s">
        <v>273</v>
      </c>
      <c r="H4" s="502" t="s">
        <v>274</v>
      </c>
      <c r="I4" s="399" t="s">
        <v>275</v>
      </c>
      <c r="J4" s="399" t="s">
        <v>276</v>
      </c>
      <c r="K4" s="399" t="s">
        <v>277</v>
      </c>
      <c r="L4" s="399" t="s">
        <v>250</v>
      </c>
      <c r="M4" s="380" t="s">
        <v>251</v>
      </c>
      <c r="N4" s="380" t="s">
        <v>252</v>
      </c>
      <c r="O4" s="380" t="s">
        <v>253</v>
      </c>
      <c r="P4" s="381" t="s">
        <v>254</v>
      </c>
      <c r="Q4" s="503"/>
    </row>
    <row r="5" spans="1:17" x14ac:dyDescent="0.3">
      <c r="A5" s="382" t="s">
        <v>228</v>
      </c>
      <c r="B5" s="420"/>
      <c r="C5" s="421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3"/>
      <c r="Q5" s="503"/>
    </row>
    <row r="6" spans="1:17" ht="15" collapsed="1" thickBot="1" x14ac:dyDescent="0.35">
      <c r="A6" s="383" t="s">
        <v>94</v>
      </c>
      <c r="B6" s="424">
        <f xml:space="preserve">
TRUNC(IF($A$4&lt;=12,SUMIFS('ON Data'!F:F,'ON Data'!$D:$D,$A$4,'ON Data'!$E:$E,1),SUMIFS('ON Data'!F:F,'ON Data'!$E:$E,1)/'ON Data'!$D$3),1)</f>
        <v>97.4</v>
      </c>
      <c r="C6" s="425">
        <f xml:space="preserve">
TRUNC(IF($A$4&lt;=12,SUMIFS('ON Data'!G:G,'ON Data'!$D:$D,$A$4,'ON Data'!$E:$E,1),SUMIFS('ON Data'!G:G,'ON Data'!$E:$E,1)/'ON Data'!$D$3),1)</f>
        <v>0</v>
      </c>
      <c r="D6" s="426">
        <f xml:space="preserve">
TRUNC(IF($A$4&lt;=12,SUMIFS('ON Data'!I:I,'ON Data'!$D:$D,$A$4,'ON Data'!$E:$E,1),SUMIFS('ON Data'!I:I,'ON Data'!$E:$E,1)/'ON Data'!$D$3),1)</f>
        <v>2</v>
      </c>
      <c r="E6" s="426">
        <f xml:space="preserve">
TRUNC(IF($A$4&lt;=12,SUMIFS('ON Data'!J:J,'ON Data'!$D:$D,$A$4,'ON Data'!$E:$E,1),SUMIFS('ON Data'!J:J,'ON Data'!$E:$E,1)/'ON Data'!$D$3),1)</f>
        <v>2</v>
      </c>
      <c r="F6" s="426">
        <f xml:space="preserve">
TRUNC(IF($A$4&lt;=12,SUMIFS('ON Data'!K:K,'ON Data'!$D:$D,$A$4,'ON Data'!$E:$E,1),SUMIFS('ON Data'!K:K,'ON Data'!$E:$E,1)/'ON Data'!$D$3),1)</f>
        <v>2</v>
      </c>
      <c r="G6" s="426">
        <f xml:space="preserve">
TRUNC(IF($A$4&lt;=12,SUMIFS('ON Data'!L:L,'ON Data'!$D:$D,$A$4,'ON Data'!$E:$E,1),SUMIFS('ON Data'!L:L,'ON Data'!$E:$E,1)/'ON Data'!$D$3),1)</f>
        <v>16.8</v>
      </c>
      <c r="H6" s="426">
        <f xml:space="preserve">
TRUNC(IF($A$4&lt;=12,SUMIFS('ON Data'!P:P,'ON Data'!$D:$D,$A$4,'ON Data'!$E:$E,1),SUMIFS('ON Data'!P:P,'ON Data'!$E:$E,1)/'ON Data'!$D$3),1)</f>
        <v>1</v>
      </c>
      <c r="I6" s="426">
        <f xml:space="preserve">
TRUNC(IF($A$4&lt;=12,SUMIFS('ON Data'!Q:Q,'ON Data'!$D:$D,$A$4,'ON Data'!$E:$E,1),SUMIFS('ON Data'!Q:Q,'ON Data'!$E:$E,1)/'ON Data'!$D$3),1)</f>
        <v>14</v>
      </c>
      <c r="J6" s="426">
        <f xml:space="preserve">
TRUNC(IF($A$4&lt;=12,SUMIFS('ON Data'!R:R,'ON Data'!$D:$D,$A$4,'ON Data'!$E:$E,1),SUMIFS('ON Data'!R:R,'ON Data'!$E:$E,1)/'ON Data'!$D$3),1)</f>
        <v>30.7</v>
      </c>
      <c r="K6" s="426">
        <f xml:space="preserve">
TRUNC(IF($A$4&lt;=12,SUMIFS('ON Data'!S:S,'ON Data'!$D:$D,$A$4,'ON Data'!$E:$E,1),SUMIFS('ON Data'!S:S,'ON Data'!$E:$E,1)/'ON Data'!$D$3),1)</f>
        <v>15.5</v>
      </c>
      <c r="L6" s="426">
        <f xml:space="preserve">
TRUNC(IF($A$4&lt;=12,SUMIFS('ON Data'!AL:AL,'ON Data'!$D:$D,$A$4,'ON Data'!$E:$E,1),SUMIFS('ON Data'!AL:AL,'ON Data'!$E:$E,1)/'ON Data'!$D$3),1)</f>
        <v>0.6</v>
      </c>
      <c r="M6" s="426">
        <f xml:space="preserve">
TRUNC(IF($A$4&lt;=12,SUMIFS('ON Data'!AO:AO,'ON Data'!$D:$D,$A$4,'ON Data'!$E:$E,1),SUMIFS('ON Data'!AO:AO,'ON Data'!$E:$E,1)/'ON Data'!$D$3),1)</f>
        <v>4.3</v>
      </c>
      <c r="N6" s="426">
        <f xml:space="preserve">
TRUNC(IF($A$4&lt;=12,SUMIFS('ON Data'!AQ:AQ,'ON Data'!$D:$D,$A$4,'ON Data'!$E:$E,1),SUMIFS('ON Data'!AQ:AQ,'ON Data'!$E:$E,1)/'ON Data'!$D$3),1)</f>
        <v>2</v>
      </c>
      <c r="O6" s="426">
        <f xml:space="preserve">
TRUNC(IF($A$4&lt;=12,SUMIFS('ON Data'!AT:AT,'ON Data'!$D:$D,$A$4,'ON Data'!$E:$E,1),SUMIFS('ON Data'!AT:AT,'ON Data'!$E:$E,1)/'ON Data'!$D$3),1)</f>
        <v>5.9</v>
      </c>
      <c r="P6" s="427">
        <f xml:space="preserve">
TRUNC(IF($A$4&lt;=12,SUMIFS('ON Data'!AW:AW,'ON Data'!$D:$D,$A$4,'ON Data'!$E:$E,1),SUMIFS('ON Data'!AW:AW,'ON Data'!$E:$E,1)/'ON Data'!$D$3),1)</f>
        <v>0.3</v>
      </c>
      <c r="Q6" s="503"/>
    </row>
    <row r="7" spans="1:17" ht="15" hidden="1" outlineLevel="1" thickBot="1" x14ac:dyDescent="0.35">
      <c r="A7" s="383" t="s">
        <v>131</v>
      </c>
      <c r="B7" s="424"/>
      <c r="C7" s="428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7"/>
      <c r="Q7" s="503"/>
    </row>
    <row r="8" spans="1:17" ht="15" hidden="1" outlineLevel="1" thickBot="1" x14ac:dyDescent="0.35">
      <c r="A8" s="383" t="s">
        <v>96</v>
      </c>
      <c r="B8" s="424"/>
      <c r="C8" s="428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7"/>
      <c r="Q8" s="503"/>
    </row>
    <row r="9" spans="1:17" ht="15" hidden="1" outlineLevel="1" thickBot="1" x14ac:dyDescent="0.35">
      <c r="A9" s="384" t="s">
        <v>69</v>
      </c>
      <c r="B9" s="429"/>
      <c r="C9" s="430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2"/>
      <c r="Q9" s="503"/>
    </row>
    <row r="10" spans="1:17" x14ac:dyDescent="0.3">
      <c r="A10" s="385" t="s">
        <v>229</v>
      </c>
      <c r="B10" s="400"/>
      <c r="C10" s="401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3"/>
      <c r="Q10" s="503"/>
    </row>
    <row r="11" spans="1:17" x14ac:dyDescent="0.3">
      <c r="A11" s="386" t="s">
        <v>230</v>
      </c>
      <c r="B11" s="404">
        <f xml:space="preserve">
IF($A$4&lt;=12,SUMIFS('ON Data'!F:F,'ON Data'!$D:$D,$A$4,'ON Data'!$E:$E,2),SUMIFS('ON Data'!F:F,'ON Data'!$E:$E,2))</f>
        <v>43325.48</v>
      </c>
      <c r="C11" s="405">
        <f xml:space="preserve">
IF($A$4&lt;=12,SUMIFS('ON Data'!G:G,'ON Data'!$D:$D,$A$4,'ON Data'!$E:$E,2),SUMIFS('ON Data'!G:G,'ON Data'!$E:$E,2))</f>
        <v>0</v>
      </c>
      <c r="D11" s="406"/>
      <c r="E11" s="406">
        <f xml:space="preserve">
IF($A$4&lt;=12,SUMIFS('ON Data'!J:J,'ON Data'!$D:$D,$A$4,'ON Data'!$E:$E,2),SUMIFS('ON Data'!J:J,'ON Data'!$E:$E,2))</f>
        <v>984</v>
      </c>
      <c r="F11" s="406">
        <f xml:space="preserve">
IF($A$4&lt;=12,SUMIFS('ON Data'!K:K,'ON Data'!$D:$D,$A$4,'ON Data'!$E:$E,2),SUMIFS('ON Data'!K:K,'ON Data'!$E:$E,2))</f>
        <v>888</v>
      </c>
      <c r="G11" s="406">
        <f xml:space="preserve">
IF($A$4&lt;=12,SUMIFS('ON Data'!L:L,'ON Data'!$D:$D,$A$4,'ON Data'!$E:$E,2),SUMIFS('ON Data'!L:L,'ON Data'!$E:$E,2))</f>
        <v>8354.4</v>
      </c>
      <c r="H11" s="406">
        <f xml:space="preserve">
IF($A$4&lt;=12,SUMIFS('ON Data'!P:P,'ON Data'!$D:$D,$A$4,'ON Data'!$E:$E,2),SUMIFS('ON Data'!P:P,'ON Data'!$E:$E,2))</f>
        <v>463.5</v>
      </c>
      <c r="I11" s="406">
        <f xml:space="preserve">
IF($A$4&lt;=12,SUMIFS('ON Data'!Q:Q,'ON Data'!$D:$D,$A$4,'ON Data'!$E:$E,2),SUMIFS('ON Data'!Q:Q,'ON Data'!$E:$E,2))</f>
        <v>5912.25</v>
      </c>
      <c r="J11" s="406">
        <f xml:space="preserve">
IF($A$4&lt;=12,SUMIFS('ON Data'!R:R,'ON Data'!$D:$D,$A$4,'ON Data'!$E:$E,2),SUMIFS('ON Data'!R:R,'ON Data'!$E:$E,2))</f>
        <v>13646.25</v>
      </c>
      <c r="K11" s="406">
        <f xml:space="preserve">
IF($A$4&lt;=12,SUMIFS('ON Data'!S:S,'ON Data'!$D:$D,$A$4,'ON Data'!$E:$E,2),SUMIFS('ON Data'!S:S,'ON Data'!$E:$E,2))</f>
        <v>6483.75</v>
      </c>
      <c r="L11" s="406">
        <f xml:space="preserve">
IF($A$4&lt;=12,SUMIFS('ON Data'!AL:AL,'ON Data'!$D:$D,$A$4,'ON Data'!$E:$E,2),SUMIFS('ON Data'!AL:AL,'ON Data'!$E:$E,2))</f>
        <v>333.25</v>
      </c>
      <c r="M11" s="406">
        <f xml:space="preserve">
IF($A$4&lt;=12,SUMIFS('ON Data'!AO:AO,'ON Data'!$D:$D,$A$4,'ON Data'!$E:$E,2),SUMIFS('ON Data'!AO:AO,'ON Data'!$E:$E,2))</f>
        <v>1783.5</v>
      </c>
      <c r="N11" s="406">
        <f xml:space="preserve">
IF($A$4&lt;=12,SUMIFS('ON Data'!AQ:AQ,'ON Data'!$D:$D,$A$4,'ON Data'!$E:$E,2),SUMIFS('ON Data'!AQ:AQ,'ON Data'!$E:$E,2))</f>
        <v>921</v>
      </c>
      <c r="O11" s="406">
        <f xml:space="preserve">
IF($A$4&lt;=12,SUMIFS('ON Data'!AT:AT,'ON Data'!$D:$D,$A$4,'ON Data'!$E:$E,2),SUMIFS('ON Data'!AT:AT,'ON Data'!$E:$E,2))</f>
        <v>2408.58</v>
      </c>
      <c r="P11" s="407">
        <f xml:space="preserve">
IF($A$4&lt;=12,SUMIFS('ON Data'!AW:AW,'ON Data'!$D:$D,$A$4,'ON Data'!$E:$E,2),SUMIFS('ON Data'!AW:AW,'ON Data'!$E:$E,2))</f>
        <v>155</v>
      </c>
      <c r="Q11" s="503"/>
    </row>
    <row r="12" spans="1:17" x14ac:dyDescent="0.3">
      <c r="A12" s="386" t="s">
        <v>231</v>
      </c>
      <c r="B12" s="404">
        <f xml:space="preserve">
IF($A$4&lt;=12,SUMIFS('ON Data'!F:F,'ON Data'!$D:$D,$A$4,'ON Data'!$E:$E,3),SUMIFS('ON Data'!F:F,'ON Data'!$E:$E,3))</f>
        <v>188.5</v>
      </c>
      <c r="C12" s="405">
        <f xml:space="preserve">
IF($A$4&lt;=12,SUMIFS('ON Data'!G:G,'ON Data'!$D:$D,$A$4,'ON Data'!$E:$E,3),SUMIFS('ON Data'!G:G,'ON Data'!$E:$E,3))</f>
        <v>0</v>
      </c>
      <c r="D12" s="406"/>
      <c r="E12" s="406">
        <f xml:space="preserve">
IF($A$4&lt;=12,SUMIFS('ON Data'!J:J,'ON Data'!$D:$D,$A$4,'ON Data'!$E:$E,3),SUMIFS('ON Data'!J:J,'ON Data'!$E:$E,3))</f>
        <v>0</v>
      </c>
      <c r="F12" s="406">
        <f xml:space="preserve">
IF($A$4&lt;=12,SUMIFS('ON Data'!K:K,'ON Data'!$D:$D,$A$4,'ON Data'!$E:$E,3),SUMIFS('ON Data'!K:K,'ON Data'!$E:$E,3))</f>
        <v>0</v>
      </c>
      <c r="G12" s="406">
        <f xml:space="preserve">
IF($A$4&lt;=12,SUMIFS('ON Data'!L:L,'ON Data'!$D:$D,$A$4,'ON Data'!$E:$E,3),SUMIFS('ON Data'!L:L,'ON Data'!$E:$E,3))</f>
        <v>24</v>
      </c>
      <c r="H12" s="406">
        <f xml:space="preserve">
IF($A$4&lt;=12,SUMIFS('ON Data'!P:P,'ON Data'!$D:$D,$A$4,'ON Data'!$E:$E,3),SUMIFS('ON Data'!P:P,'ON Data'!$E:$E,3))</f>
        <v>0</v>
      </c>
      <c r="I12" s="406">
        <f xml:space="preserve">
IF($A$4&lt;=12,SUMIFS('ON Data'!Q:Q,'ON Data'!$D:$D,$A$4,'ON Data'!$E:$E,3),SUMIFS('ON Data'!Q:Q,'ON Data'!$E:$E,3))</f>
        <v>110</v>
      </c>
      <c r="J12" s="406">
        <f xml:space="preserve">
IF($A$4&lt;=12,SUMIFS('ON Data'!R:R,'ON Data'!$D:$D,$A$4,'ON Data'!$E:$E,3),SUMIFS('ON Data'!R:R,'ON Data'!$E:$E,3))</f>
        <v>54.5</v>
      </c>
      <c r="K12" s="406">
        <f xml:space="preserve">
IF($A$4&lt;=12,SUMIFS('ON Data'!S:S,'ON Data'!$D:$D,$A$4,'ON Data'!$E:$E,3),SUMIFS('ON Data'!S:S,'ON Data'!$E:$E,3))</f>
        <v>0</v>
      </c>
      <c r="L12" s="406">
        <f xml:space="preserve">
IF($A$4&lt;=12,SUMIFS('ON Data'!AL:AL,'ON Data'!$D:$D,$A$4,'ON Data'!$E:$E,3),SUMIFS('ON Data'!AL:AL,'ON Data'!$E:$E,3))</f>
        <v>0</v>
      </c>
      <c r="M12" s="406">
        <f xml:space="preserve">
IF($A$4&lt;=12,SUMIFS('ON Data'!AO:AO,'ON Data'!$D:$D,$A$4,'ON Data'!$E:$E,3),SUMIFS('ON Data'!AO:AO,'ON Data'!$E:$E,3))</f>
        <v>0</v>
      </c>
      <c r="N12" s="406">
        <f xml:space="preserve">
IF($A$4&lt;=12,SUMIFS('ON Data'!AQ:AQ,'ON Data'!$D:$D,$A$4,'ON Data'!$E:$E,3),SUMIFS('ON Data'!AQ:AQ,'ON Data'!$E:$E,3))</f>
        <v>0</v>
      </c>
      <c r="O12" s="406">
        <f xml:space="preserve">
IF($A$4&lt;=12,SUMIFS('ON Data'!AT:AT,'ON Data'!$D:$D,$A$4,'ON Data'!$E:$E,3),SUMIFS('ON Data'!AT:AT,'ON Data'!$E:$E,3))</f>
        <v>0</v>
      </c>
      <c r="P12" s="407">
        <f xml:space="preserve">
IF($A$4&lt;=12,SUMIFS('ON Data'!AW:AW,'ON Data'!$D:$D,$A$4,'ON Data'!$E:$E,3),SUMIFS('ON Data'!AW:AW,'ON Data'!$E:$E,3))</f>
        <v>0</v>
      </c>
      <c r="Q12" s="503"/>
    </row>
    <row r="13" spans="1:17" x14ac:dyDescent="0.3">
      <c r="A13" s="386" t="s">
        <v>238</v>
      </c>
      <c r="B13" s="404">
        <f xml:space="preserve">
IF($A$4&lt;=12,SUMIFS('ON Data'!F:F,'ON Data'!$D:$D,$A$4,'ON Data'!$E:$E,4),SUMIFS('ON Data'!F:F,'ON Data'!$E:$E,4))</f>
        <v>2865.75</v>
      </c>
      <c r="C13" s="405">
        <f xml:space="preserve">
IF($A$4&lt;=12,SUMIFS('ON Data'!G:G,'ON Data'!$D:$D,$A$4,'ON Data'!$E:$E,4),SUMIFS('ON Data'!G:G,'ON Data'!$E:$E,4))</f>
        <v>0</v>
      </c>
      <c r="D13" s="406"/>
      <c r="E13" s="406">
        <f xml:space="preserve">
IF($A$4&lt;=12,SUMIFS('ON Data'!J:J,'ON Data'!$D:$D,$A$4,'ON Data'!$E:$E,4),SUMIFS('ON Data'!J:J,'ON Data'!$E:$E,4))</f>
        <v>10</v>
      </c>
      <c r="F13" s="406">
        <f xml:space="preserve">
IF($A$4&lt;=12,SUMIFS('ON Data'!K:K,'ON Data'!$D:$D,$A$4,'ON Data'!$E:$E,4),SUMIFS('ON Data'!K:K,'ON Data'!$E:$E,4))</f>
        <v>204</v>
      </c>
      <c r="G13" s="406">
        <f xml:space="preserve">
IF($A$4&lt;=12,SUMIFS('ON Data'!L:L,'ON Data'!$D:$D,$A$4,'ON Data'!$E:$E,4),SUMIFS('ON Data'!L:L,'ON Data'!$E:$E,4))</f>
        <v>1582</v>
      </c>
      <c r="H13" s="406">
        <f xml:space="preserve">
IF($A$4&lt;=12,SUMIFS('ON Data'!P:P,'ON Data'!$D:$D,$A$4,'ON Data'!$E:$E,4),SUMIFS('ON Data'!P:P,'ON Data'!$E:$E,4))</f>
        <v>0</v>
      </c>
      <c r="I13" s="406">
        <f xml:space="preserve">
IF($A$4&lt;=12,SUMIFS('ON Data'!Q:Q,'ON Data'!$D:$D,$A$4,'ON Data'!$E:$E,4),SUMIFS('ON Data'!Q:Q,'ON Data'!$E:$E,4))</f>
        <v>0</v>
      </c>
      <c r="J13" s="406">
        <f xml:space="preserve">
IF($A$4&lt;=12,SUMIFS('ON Data'!R:R,'ON Data'!$D:$D,$A$4,'ON Data'!$E:$E,4),SUMIFS('ON Data'!R:R,'ON Data'!$E:$E,4))</f>
        <v>758.25</v>
      </c>
      <c r="K13" s="406">
        <f xml:space="preserve">
IF($A$4&lt;=12,SUMIFS('ON Data'!S:S,'ON Data'!$D:$D,$A$4,'ON Data'!$E:$E,4),SUMIFS('ON Data'!S:S,'ON Data'!$E:$E,4))</f>
        <v>184.25</v>
      </c>
      <c r="L13" s="406">
        <f xml:space="preserve">
IF($A$4&lt;=12,SUMIFS('ON Data'!AL:AL,'ON Data'!$D:$D,$A$4,'ON Data'!$E:$E,4),SUMIFS('ON Data'!AL:AL,'ON Data'!$E:$E,4))</f>
        <v>71.25</v>
      </c>
      <c r="M13" s="406">
        <f xml:space="preserve">
IF($A$4&lt;=12,SUMIFS('ON Data'!AO:AO,'ON Data'!$D:$D,$A$4,'ON Data'!$E:$E,4),SUMIFS('ON Data'!AO:AO,'ON Data'!$E:$E,4))</f>
        <v>0</v>
      </c>
      <c r="N13" s="406">
        <f xml:space="preserve">
IF($A$4&lt;=12,SUMIFS('ON Data'!AQ:AQ,'ON Data'!$D:$D,$A$4,'ON Data'!$E:$E,4),SUMIFS('ON Data'!AQ:AQ,'ON Data'!$E:$E,4))</f>
        <v>0</v>
      </c>
      <c r="O13" s="406">
        <f xml:space="preserve">
IF($A$4&lt;=12,SUMIFS('ON Data'!AT:AT,'ON Data'!$D:$D,$A$4,'ON Data'!$E:$E,4),SUMIFS('ON Data'!AT:AT,'ON Data'!$E:$E,4))</f>
        <v>24</v>
      </c>
      <c r="P13" s="407">
        <f xml:space="preserve">
IF($A$4&lt;=12,SUMIFS('ON Data'!AW:AW,'ON Data'!$D:$D,$A$4,'ON Data'!$E:$E,4),SUMIFS('ON Data'!AW:AW,'ON Data'!$E:$E,4))</f>
        <v>32</v>
      </c>
      <c r="Q13" s="503"/>
    </row>
    <row r="14" spans="1:17" ht="15" thickBot="1" x14ac:dyDescent="0.35">
      <c r="A14" s="387" t="s">
        <v>232</v>
      </c>
      <c r="B14" s="408">
        <f xml:space="preserve">
IF($A$4&lt;=12,SUMIFS('ON Data'!F:F,'ON Data'!$D:$D,$A$4,'ON Data'!$E:$E,5),SUMIFS('ON Data'!F:F,'ON Data'!$E:$E,5))</f>
        <v>70</v>
      </c>
      <c r="C14" s="409">
        <f xml:space="preserve">
IF($A$4&lt;=12,SUMIFS('ON Data'!G:G,'ON Data'!$D:$D,$A$4,'ON Data'!$E:$E,5),SUMIFS('ON Data'!G:G,'ON Data'!$E:$E,5))</f>
        <v>70</v>
      </c>
      <c r="D14" s="410"/>
      <c r="E14" s="410">
        <f xml:space="preserve">
IF($A$4&lt;=12,SUMIFS('ON Data'!J:J,'ON Data'!$D:$D,$A$4,'ON Data'!$E:$E,5),SUMIFS('ON Data'!J:J,'ON Data'!$E:$E,5))</f>
        <v>0</v>
      </c>
      <c r="F14" s="410">
        <f xml:space="preserve">
IF($A$4&lt;=12,SUMIFS('ON Data'!K:K,'ON Data'!$D:$D,$A$4,'ON Data'!$E:$E,5),SUMIFS('ON Data'!K:K,'ON Data'!$E:$E,5))</f>
        <v>0</v>
      </c>
      <c r="G14" s="410">
        <f xml:space="preserve">
IF($A$4&lt;=12,SUMIFS('ON Data'!L:L,'ON Data'!$D:$D,$A$4,'ON Data'!$E:$E,5),SUMIFS('ON Data'!L:L,'ON Data'!$E:$E,5))</f>
        <v>0</v>
      </c>
      <c r="H14" s="410">
        <f xml:space="preserve">
IF($A$4&lt;=12,SUMIFS('ON Data'!P:P,'ON Data'!$D:$D,$A$4,'ON Data'!$E:$E,5),SUMIFS('ON Data'!P:P,'ON Data'!$E:$E,5))</f>
        <v>0</v>
      </c>
      <c r="I14" s="410">
        <f xml:space="preserve">
IF($A$4&lt;=12,SUMIFS('ON Data'!Q:Q,'ON Data'!$D:$D,$A$4,'ON Data'!$E:$E,5),SUMIFS('ON Data'!Q:Q,'ON Data'!$E:$E,5))</f>
        <v>0</v>
      </c>
      <c r="J14" s="410">
        <f xml:space="preserve">
IF($A$4&lt;=12,SUMIFS('ON Data'!R:R,'ON Data'!$D:$D,$A$4,'ON Data'!$E:$E,5),SUMIFS('ON Data'!R:R,'ON Data'!$E:$E,5))</f>
        <v>0</v>
      </c>
      <c r="K14" s="410">
        <f xml:space="preserve">
IF($A$4&lt;=12,SUMIFS('ON Data'!S:S,'ON Data'!$D:$D,$A$4,'ON Data'!$E:$E,5),SUMIFS('ON Data'!S:S,'ON Data'!$E:$E,5))</f>
        <v>0</v>
      </c>
      <c r="L14" s="410">
        <f xml:space="preserve">
IF($A$4&lt;=12,SUMIFS('ON Data'!AL:AL,'ON Data'!$D:$D,$A$4,'ON Data'!$E:$E,5),SUMIFS('ON Data'!AL:AL,'ON Data'!$E:$E,5))</f>
        <v>0</v>
      </c>
      <c r="M14" s="410">
        <f xml:space="preserve">
IF($A$4&lt;=12,SUMIFS('ON Data'!AO:AO,'ON Data'!$D:$D,$A$4,'ON Data'!$E:$E,5),SUMIFS('ON Data'!AO:AO,'ON Data'!$E:$E,5))</f>
        <v>0</v>
      </c>
      <c r="N14" s="410">
        <f xml:space="preserve">
IF($A$4&lt;=12,SUMIFS('ON Data'!AQ:AQ,'ON Data'!$D:$D,$A$4,'ON Data'!$E:$E,5),SUMIFS('ON Data'!AQ:AQ,'ON Data'!$E:$E,5))</f>
        <v>0</v>
      </c>
      <c r="O14" s="410">
        <f xml:space="preserve">
IF($A$4&lt;=12,SUMIFS('ON Data'!AT:AT,'ON Data'!$D:$D,$A$4,'ON Data'!$E:$E,5),SUMIFS('ON Data'!AT:AT,'ON Data'!$E:$E,5))</f>
        <v>0</v>
      </c>
      <c r="P14" s="411">
        <f xml:space="preserve">
IF($A$4&lt;=12,SUMIFS('ON Data'!AW:AW,'ON Data'!$D:$D,$A$4,'ON Data'!$E:$E,5),SUMIFS('ON Data'!AW:AW,'ON Data'!$E:$E,5))</f>
        <v>0</v>
      </c>
      <c r="Q14" s="503"/>
    </row>
    <row r="15" spans="1:17" x14ac:dyDescent="0.3">
      <c r="A15" s="282" t="s">
        <v>242</v>
      </c>
      <c r="B15" s="412"/>
      <c r="C15" s="413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5"/>
      <c r="Q15" s="503"/>
    </row>
    <row r="16" spans="1:17" x14ac:dyDescent="0.3">
      <c r="A16" s="388" t="s">
        <v>233</v>
      </c>
      <c r="B16" s="404">
        <f xml:space="preserve">
IF($A$4&lt;=12,SUMIFS('ON Data'!F:F,'ON Data'!$D:$D,$A$4,'ON Data'!$E:$E,7),SUMIFS('ON Data'!F:F,'ON Data'!$E:$E,7))</f>
        <v>0</v>
      </c>
      <c r="C16" s="405">
        <f xml:space="preserve">
IF($A$4&lt;=12,SUMIFS('ON Data'!G:G,'ON Data'!$D:$D,$A$4,'ON Data'!$E:$E,7),SUMIFS('ON Data'!G:G,'ON Data'!$E:$E,7))</f>
        <v>0</v>
      </c>
      <c r="D16" s="406"/>
      <c r="E16" s="406">
        <f xml:space="preserve">
IF($A$4&lt;=12,SUMIFS('ON Data'!J:J,'ON Data'!$D:$D,$A$4,'ON Data'!$E:$E,7),SUMIFS('ON Data'!J:J,'ON Data'!$E:$E,7))</f>
        <v>0</v>
      </c>
      <c r="F16" s="406">
        <f xml:space="preserve">
IF($A$4&lt;=12,SUMIFS('ON Data'!K:K,'ON Data'!$D:$D,$A$4,'ON Data'!$E:$E,7),SUMIFS('ON Data'!K:K,'ON Data'!$E:$E,7))</f>
        <v>0</v>
      </c>
      <c r="G16" s="406">
        <f xml:space="preserve">
IF($A$4&lt;=12,SUMIFS('ON Data'!L:L,'ON Data'!$D:$D,$A$4,'ON Data'!$E:$E,7),SUMIFS('ON Data'!L:L,'ON Data'!$E:$E,7))</f>
        <v>0</v>
      </c>
      <c r="H16" s="406">
        <f xml:space="preserve">
IF($A$4&lt;=12,SUMIFS('ON Data'!P:P,'ON Data'!$D:$D,$A$4,'ON Data'!$E:$E,7),SUMIFS('ON Data'!P:P,'ON Data'!$E:$E,7))</f>
        <v>0</v>
      </c>
      <c r="I16" s="406">
        <f xml:space="preserve">
IF($A$4&lt;=12,SUMIFS('ON Data'!Q:Q,'ON Data'!$D:$D,$A$4,'ON Data'!$E:$E,7),SUMIFS('ON Data'!Q:Q,'ON Data'!$E:$E,7))</f>
        <v>0</v>
      </c>
      <c r="J16" s="406">
        <f xml:space="preserve">
IF($A$4&lt;=12,SUMIFS('ON Data'!R:R,'ON Data'!$D:$D,$A$4,'ON Data'!$E:$E,7),SUMIFS('ON Data'!R:R,'ON Data'!$E:$E,7))</f>
        <v>0</v>
      </c>
      <c r="K16" s="406">
        <f xml:space="preserve">
IF($A$4&lt;=12,SUMIFS('ON Data'!S:S,'ON Data'!$D:$D,$A$4,'ON Data'!$E:$E,7),SUMIFS('ON Data'!S:S,'ON Data'!$E:$E,7))</f>
        <v>0</v>
      </c>
      <c r="L16" s="406">
        <f xml:space="preserve">
IF($A$4&lt;=12,SUMIFS('ON Data'!AL:AL,'ON Data'!$D:$D,$A$4,'ON Data'!$E:$E,7),SUMIFS('ON Data'!AL:AL,'ON Data'!$E:$E,7))</f>
        <v>0</v>
      </c>
      <c r="M16" s="406">
        <f xml:space="preserve">
IF($A$4&lt;=12,SUMIFS('ON Data'!AO:AO,'ON Data'!$D:$D,$A$4,'ON Data'!$E:$E,7),SUMIFS('ON Data'!AO:AO,'ON Data'!$E:$E,7))</f>
        <v>0</v>
      </c>
      <c r="N16" s="406">
        <f xml:space="preserve">
IF($A$4&lt;=12,SUMIFS('ON Data'!AQ:AQ,'ON Data'!$D:$D,$A$4,'ON Data'!$E:$E,7),SUMIFS('ON Data'!AQ:AQ,'ON Data'!$E:$E,7))</f>
        <v>0</v>
      </c>
      <c r="O16" s="406">
        <f xml:space="preserve">
IF($A$4&lt;=12,SUMIFS('ON Data'!AT:AT,'ON Data'!$D:$D,$A$4,'ON Data'!$E:$E,7),SUMIFS('ON Data'!AT:AT,'ON Data'!$E:$E,7))</f>
        <v>0</v>
      </c>
      <c r="P16" s="407">
        <f xml:space="preserve">
IF($A$4&lt;=12,SUMIFS('ON Data'!AW:AW,'ON Data'!$D:$D,$A$4,'ON Data'!$E:$E,7),SUMIFS('ON Data'!AW:AW,'ON Data'!$E:$E,7))</f>
        <v>0</v>
      </c>
      <c r="Q16" s="503"/>
    </row>
    <row r="17" spans="1:46" x14ac:dyDescent="0.3">
      <c r="A17" s="388" t="s">
        <v>234</v>
      </c>
      <c r="B17" s="404">
        <f xml:space="preserve">
IF($A$4&lt;=12,SUMIFS('ON Data'!F:F,'ON Data'!$D:$D,$A$4,'ON Data'!$E:$E,8),SUMIFS('ON Data'!F:F,'ON Data'!$E:$E,8))</f>
        <v>0</v>
      </c>
      <c r="C17" s="405">
        <f xml:space="preserve">
IF($A$4&lt;=12,SUMIFS('ON Data'!G:G,'ON Data'!$D:$D,$A$4,'ON Data'!$E:$E,8),SUMIFS('ON Data'!G:G,'ON Data'!$E:$E,8))</f>
        <v>0</v>
      </c>
      <c r="D17" s="406"/>
      <c r="E17" s="406">
        <f xml:space="preserve">
IF($A$4&lt;=12,SUMIFS('ON Data'!J:J,'ON Data'!$D:$D,$A$4,'ON Data'!$E:$E,8),SUMIFS('ON Data'!J:J,'ON Data'!$E:$E,8))</f>
        <v>0</v>
      </c>
      <c r="F17" s="406">
        <f xml:space="preserve">
IF($A$4&lt;=12,SUMIFS('ON Data'!K:K,'ON Data'!$D:$D,$A$4,'ON Data'!$E:$E,8),SUMIFS('ON Data'!K:K,'ON Data'!$E:$E,8))</f>
        <v>0</v>
      </c>
      <c r="G17" s="406">
        <f xml:space="preserve">
IF($A$4&lt;=12,SUMIFS('ON Data'!L:L,'ON Data'!$D:$D,$A$4,'ON Data'!$E:$E,8),SUMIFS('ON Data'!L:L,'ON Data'!$E:$E,8))</f>
        <v>0</v>
      </c>
      <c r="H17" s="406">
        <f xml:space="preserve">
IF($A$4&lt;=12,SUMIFS('ON Data'!P:P,'ON Data'!$D:$D,$A$4,'ON Data'!$E:$E,8),SUMIFS('ON Data'!P:P,'ON Data'!$E:$E,8))</f>
        <v>0</v>
      </c>
      <c r="I17" s="406">
        <f xml:space="preserve">
IF($A$4&lt;=12,SUMIFS('ON Data'!Q:Q,'ON Data'!$D:$D,$A$4,'ON Data'!$E:$E,8),SUMIFS('ON Data'!Q:Q,'ON Data'!$E:$E,8))</f>
        <v>0</v>
      </c>
      <c r="J17" s="406">
        <f xml:space="preserve">
IF($A$4&lt;=12,SUMIFS('ON Data'!R:R,'ON Data'!$D:$D,$A$4,'ON Data'!$E:$E,8),SUMIFS('ON Data'!R:R,'ON Data'!$E:$E,8))</f>
        <v>0</v>
      </c>
      <c r="K17" s="406">
        <f xml:space="preserve">
IF($A$4&lt;=12,SUMIFS('ON Data'!S:S,'ON Data'!$D:$D,$A$4,'ON Data'!$E:$E,8),SUMIFS('ON Data'!S:S,'ON Data'!$E:$E,8))</f>
        <v>0</v>
      </c>
      <c r="L17" s="406">
        <f xml:space="preserve">
IF($A$4&lt;=12,SUMIFS('ON Data'!AL:AL,'ON Data'!$D:$D,$A$4,'ON Data'!$E:$E,8),SUMIFS('ON Data'!AL:AL,'ON Data'!$E:$E,8))</f>
        <v>0</v>
      </c>
      <c r="M17" s="406">
        <f xml:space="preserve">
IF($A$4&lt;=12,SUMIFS('ON Data'!AO:AO,'ON Data'!$D:$D,$A$4,'ON Data'!$E:$E,8),SUMIFS('ON Data'!AO:AO,'ON Data'!$E:$E,8))</f>
        <v>0</v>
      </c>
      <c r="N17" s="406">
        <f xml:space="preserve">
IF($A$4&lt;=12,SUMIFS('ON Data'!AQ:AQ,'ON Data'!$D:$D,$A$4,'ON Data'!$E:$E,8),SUMIFS('ON Data'!AQ:AQ,'ON Data'!$E:$E,8))</f>
        <v>0</v>
      </c>
      <c r="O17" s="406">
        <f xml:space="preserve">
IF($A$4&lt;=12,SUMIFS('ON Data'!AT:AT,'ON Data'!$D:$D,$A$4,'ON Data'!$E:$E,8),SUMIFS('ON Data'!AT:AT,'ON Data'!$E:$E,8))</f>
        <v>0</v>
      </c>
      <c r="P17" s="407">
        <f xml:space="preserve">
IF($A$4&lt;=12,SUMIFS('ON Data'!AW:AW,'ON Data'!$D:$D,$A$4,'ON Data'!$E:$E,8),SUMIFS('ON Data'!AW:AW,'ON Data'!$E:$E,8))</f>
        <v>0</v>
      </c>
      <c r="Q17" s="503"/>
    </row>
    <row r="18" spans="1:46" x14ac:dyDescent="0.3">
      <c r="A18" s="388" t="s">
        <v>235</v>
      </c>
      <c r="B18" s="404">
        <f xml:space="preserve">
B19-B16-B17</f>
        <v>92820</v>
      </c>
      <c r="C18" s="405">
        <f t="shared" ref="C18:G18" si="0" xml:space="preserve">
C19-C16-C17</f>
        <v>0</v>
      </c>
      <c r="D18" s="406"/>
      <c r="E18" s="406">
        <f t="shared" si="0"/>
        <v>0</v>
      </c>
      <c r="F18" s="406">
        <f t="shared" si="0"/>
        <v>0</v>
      </c>
      <c r="G18" s="406">
        <f t="shared" si="0"/>
        <v>0</v>
      </c>
      <c r="H18" s="406">
        <f t="shared" ref="H18:M18" si="1" xml:space="preserve">
H19-H16-H17</f>
        <v>0</v>
      </c>
      <c r="I18" s="406">
        <f t="shared" si="1"/>
        <v>3500</v>
      </c>
      <c r="J18" s="406">
        <f t="shared" si="1"/>
        <v>47434</v>
      </c>
      <c r="K18" s="406">
        <f t="shared" si="1"/>
        <v>22880</v>
      </c>
      <c r="L18" s="406">
        <f t="shared" si="1"/>
        <v>0</v>
      </c>
      <c r="M18" s="406">
        <f t="shared" si="1"/>
        <v>4064</v>
      </c>
      <c r="N18" s="406">
        <f t="shared" ref="N18:P18" si="2" xml:space="preserve">
N19-N16-N17</f>
        <v>2450</v>
      </c>
      <c r="O18" s="406">
        <f t="shared" si="2"/>
        <v>12492</v>
      </c>
      <c r="P18" s="407">
        <f t="shared" si="2"/>
        <v>0</v>
      </c>
      <c r="Q18" s="503"/>
    </row>
    <row r="19" spans="1:46" ht="15" thickBot="1" x14ac:dyDescent="0.35">
      <c r="A19" s="389" t="s">
        <v>236</v>
      </c>
      <c r="B19" s="416">
        <f xml:space="preserve">
IF($A$4&lt;=12,SUMIFS('ON Data'!F:F,'ON Data'!$D:$D,$A$4,'ON Data'!$E:$E,9),SUMIFS('ON Data'!F:F,'ON Data'!$E:$E,9))</f>
        <v>92820</v>
      </c>
      <c r="C19" s="417">
        <f xml:space="preserve">
IF($A$4&lt;=12,SUMIFS('ON Data'!G:G,'ON Data'!$D:$D,$A$4,'ON Data'!$E:$E,9),SUMIFS('ON Data'!G:G,'ON Data'!$E:$E,9))</f>
        <v>0</v>
      </c>
      <c r="D19" s="418"/>
      <c r="E19" s="418">
        <f xml:space="preserve">
IF($A$4&lt;=12,SUMIFS('ON Data'!J:J,'ON Data'!$D:$D,$A$4,'ON Data'!$E:$E,9),SUMIFS('ON Data'!J:J,'ON Data'!$E:$E,9))</f>
        <v>0</v>
      </c>
      <c r="F19" s="418">
        <f xml:space="preserve">
IF($A$4&lt;=12,SUMIFS('ON Data'!K:K,'ON Data'!$D:$D,$A$4,'ON Data'!$E:$E,9),SUMIFS('ON Data'!K:K,'ON Data'!$E:$E,9))</f>
        <v>0</v>
      </c>
      <c r="G19" s="418">
        <f xml:space="preserve">
IF($A$4&lt;=12,SUMIFS('ON Data'!L:L,'ON Data'!$D:$D,$A$4,'ON Data'!$E:$E,9),SUMIFS('ON Data'!L:L,'ON Data'!$E:$E,9))</f>
        <v>0</v>
      </c>
      <c r="H19" s="418">
        <f xml:space="preserve">
IF($A$4&lt;=12,SUMIFS('ON Data'!P:P,'ON Data'!$D:$D,$A$4,'ON Data'!$E:$E,9),SUMIFS('ON Data'!P:P,'ON Data'!$E:$E,9))</f>
        <v>0</v>
      </c>
      <c r="I19" s="418">
        <f xml:space="preserve">
IF($A$4&lt;=12,SUMIFS('ON Data'!Q:Q,'ON Data'!$D:$D,$A$4,'ON Data'!$E:$E,9),SUMIFS('ON Data'!Q:Q,'ON Data'!$E:$E,9))</f>
        <v>3500</v>
      </c>
      <c r="J19" s="418">
        <f xml:space="preserve">
IF($A$4&lt;=12,SUMIFS('ON Data'!R:R,'ON Data'!$D:$D,$A$4,'ON Data'!$E:$E,9),SUMIFS('ON Data'!R:R,'ON Data'!$E:$E,9))</f>
        <v>47434</v>
      </c>
      <c r="K19" s="418">
        <f xml:space="preserve">
IF($A$4&lt;=12,SUMIFS('ON Data'!S:S,'ON Data'!$D:$D,$A$4,'ON Data'!$E:$E,9),SUMIFS('ON Data'!S:S,'ON Data'!$E:$E,9))</f>
        <v>22880</v>
      </c>
      <c r="L19" s="418">
        <f xml:space="preserve">
IF($A$4&lt;=12,SUMIFS('ON Data'!AL:AL,'ON Data'!$D:$D,$A$4,'ON Data'!$E:$E,9),SUMIFS('ON Data'!AL:AL,'ON Data'!$E:$E,9))</f>
        <v>0</v>
      </c>
      <c r="M19" s="418">
        <f xml:space="preserve">
IF($A$4&lt;=12,SUMIFS('ON Data'!AO:AO,'ON Data'!$D:$D,$A$4,'ON Data'!$E:$E,9),SUMIFS('ON Data'!AO:AO,'ON Data'!$E:$E,9))</f>
        <v>4064</v>
      </c>
      <c r="N19" s="418">
        <f xml:space="preserve">
IF($A$4&lt;=12,SUMIFS('ON Data'!AQ:AQ,'ON Data'!$D:$D,$A$4,'ON Data'!$E:$E,9),SUMIFS('ON Data'!AQ:AQ,'ON Data'!$E:$E,9))</f>
        <v>2450</v>
      </c>
      <c r="O19" s="418">
        <f xml:space="preserve">
IF($A$4&lt;=12,SUMIFS('ON Data'!AT:AT,'ON Data'!$D:$D,$A$4,'ON Data'!$E:$E,9),SUMIFS('ON Data'!AT:AT,'ON Data'!$E:$E,9))</f>
        <v>12492</v>
      </c>
      <c r="P19" s="419">
        <f xml:space="preserve">
IF($A$4&lt;=12,SUMIFS('ON Data'!AW:AW,'ON Data'!$D:$D,$A$4,'ON Data'!$E:$E,9),SUMIFS('ON Data'!AW:AW,'ON Data'!$E:$E,9))</f>
        <v>0</v>
      </c>
      <c r="Q19" s="503"/>
    </row>
    <row r="20" spans="1:46" ht="15" collapsed="1" thickBot="1" x14ac:dyDescent="0.35">
      <c r="A20" s="390" t="s">
        <v>94</v>
      </c>
      <c r="B20" s="544">
        <f xml:space="preserve">
IF($A$4&lt;=12,SUMIFS('ON Data'!F:F,'ON Data'!$D:$D,$A$4,'ON Data'!$E:$E,6),SUMIFS('ON Data'!F:F,'ON Data'!$E:$E,6))</f>
        <v>13977213</v>
      </c>
      <c r="C20" s="528">
        <f xml:space="preserve">
IF($A$4&lt;=12,SUMIFS('ON Data'!G:G,'ON Data'!$D:$D,$A$4,'ON Data'!$E:$E,6),SUMIFS('ON Data'!G:G,'ON Data'!$E:$E,6))</f>
        <v>10500</v>
      </c>
      <c r="D20" s="527"/>
      <c r="E20" s="527">
        <f xml:space="preserve">
IF($A$4&lt;=12,SUMIFS('ON Data'!J:J,'ON Data'!$D:$D,$A$4,'ON Data'!$E:$E,6),SUMIFS('ON Data'!J:J,'ON Data'!$E:$E,6))</f>
        <v>242485</v>
      </c>
      <c r="F20" s="527">
        <f xml:space="preserve">
IF($A$4&lt;=12,SUMIFS('ON Data'!K:K,'ON Data'!$D:$D,$A$4,'ON Data'!$E:$E,6),SUMIFS('ON Data'!K:K,'ON Data'!$E:$E,6))</f>
        <v>392605</v>
      </c>
      <c r="G20" s="527">
        <f xml:space="preserve">
IF($A$4&lt;=12,SUMIFS('ON Data'!L:L,'ON Data'!$D:$D,$A$4,'ON Data'!$E:$E,6),SUMIFS('ON Data'!L:L,'ON Data'!$E:$E,6))</f>
        <v>5949358</v>
      </c>
      <c r="H20" s="527">
        <f xml:space="preserve">
IF($A$4&lt;=12,SUMIFS('ON Data'!P:P,'ON Data'!$D:$D,$A$4,'ON Data'!$E:$E,6),SUMIFS('ON Data'!P:P,'ON Data'!$E:$E,6))</f>
        <v>61557</v>
      </c>
      <c r="I20" s="527">
        <f xml:space="preserve">
IF($A$4&lt;=12,SUMIFS('ON Data'!Q:Q,'ON Data'!$D:$D,$A$4,'ON Data'!$E:$E,6),SUMIFS('ON Data'!Q:Q,'ON Data'!$E:$E,6))</f>
        <v>1073012</v>
      </c>
      <c r="J20" s="527">
        <f xml:space="preserve">
IF($A$4&lt;=12,SUMIFS('ON Data'!R:R,'ON Data'!$D:$D,$A$4,'ON Data'!$E:$E,6),SUMIFS('ON Data'!R:R,'ON Data'!$E:$E,6))</f>
        <v>3512439</v>
      </c>
      <c r="K20" s="527">
        <f xml:space="preserve">
IF($A$4&lt;=12,SUMIFS('ON Data'!S:S,'ON Data'!$D:$D,$A$4,'ON Data'!$E:$E,6),SUMIFS('ON Data'!S:S,'ON Data'!$E:$E,6))</f>
        <v>1664956</v>
      </c>
      <c r="L20" s="527">
        <f xml:space="preserve">
IF($A$4&lt;=12,SUMIFS('ON Data'!AL:AL,'ON Data'!$D:$D,$A$4,'ON Data'!$E:$E,6),SUMIFS('ON Data'!AL:AL,'ON Data'!$E:$E,6))</f>
        <v>111587</v>
      </c>
      <c r="M20" s="527">
        <f xml:space="preserve">
IF($A$4&lt;=12,SUMIFS('ON Data'!AO:AO,'ON Data'!$D:$D,$A$4,'ON Data'!$E:$E,6),SUMIFS('ON Data'!AO:AO,'ON Data'!$E:$E,6))</f>
        <v>255047</v>
      </c>
      <c r="N20" s="527">
        <f xml:space="preserve">
IF($A$4&lt;=12,SUMIFS('ON Data'!AQ:AQ,'ON Data'!$D:$D,$A$4,'ON Data'!$E:$E,6),SUMIFS('ON Data'!AQ:AQ,'ON Data'!$E:$E,6))</f>
        <v>134508</v>
      </c>
      <c r="O20" s="527">
        <f xml:space="preserve">
IF($A$4&lt;=12,SUMIFS('ON Data'!AT:AT,'ON Data'!$D:$D,$A$4,'ON Data'!$E:$E,6),SUMIFS('ON Data'!AT:AT,'ON Data'!$E:$E,6))</f>
        <v>341804</v>
      </c>
      <c r="P20" s="529">
        <f xml:space="preserve">
IF($A$4&lt;=12,SUMIFS('ON Data'!AW:AW,'ON Data'!$D:$D,$A$4,'ON Data'!$E:$E,6),SUMIFS('ON Data'!AW:AW,'ON Data'!$E:$E,6))</f>
        <v>60656</v>
      </c>
      <c r="Q20" s="503"/>
    </row>
    <row r="21" spans="1:46" ht="15" hidden="1" outlineLevel="1" thickBot="1" x14ac:dyDescent="0.35">
      <c r="A21" s="383" t="s">
        <v>131</v>
      </c>
      <c r="B21" s="545">
        <f xml:space="preserve">
IF($A$4&lt;=12,SUMIFS('ON Data'!F:F,'ON Data'!$D:$D,$A$4,'ON Data'!$E:$E,12),SUMIFS('ON Data'!F:F,'ON Data'!$E:$E,12))</f>
        <v>0</v>
      </c>
      <c r="C21" s="543">
        <f xml:space="preserve">
IF($A$4&lt;=12,SUMIFS('ON Data'!G:G,'ON Data'!$D:$D,$A$4,'ON Data'!$E:$E,12),SUMIFS('ON Data'!G:G,'ON Data'!$E:$E,12))</f>
        <v>0</v>
      </c>
      <c r="D21" s="525"/>
      <c r="E21" s="525">
        <f xml:space="preserve">
IF($A$4&lt;=12,SUMIFS('ON Data'!J:J,'ON Data'!$D:$D,$A$4,'ON Data'!$E:$E,12),SUMIFS('ON Data'!J:J,'ON Data'!$E:$E,12))</f>
        <v>0</v>
      </c>
      <c r="F21" s="525">
        <f xml:space="preserve">
IF($A$4&lt;=12,SUMIFS('ON Data'!K:K,'ON Data'!$D:$D,$A$4,'ON Data'!$E:$E,12),SUMIFS('ON Data'!K:K,'ON Data'!$E:$E,12))</f>
        <v>0</v>
      </c>
      <c r="G21" s="525">
        <f xml:space="preserve">
IF($A$4&lt;=12,SUMIFS('ON Data'!L:L,'ON Data'!$D:$D,$A$4,'ON Data'!$E:$E,12),SUMIFS('ON Data'!L:L,'ON Data'!$E:$E,12))</f>
        <v>0</v>
      </c>
      <c r="H21" s="525">
        <f xml:space="preserve">
IF($A$4&lt;=12,SUMIFS('ON Data'!P:P,'ON Data'!$D:$D,$A$4,'ON Data'!$E:$E,12),SUMIFS('ON Data'!P:P,'ON Data'!$E:$E,12))</f>
        <v>0</v>
      </c>
      <c r="I21" s="525">
        <f xml:space="preserve">
IF($A$4&lt;=12,SUMIFS('ON Data'!Q:Q,'ON Data'!$D:$D,$A$4,'ON Data'!$E:$E,12),SUMIFS('ON Data'!Q:Q,'ON Data'!$E:$E,12))</f>
        <v>0</v>
      </c>
      <c r="J21" s="525">
        <f xml:space="preserve">
IF($A$4&lt;=12,SUMIFS('ON Data'!R:R,'ON Data'!$D:$D,$A$4,'ON Data'!$E:$E,12),SUMIFS('ON Data'!R:R,'ON Data'!$E:$E,12))</f>
        <v>0</v>
      </c>
      <c r="K21" s="525">
        <f xml:space="preserve">
IF($A$4&lt;=12,SUMIFS('ON Data'!S:S,'ON Data'!$D:$D,$A$4,'ON Data'!$E:$E,12),SUMIFS('ON Data'!S:S,'ON Data'!$E:$E,12))</f>
        <v>0</v>
      </c>
      <c r="L21" s="525">
        <f xml:space="preserve">
IF($A$4&lt;=12,SUMIFS('ON Data'!AL:AL,'ON Data'!$D:$D,$A$4,'ON Data'!$E:$E,12),SUMIFS('ON Data'!AL:AL,'ON Data'!$E:$E,12))</f>
        <v>0</v>
      </c>
      <c r="M21" s="525">
        <f xml:space="preserve">
IF($A$4&lt;=12,SUMIFS('ON Data'!AO:AO,'ON Data'!$D:$D,$A$4,'ON Data'!$E:$E,12),SUMIFS('ON Data'!AO:AO,'ON Data'!$E:$E,12))</f>
        <v>0</v>
      </c>
      <c r="N21" s="525">
        <f xml:space="preserve">
IF($A$4&lt;=12,SUMIFS('ON Data'!AQ:AQ,'ON Data'!$D:$D,$A$4,'ON Data'!$E:$E,12),SUMIFS('ON Data'!AQ:AQ,'ON Data'!$E:$E,12))</f>
        <v>0</v>
      </c>
      <c r="O21" s="525"/>
      <c r="P21" s="526"/>
      <c r="Q21" s="503"/>
    </row>
    <row r="22" spans="1:46" ht="15" hidden="1" outlineLevel="1" thickBot="1" x14ac:dyDescent="0.35">
      <c r="A22" s="383" t="s">
        <v>96</v>
      </c>
      <c r="B22" s="546" t="str">
        <f xml:space="preserve">
IF(OR(B21="",B21=0),"",B20/B21)</f>
        <v/>
      </c>
      <c r="C22" s="468" t="str">
        <f t="shared" ref="C22:G22" si="3" xml:space="preserve">
IF(OR(C21="",C21=0),"",C20/C21)</f>
        <v/>
      </c>
      <c r="D22" s="469"/>
      <c r="E22" s="469" t="str">
        <f t="shared" si="3"/>
        <v/>
      </c>
      <c r="F22" s="469" t="str">
        <f t="shared" si="3"/>
        <v/>
      </c>
      <c r="G22" s="469" t="str">
        <f t="shared" si="3"/>
        <v/>
      </c>
      <c r="H22" s="469" t="str">
        <f t="shared" ref="H22:N22" si="4" xml:space="preserve">
IF(OR(H21="",H21=0),"",H20/H21)</f>
        <v/>
      </c>
      <c r="I22" s="469" t="str">
        <f t="shared" si="4"/>
        <v/>
      </c>
      <c r="J22" s="469" t="str">
        <f t="shared" si="4"/>
        <v/>
      </c>
      <c r="K22" s="469" t="str">
        <f t="shared" si="4"/>
        <v/>
      </c>
      <c r="L22" s="469" t="str">
        <f t="shared" si="4"/>
        <v/>
      </c>
      <c r="M22" s="469" t="str">
        <f t="shared" si="4"/>
        <v/>
      </c>
      <c r="N22" s="469" t="str">
        <f t="shared" si="4"/>
        <v/>
      </c>
      <c r="O22" s="469"/>
      <c r="P22" s="470"/>
      <c r="Q22" s="503"/>
    </row>
    <row r="23" spans="1:46" ht="15" hidden="1" outlineLevel="1" thickBot="1" x14ac:dyDescent="0.35">
      <c r="A23" s="391" t="s">
        <v>69</v>
      </c>
      <c r="B23" s="547">
        <f xml:space="preserve">
IF(B21="","",B20-B21)</f>
        <v>13977213</v>
      </c>
      <c r="C23" s="409">
        <f t="shared" ref="C23:G23" si="5" xml:space="preserve">
IF(C21="","",C20-C21)</f>
        <v>10500</v>
      </c>
      <c r="D23" s="410"/>
      <c r="E23" s="410">
        <f t="shared" si="5"/>
        <v>242485</v>
      </c>
      <c r="F23" s="410">
        <f t="shared" si="5"/>
        <v>392605</v>
      </c>
      <c r="G23" s="410">
        <f t="shared" si="5"/>
        <v>5949358</v>
      </c>
      <c r="H23" s="410">
        <f t="shared" ref="H23:N23" si="6" xml:space="preserve">
IF(H21="","",H20-H21)</f>
        <v>61557</v>
      </c>
      <c r="I23" s="410">
        <f t="shared" si="6"/>
        <v>1073012</v>
      </c>
      <c r="J23" s="410">
        <f t="shared" si="6"/>
        <v>3512439</v>
      </c>
      <c r="K23" s="410">
        <f t="shared" si="6"/>
        <v>1664956</v>
      </c>
      <c r="L23" s="410">
        <f t="shared" si="6"/>
        <v>111587</v>
      </c>
      <c r="M23" s="410">
        <f t="shared" si="6"/>
        <v>255047</v>
      </c>
      <c r="N23" s="410">
        <f t="shared" si="6"/>
        <v>134508</v>
      </c>
      <c r="O23" s="410"/>
      <c r="P23" s="411"/>
      <c r="Q23" s="503"/>
    </row>
    <row r="24" spans="1:46" x14ac:dyDescent="0.3">
      <c r="A24" s="385" t="s">
        <v>237</v>
      </c>
      <c r="B24" s="437" t="s">
        <v>3</v>
      </c>
      <c r="C24" s="540" t="s">
        <v>320</v>
      </c>
      <c r="D24" s="541" t="s">
        <v>321</v>
      </c>
      <c r="E24" s="541" t="s">
        <v>324</v>
      </c>
      <c r="F24" s="542" t="s">
        <v>248</v>
      </c>
      <c r="AT24" s="503"/>
    </row>
    <row r="25" spans="1:46" x14ac:dyDescent="0.3">
      <c r="A25" s="386" t="s">
        <v>94</v>
      </c>
      <c r="B25" s="404">
        <f xml:space="preserve">
SUM(C25:F25)</f>
        <v>38154</v>
      </c>
      <c r="C25" s="531">
        <f xml:space="preserve">
IF($A$4&lt;=12,SUMIFS('ON Data'!$G:$G,'ON Data'!$D:$D,$A$4,'ON Data'!$E:$E,10),SUMIFS('ON Data'!$G:$G,'ON Data'!$E:$E,10))</f>
        <v>15000</v>
      </c>
      <c r="D25" s="532">
        <f xml:space="preserve">
IF($A$4&lt;=12,SUMIFS('ON Data'!$J:$J,'ON Data'!$D:$D,$A$4,'ON Data'!$E:$E,10),SUMIFS('ON Data'!$J:$J,'ON Data'!$E:$E,10))</f>
        <v>0</v>
      </c>
      <c r="E25" s="532">
        <f xml:space="preserve">
IF($A$4&lt;=12,SUMIFS('ON Data'!$H:$H,'ON Data'!$D:$D,$A$4,'ON Data'!$E:$E,10),SUMIFS('ON Data'!$H:$H,'ON Data'!$E:$E,10))</f>
        <v>23154</v>
      </c>
      <c r="F25" s="533">
        <f xml:space="preserve">
IF($A$4&lt;=12,SUMIFS('ON Data'!$I:$I,'ON Data'!$D:$D,$A$4,'ON Data'!$E:$E,10),SUMIFS('ON Data'!$I:$I,'ON Data'!$E:$E,10))</f>
        <v>0</v>
      </c>
    </row>
    <row r="26" spans="1:46" x14ac:dyDescent="0.3">
      <c r="A26" s="392" t="s">
        <v>247</v>
      </c>
      <c r="B26" s="416">
        <f xml:space="preserve">
SUM(C26:F26)</f>
        <v>31176.108476051813</v>
      </c>
      <c r="C26" s="531">
        <f xml:space="preserve">
IF($A$4&lt;=12,SUMIFS('ON Data'!$G:$G,'ON Data'!$D:$D,$A$4,'ON Data'!$E:$E,11),SUMIFS('ON Data'!$G:$G,'ON Data'!$E:$E,11))</f>
        <v>15051.108476051812</v>
      </c>
      <c r="D26" s="532">
        <f xml:space="preserve">
IF($A$4&lt;=12,SUMIFS('ON Data'!$J:$J,'ON Data'!$D:$D,$A$4,'ON Data'!$E:$E,11),SUMIFS('ON Data'!$J:$J,'ON Data'!$E:$E,11))</f>
        <v>625</v>
      </c>
      <c r="E26" s="532">
        <f xml:space="preserve">
IF($A$4&lt;=12,SUMIFS('ON Data'!$H:$H,'ON Data'!$D:$D,$A$4,'ON Data'!$E:$E,11),SUMIFS('ON Data'!$H:$H,'ON Data'!$E:$E,11))</f>
        <v>15500</v>
      </c>
      <c r="F26" s="533">
        <f xml:space="preserve">
IF($A$4&lt;=12,SUMIFS('ON Data'!$I:$I,'ON Data'!$D:$D,$A$4,'ON Data'!$E:$E,11),SUMIFS('ON Data'!$I:$I,'ON Data'!$E:$E,11))</f>
        <v>0</v>
      </c>
    </row>
    <row r="27" spans="1:46" x14ac:dyDescent="0.3">
      <c r="A27" s="392" t="s">
        <v>96</v>
      </c>
      <c r="B27" s="438">
        <f xml:space="preserve">
IF(B26=0,0,B25/B26)</f>
        <v>1.2238217617605582</v>
      </c>
      <c r="C27" s="534">
        <f xml:space="preserve">
IF(C26=0,0,C25/C26)</f>
        <v>0.99660433807030679</v>
      </c>
      <c r="D27" s="535">
        <f t="shared" ref="D27:E27" si="7" xml:space="preserve">
IF(D26=0,0,D25/D26)</f>
        <v>0</v>
      </c>
      <c r="E27" s="535">
        <f t="shared" si="7"/>
        <v>1.4938064516129033</v>
      </c>
      <c r="F27" s="536">
        <f xml:space="preserve">
IF(F26=0,0,F25/F26)</f>
        <v>0</v>
      </c>
    </row>
    <row r="28" spans="1:46" ht="15" thickBot="1" x14ac:dyDescent="0.35">
      <c r="A28" s="392" t="s">
        <v>246</v>
      </c>
      <c r="B28" s="416">
        <f xml:space="preserve">
SUM(C28:F28)</f>
        <v>-6977.8915239481885</v>
      </c>
      <c r="C28" s="537">
        <f xml:space="preserve">
C26-C25</f>
        <v>51.108476051811522</v>
      </c>
      <c r="D28" s="538">
        <f t="shared" ref="D28:E28" si="8" xml:space="preserve">
D26-D25</f>
        <v>625</v>
      </c>
      <c r="E28" s="538">
        <f t="shared" si="8"/>
        <v>-7654</v>
      </c>
      <c r="F28" s="539">
        <f xml:space="preserve">
F26-F25</f>
        <v>0</v>
      </c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3"/>
      <c r="X28" s="503"/>
      <c r="Y28" s="503"/>
      <c r="Z28" s="503"/>
      <c r="AA28" s="503"/>
      <c r="AB28" s="503"/>
      <c r="AC28" s="503"/>
      <c r="AD28" s="503"/>
      <c r="AE28" s="503"/>
      <c r="AF28" s="503"/>
      <c r="AG28" s="503"/>
      <c r="AH28" s="503"/>
      <c r="AI28" s="503"/>
      <c r="AJ28" s="503"/>
      <c r="AK28" s="503"/>
      <c r="AL28" s="503"/>
      <c r="AM28" s="503"/>
      <c r="AN28" s="503"/>
      <c r="AO28" s="503"/>
      <c r="AP28" s="503"/>
      <c r="AQ28" s="503"/>
      <c r="AR28" s="503"/>
      <c r="AS28" s="503"/>
    </row>
    <row r="29" spans="1:46" x14ac:dyDescent="0.3">
      <c r="A29" s="393"/>
      <c r="B29" s="393"/>
      <c r="C29" s="394"/>
      <c r="D29" s="393"/>
      <c r="E29" s="393"/>
      <c r="F29" s="393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34" t="s">
        <v>241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</row>
    <row r="33" spans="1:1" x14ac:dyDescent="0.3">
      <c r="A33" s="436" t="s">
        <v>316</v>
      </c>
    </row>
    <row r="34" spans="1:1" x14ac:dyDescent="0.3">
      <c r="A34" s="436" t="s">
        <v>317</v>
      </c>
    </row>
    <row r="35" spans="1:1" x14ac:dyDescent="0.3">
      <c r="A35" s="436" t="s">
        <v>318</v>
      </c>
    </row>
    <row r="36" spans="1:1" x14ac:dyDescent="0.3">
      <c r="A36" s="436" t="s">
        <v>319</v>
      </c>
    </row>
    <row r="37" spans="1:1" x14ac:dyDescent="0.3">
      <c r="A37" s="436" t="s">
        <v>249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P22">
    <cfRule type="cellIs" dxfId="28" priority="15" operator="greaterThan">
      <formula>1</formula>
    </cfRule>
  </conditionalFormatting>
  <conditionalFormatting sqref="B23:P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53" t="s">
        <v>151</v>
      </c>
      <c r="B1" s="553"/>
      <c r="C1" s="554"/>
      <c r="D1" s="554"/>
      <c r="E1" s="554"/>
    </row>
    <row r="2" spans="1:5" ht="14.4" customHeight="1" thickBot="1" x14ac:dyDescent="0.35">
      <c r="A2" s="374" t="s">
        <v>325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37789.886598384001</v>
      </c>
      <c r="D4" s="280">
        <f ca="1">IF(ISERROR(VLOOKUP("Náklady celkem",INDIRECT("HI!$A:$G"),5,0)),0,VLOOKUP("Náklady celkem",INDIRECT("HI!$A:$G"),5,0))</f>
        <v>38759.358300000029</v>
      </c>
      <c r="E4" s="281">
        <f ca="1">IF(C4=0,0,D4/C4)</f>
        <v>1.0256542633196863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2003.321428571428</v>
      </c>
      <c r="D7" s="288">
        <f>IF(ISERROR(HI!E5),"",HI!E5)</f>
        <v>2195.141540000001</v>
      </c>
      <c r="E7" s="285">
        <f t="shared" ref="E7:E15" si="0">IF(C7=0,0,D7/C7)</f>
        <v>1.0957510405933013</v>
      </c>
    </row>
    <row r="8" spans="1:5" ht="14.4" customHeight="1" x14ac:dyDescent="0.3">
      <c r="A8" s="463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63" t="str">
        <f>HYPERLINK("#'LŽ Statim'!A1","Podíl statimových žádanek (max. 30%)")</f>
        <v>Podíl statimových žádanek (max. 30%)</v>
      </c>
      <c r="B9" s="461" t="s">
        <v>267</v>
      </c>
      <c r="C9" s="462">
        <v>0.3</v>
      </c>
      <c r="D9" s="462">
        <f>IF('LŽ Statim'!G3="",0,'LŽ Statim'!G3)</f>
        <v>0.19812526629740093</v>
      </c>
      <c r="E9" s="285">
        <f>IF(C9=0,0,D9/C9)</f>
        <v>0.66041755432466975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63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0.51318718171306987</v>
      </c>
      <c r="E11" s="285">
        <f t="shared" si="0"/>
        <v>0.85531196952178312</v>
      </c>
    </row>
    <row r="12" spans="1:5" ht="14.4" customHeight="1" x14ac:dyDescent="0.3">
      <c r="A12" s="463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0.96266162612424733</v>
      </c>
      <c r="E12" s="285">
        <f t="shared" si="0"/>
        <v>1.2033270326553092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9161.7500000000036</v>
      </c>
      <c r="D15" s="288">
        <f>IF(ISERROR(HI!E6),"",HI!E6)</f>
        <v>9187.3543800000007</v>
      </c>
      <c r="E15" s="285">
        <f t="shared" si="0"/>
        <v>1.0027947040685454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19226</v>
      </c>
      <c r="D16" s="284">
        <f ca="1">IF(ISERROR(VLOOKUP("Osobní náklady (Kč) *",INDIRECT("HI!$A:$G"),5,0)),0,VLOOKUP("Osobní náklady (Kč) *",INDIRECT("HI!$A:$G"),5,0))</f>
        <v>18994.954420000005</v>
      </c>
      <c r="E16" s="285">
        <f ca="1">IF(C16=0,0,D16/C16)</f>
        <v>0.98798264953708548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46396.457310000005</v>
      </c>
      <c r="D18" s="303">
        <f ca="1">IF(ISERROR(VLOOKUP("Výnosy celkem",INDIRECT("HI!$A:$G"),5,0)),0,VLOOKUP("Výnosy celkem",INDIRECT("HI!$A:$G"),5,0))</f>
        <v>41972.601309999998</v>
      </c>
      <c r="E18" s="304">
        <f t="shared" ref="E18:E31" ca="1" si="1">IF(C18=0,0,D18/C18)</f>
        <v>0.90465099586285613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332.62731000000008</v>
      </c>
      <c r="D19" s="284">
        <f ca="1">IF(ISERROR(VLOOKUP("Ambulance *",INDIRECT("HI!$A:$G"),5,0)),0,VLOOKUP("Ambulance *",INDIRECT("HI!$A:$G"),5,0))</f>
        <v>330.26130999999998</v>
      </c>
      <c r="E19" s="285">
        <f t="shared" ca="1" si="1"/>
        <v>0.99288693402835715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0.99288693402835726</v>
      </c>
      <c r="E20" s="285">
        <f t="shared" si="1"/>
        <v>0.99288693402835726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62">
        <f>IF(ISERROR(VLOOKUP("Specializovaná ambulantní péče",'ZV Vykáz.-A'!$A:$AB,10,0)),"",VLOOKUP("Specializovaná ambulantní péče",'ZV Vykáz.-A'!$A:$AB,10,0))</f>
        <v>0.99288693402835759</v>
      </c>
      <c r="E21" s="285">
        <f t="shared" si="1"/>
        <v>0.99288693402835759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62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0.94200792274633149</v>
      </c>
      <c r="E23" s="285">
        <f t="shared" si="1"/>
        <v>1.1082446149956842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46063.83</v>
      </c>
      <c r="D24" s="284">
        <f ca="1">IF(ISERROR(VLOOKUP("Hospitalizace *",INDIRECT("HI!$A:$G"),5,0)),0,VLOOKUP("Hospitalizace *",INDIRECT("HI!$A:$G"),5,0))</f>
        <v>41642.339999999997</v>
      </c>
      <c r="E24" s="285">
        <f ca="1">IF(C24=0,0,D24/C24)</f>
        <v>0.9040138433994741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0.9040138433994741</v>
      </c>
      <c r="E25" s="285">
        <f t="shared" si="1"/>
        <v>0.9040138433994741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0.87626821083486706</v>
      </c>
      <c r="E26" s="285">
        <f t="shared" si="1"/>
        <v>0.87626821083486706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10.631783833295168</v>
      </c>
      <c r="E27" s="285">
        <f t="shared" si="1"/>
        <v>10.631783833295168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0.90055248618784534</v>
      </c>
      <c r="E29" s="285">
        <f t="shared" si="1"/>
        <v>0.94794998546088982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0.97031729785056298</v>
      </c>
      <c r="E30" s="285">
        <f t="shared" si="1"/>
        <v>0.97031729785056298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0.75802768679894816</v>
      </c>
      <c r="D31" s="289">
        <f>IF(ISERROR(VLOOKUP("Celkem:",'ZV Vyžád.'!$A:$M,7,0)),"",VLOOKUP("Celkem:",'ZV Vyžád.'!$A:$M,7,0))</f>
        <v>1.0042591104377312</v>
      </c>
      <c r="E31" s="285">
        <f t="shared" si="1"/>
        <v>1.3248317019640616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4039</v>
      </c>
    </row>
    <row r="2" spans="1:49" x14ac:dyDescent="0.3">
      <c r="A2" s="374" t="s">
        <v>325</v>
      </c>
    </row>
    <row r="3" spans="1:49" x14ac:dyDescent="0.3">
      <c r="A3" s="370" t="s">
        <v>212</v>
      </c>
      <c r="B3" s="397">
        <v>2017</v>
      </c>
      <c r="D3" s="371">
        <f>MAX(D5:D1048576)</f>
        <v>3</v>
      </c>
      <c r="F3" s="371">
        <f>SUMIF($E5:$E1048576,"&lt;10",F5:F1048576)</f>
        <v>14116775.08</v>
      </c>
      <c r="G3" s="371">
        <f t="shared" ref="G3:AW3" si="0">SUMIF($E5:$E1048576,"&lt;10",G5:G1048576)</f>
        <v>10570</v>
      </c>
      <c r="H3" s="371">
        <f t="shared" si="0"/>
        <v>0</v>
      </c>
      <c r="I3" s="371">
        <f t="shared" si="0"/>
        <v>167697</v>
      </c>
      <c r="J3" s="371">
        <f t="shared" si="0"/>
        <v>243485</v>
      </c>
      <c r="K3" s="371">
        <f t="shared" si="0"/>
        <v>393703</v>
      </c>
      <c r="L3" s="371">
        <f t="shared" si="0"/>
        <v>5959369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62023.5</v>
      </c>
      <c r="Q3" s="371">
        <f t="shared" si="0"/>
        <v>1082576.25</v>
      </c>
      <c r="R3" s="371">
        <f t="shared" si="0"/>
        <v>3574424.25</v>
      </c>
      <c r="S3" s="371">
        <f t="shared" si="0"/>
        <v>1694550.75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111993.5</v>
      </c>
      <c r="AM3" s="371">
        <f t="shared" si="0"/>
        <v>0</v>
      </c>
      <c r="AN3" s="371">
        <f t="shared" si="0"/>
        <v>0</v>
      </c>
      <c r="AO3" s="371">
        <f t="shared" si="0"/>
        <v>260907.5</v>
      </c>
      <c r="AP3" s="371">
        <f t="shared" si="0"/>
        <v>0</v>
      </c>
      <c r="AQ3" s="371">
        <f t="shared" si="0"/>
        <v>137885</v>
      </c>
      <c r="AR3" s="371">
        <f t="shared" si="0"/>
        <v>0</v>
      </c>
      <c r="AS3" s="371">
        <f t="shared" si="0"/>
        <v>0</v>
      </c>
      <c r="AT3" s="371">
        <f t="shared" si="0"/>
        <v>356746.33</v>
      </c>
      <c r="AU3" s="371">
        <f t="shared" si="0"/>
        <v>0</v>
      </c>
      <c r="AV3" s="371">
        <f t="shared" si="0"/>
        <v>0</v>
      </c>
      <c r="AW3" s="371">
        <f t="shared" si="0"/>
        <v>60844</v>
      </c>
    </row>
    <row r="4" spans="1:49" x14ac:dyDescent="0.3">
      <c r="A4" s="370" t="s">
        <v>213</v>
      </c>
      <c r="B4" s="397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7">
        <v>2</v>
      </c>
      <c r="C5" s="370">
        <v>50</v>
      </c>
      <c r="D5" s="370">
        <v>1</v>
      </c>
      <c r="E5" s="370">
        <v>1</v>
      </c>
      <c r="F5" s="370">
        <v>97.25</v>
      </c>
      <c r="G5" s="370">
        <v>0</v>
      </c>
      <c r="H5" s="370">
        <v>0</v>
      </c>
      <c r="I5" s="370">
        <v>2</v>
      </c>
      <c r="J5" s="370">
        <v>2</v>
      </c>
      <c r="K5" s="370">
        <v>2</v>
      </c>
      <c r="L5" s="370">
        <v>17</v>
      </c>
      <c r="M5" s="370">
        <v>0</v>
      </c>
      <c r="N5" s="370">
        <v>0</v>
      </c>
      <c r="O5" s="370">
        <v>0</v>
      </c>
      <c r="P5" s="370">
        <v>1</v>
      </c>
      <c r="Q5" s="370">
        <v>13.5</v>
      </c>
      <c r="R5" s="370">
        <v>30.75</v>
      </c>
      <c r="S5" s="370">
        <v>15.25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5</v>
      </c>
      <c r="AP5" s="370">
        <v>0</v>
      </c>
      <c r="AQ5" s="370">
        <v>2</v>
      </c>
      <c r="AR5" s="370">
        <v>0</v>
      </c>
      <c r="AS5" s="370">
        <v>0</v>
      </c>
      <c r="AT5" s="370">
        <v>5.75</v>
      </c>
      <c r="AU5" s="370">
        <v>0</v>
      </c>
      <c r="AV5" s="370">
        <v>0</v>
      </c>
      <c r="AW5" s="370">
        <v>1</v>
      </c>
    </row>
    <row r="6" spans="1:49" x14ac:dyDescent="0.3">
      <c r="A6" s="370" t="s">
        <v>215</v>
      </c>
      <c r="B6" s="397">
        <v>3</v>
      </c>
      <c r="C6" s="370">
        <v>50</v>
      </c>
      <c r="D6" s="370">
        <v>1</v>
      </c>
      <c r="E6" s="370">
        <v>2</v>
      </c>
      <c r="F6" s="370">
        <v>14776.25</v>
      </c>
      <c r="G6" s="370">
        <v>0</v>
      </c>
      <c r="H6" s="370">
        <v>0</v>
      </c>
      <c r="I6" s="370">
        <v>336</v>
      </c>
      <c r="J6" s="370">
        <v>336</v>
      </c>
      <c r="K6" s="370">
        <v>312</v>
      </c>
      <c r="L6" s="370">
        <v>2896</v>
      </c>
      <c r="M6" s="370">
        <v>0</v>
      </c>
      <c r="N6" s="370">
        <v>0</v>
      </c>
      <c r="O6" s="370">
        <v>0</v>
      </c>
      <c r="P6" s="370">
        <v>141</v>
      </c>
      <c r="Q6" s="370">
        <v>1886.75</v>
      </c>
      <c r="R6" s="370">
        <v>4673.5</v>
      </c>
      <c r="S6" s="370">
        <v>2206.5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660</v>
      </c>
      <c r="AP6" s="370">
        <v>0</v>
      </c>
      <c r="AQ6" s="370">
        <v>321</v>
      </c>
      <c r="AR6" s="370">
        <v>0</v>
      </c>
      <c r="AS6" s="370">
        <v>0</v>
      </c>
      <c r="AT6" s="370">
        <v>852.5</v>
      </c>
      <c r="AU6" s="370">
        <v>0</v>
      </c>
      <c r="AV6" s="370">
        <v>0</v>
      </c>
      <c r="AW6" s="370">
        <v>155</v>
      </c>
    </row>
    <row r="7" spans="1:49" x14ac:dyDescent="0.3">
      <c r="A7" s="370" t="s">
        <v>216</v>
      </c>
      <c r="B7" s="397">
        <v>4</v>
      </c>
      <c r="C7" s="370">
        <v>50</v>
      </c>
      <c r="D7" s="370">
        <v>1</v>
      </c>
      <c r="E7" s="370">
        <v>3</v>
      </c>
      <c r="F7" s="370">
        <v>6.5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6.5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7">
        <v>5</v>
      </c>
      <c r="C8" s="370">
        <v>50</v>
      </c>
      <c r="D8" s="370">
        <v>1</v>
      </c>
      <c r="E8" s="370">
        <v>4</v>
      </c>
      <c r="F8" s="370">
        <v>972</v>
      </c>
      <c r="G8" s="370">
        <v>0</v>
      </c>
      <c r="H8" s="370">
        <v>0</v>
      </c>
      <c r="I8" s="370">
        <v>0</v>
      </c>
      <c r="J8" s="370">
        <v>2.5</v>
      </c>
      <c r="K8" s="370">
        <v>68</v>
      </c>
      <c r="L8" s="370">
        <v>545</v>
      </c>
      <c r="M8" s="370">
        <v>0</v>
      </c>
      <c r="N8" s="370">
        <v>0</v>
      </c>
      <c r="O8" s="370">
        <v>0</v>
      </c>
      <c r="P8" s="370">
        <v>0</v>
      </c>
      <c r="Q8" s="370">
        <v>0</v>
      </c>
      <c r="R8" s="370">
        <v>255.5</v>
      </c>
      <c r="S8" s="370">
        <v>69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32</v>
      </c>
    </row>
    <row r="9" spans="1:49" x14ac:dyDescent="0.3">
      <c r="A9" s="370" t="s">
        <v>218</v>
      </c>
      <c r="B9" s="397">
        <v>6</v>
      </c>
      <c r="C9" s="370">
        <v>50</v>
      </c>
      <c r="D9" s="370">
        <v>1</v>
      </c>
      <c r="E9" s="370">
        <v>5</v>
      </c>
      <c r="F9" s="370">
        <v>25</v>
      </c>
      <c r="G9" s="370">
        <v>25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7">
        <v>7</v>
      </c>
      <c r="C10" s="370">
        <v>50</v>
      </c>
      <c r="D10" s="370">
        <v>1</v>
      </c>
      <c r="E10" s="370">
        <v>6</v>
      </c>
      <c r="F10" s="370">
        <v>4716641</v>
      </c>
      <c r="G10" s="370">
        <v>3750</v>
      </c>
      <c r="H10" s="370">
        <v>0</v>
      </c>
      <c r="I10" s="370">
        <v>55583</v>
      </c>
      <c r="J10" s="370">
        <v>78600</v>
      </c>
      <c r="K10" s="370">
        <v>128844</v>
      </c>
      <c r="L10" s="370">
        <v>2042555</v>
      </c>
      <c r="M10" s="370">
        <v>0</v>
      </c>
      <c r="N10" s="370">
        <v>0</v>
      </c>
      <c r="O10" s="370">
        <v>0</v>
      </c>
      <c r="P10" s="370">
        <v>20316</v>
      </c>
      <c r="Q10" s="370">
        <v>343466</v>
      </c>
      <c r="R10" s="370">
        <v>1179772</v>
      </c>
      <c r="S10" s="370">
        <v>560510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86380</v>
      </c>
      <c r="AP10" s="370">
        <v>0</v>
      </c>
      <c r="AQ10" s="370">
        <v>47290</v>
      </c>
      <c r="AR10" s="370">
        <v>0</v>
      </c>
      <c r="AS10" s="370">
        <v>0</v>
      </c>
      <c r="AT10" s="370">
        <v>108919</v>
      </c>
      <c r="AU10" s="370">
        <v>0</v>
      </c>
      <c r="AV10" s="370">
        <v>0</v>
      </c>
      <c r="AW10" s="370">
        <v>60656</v>
      </c>
    </row>
    <row r="11" spans="1:49" x14ac:dyDescent="0.3">
      <c r="A11" s="370" t="s">
        <v>220</v>
      </c>
      <c r="B11" s="397">
        <v>8</v>
      </c>
      <c r="C11" s="370">
        <v>50</v>
      </c>
      <c r="D11" s="370">
        <v>1</v>
      </c>
      <c r="E11" s="370">
        <v>9</v>
      </c>
      <c r="F11" s="370">
        <v>26284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1500</v>
      </c>
      <c r="R11" s="370">
        <v>16114</v>
      </c>
      <c r="S11" s="370">
        <v>5600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3070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7">
        <v>9</v>
      </c>
      <c r="C12" s="370">
        <v>50</v>
      </c>
      <c r="D12" s="370">
        <v>1</v>
      </c>
      <c r="E12" s="370">
        <v>10</v>
      </c>
      <c r="F12" s="370">
        <v>24738</v>
      </c>
      <c r="G12" s="370">
        <v>8800</v>
      </c>
      <c r="H12" s="370">
        <v>15938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7">
        <v>10</v>
      </c>
      <c r="C13" s="370">
        <v>50</v>
      </c>
      <c r="D13" s="370">
        <v>1</v>
      </c>
      <c r="E13" s="370">
        <v>11</v>
      </c>
      <c r="F13" s="370">
        <v>10392.036158683937</v>
      </c>
      <c r="G13" s="370">
        <v>5017.0361586839372</v>
      </c>
      <c r="H13" s="370">
        <v>5166.666666666667</v>
      </c>
      <c r="I13" s="370">
        <v>0</v>
      </c>
      <c r="J13" s="370">
        <v>208.33333333333334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7">
        <v>11</v>
      </c>
      <c r="C14" s="370">
        <v>50</v>
      </c>
      <c r="D14" s="370">
        <v>2</v>
      </c>
      <c r="E14" s="370">
        <v>1</v>
      </c>
      <c r="F14" s="370">
        <v>97.5</v>
      </c>
      <c r="G14" s="370">
        <v>0</v>
      </c>
      <c r="H14" s="370">
        <v>0</v>
      </c>
      <c r="I14" s="370">
        <v>2</v>
      </c>
      <c r="J14" s="370">
        <v>2</v>
      </c>
      <c r="K14" s="370">
        <v>2</v>
      </c>
      <c r="L14" s="370">
        <v>17</v>
      </c>
      <c r="M14" s="370">
        <v>0</v>
      </c>
      <c r="N14" s="370">
        <v>0</v>
      </c>
      <c r="O14" s="370">
        <v>0</v>
      </c>
      <c r="P14" s="370">
        <v>1</v>
      </c>
      <c r="Q14" s="370">
        <v>13.5</v>
      </c>
      <c r="R14" s="370">
        <v>30.75</v>
      </c>
      <c r="S14" s="370">
        <v>16.25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1</v>
      </c>
      <c r="AM14" s="370">
        <v>0</v>
      </c>
      <c r="AN14" s="370">
        <v>0</v>
      </c>
      <c r="AO14" s="370">
        <v>4</v>
      </c>
      <c r="AP14" s="370">
        <v>0</v>
      </c>
      <c r="AQ14" s="370">
        <v>2</v>
      </c>
      <c r="AR14" s="370">
        <v>0</v>
      </c>
      <c r="AS14" s="370">
        <v>0</v>
      </c>
      <c r="AT14" s="370">
        <v>6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7">
        <v>12</v>
      </c>
      <c r="C15" s="370">
        <v>50</v>
      </c>
      <c r="D15" s="370">
        <v>2</v>
      </c>
      <c r="E15" s="370">
        <v>2</v>
      </c>
      <c r="F15" s="370">
        <v>13426.76</v>
      </c>
      <c r="G15" s="370">
        <v>0</v>
      </c>
      <c r="H15" s="370">
        <v>0</v>
      </c>
      <c r="I15" s="370">
        <v>312</v>
      </c>
      <c r="J15" s="370">
        <v>296</v>
      </c>
      <c r="K15" s="370">
        <v>232</v>
      </c>
      <c r="L15" s="370">
        <v>2548</v>
      </c>
      <c r="M15" s="370">
        <v>0</v>
      </c>
      <c r="N15" s="370">
        <v>0</v>
      </c>
      <c r="O15" s="370">
        <v>0</v>
      </c>
      <c r="P15" s="370">
        <v>150</v>
      </c>
      <c r="Q15" s="370">
        <v>1707.5</v>
      </c>
      <c r="R15" s="370">
        <v>4328</v>
      </c>
      <c r="S15" s="370">
        <v>2087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155</v>
      </c>
      <c r="AM15" s="370">
        <v>0</v>
      </c>
      <c r="AN15" s="370">
        <v>0</v>
      </c>
      <c r="AO15" s="370">
        <v>525</v>
      </c>
      <c r="AP15" s="370">
        <v>0</v>
      </c>
      <c r="AQ15" s="370">
        <v>309</v>
      </c>
      <c r="AR15" s="370">
        <v>0</v>
      </c>
      <c r="AS15" s="370">
        <v>0</v>
      </c>
      <c r="AT15" s="370">
        <v>777.26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7">
        <v>2017</v>
      </c>
      <c r="C16" s="370">
        <v>50</v>
      </c>
      <c r="D16" s="370">
        <v>2</v>
      </c>
      <c r="E16" s="370">
        <v>3</v>
      </c>
      <c r="F16" s="370">
        <v>82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50</v>
      </c>
      <c r="R16" s="370">
        <v>32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50</v>
      </c>
      <c r="D17" s="370">
        <v>2</v>
      </c>
      <c r="E17" s="370">
        <v>4</v>
      </c>
      <c r="F17" s="370">
        <v>959.75</v>
      </c>
      <c r="G17" s="370">
        <v>0</v>
      </c>
      <c r="H17" s="370">
        <v>0</v>
      </c>
      <c r="I17" s="370">
        <v>0</v>
      </c>
      <c r="J17" s="370">
        <v>0</v>
      </c>
      <c r="K17" s="370">
        <v>68</v>
      </c>
      <c r="L17" s="370">
        <v>527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262.75</v>
      </c>
      <c r="S17" s="370">
        <v>62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40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50</v>
      </c>
      <c r="D18" s="370">
        <v>2</v>
      </c>
      <c r="E18" s="370">
        <v>5</v>
      </c>
      <c r="F18" s="370">
        <v>25</v>
      </c>
      <c r="G18" s="370">
        <v>25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50</v>
      </c>
      <c r="D19" s="370">
        <v>2</v>
      </c>
      <c r="E19" s="370">
        <v>6</v>
      </c>
      <c r="F19" s="370">
        <v>4646747</v>
      </c>
      <c r="G19" s="370">
        <v>3750</v>
      </c>
      <c r="H19" s="370">
        <v>0</v>
      </c>
      <c r="I19" s="370">
        <v>55370</v>
      </c>
      <c r="J19" s="370">
        <v>80810</v>
      </c>
      <c r="K19" s="370">
        <v>132810</v>
      </c>
      <c r="L19" s="370">
        <v>1977023</v>
      </c>
      <c r="M19" s="370">
        <v>0</v>
      </c>
      <c r="N19" s="370">
        <v>0</v>
      </c>
      <c r="O19" s="370">
        <v>0</v>
      </c>
      <c r="P19" s="370">
        <v>20565</v>
      </c>
      <c r="Q19" s="370">
        <v>340040</v>
      </c>
      <c r="R19" s="370">
        <v>1176450</v>
      </c>
      <c r="S19" s="370">
        <v>558602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57657</v>
      </c>
      <c r="AM19" s="370">
        <v>0</v>
      </c>
      <c r="AN19" s="370">
        <v>0</v>
      </c>
      <c r="AO19" s="370">
        <v>85898</v>
      </c>
      <c r="AP19" s="370">
        <v>0</v>
      </c>
      <c r="AQ19" s="370">
        <v>45467</v>
      </c>
      <c r="AR19" s="370">
        <v>0</v>
      </c>
      <c r="AS19" s="370">
        <v>0</v>
      </c>
      <c r="AT19" s="370">
        <v>112305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50</v>
      </c>
      <c r="D20" s="370">
        <v>2</v>
      </c>
      <c r="E20" s="370">
        <v>9</v>
      </c>
      <c r="F20" s="370">
        <v>31766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0</v>
      </c>
      <c r="P20" s="370">
        <v>0</v>
      </c>
      <c r="Q20" s="370">
        <v>0</v>
      </c>
      <c r="R20" s="370">
        <v>16152</v>
      </c>
      <c r="S20" s="370">
        <v>8680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4064</v>
      </c>
      <c r="AP20" s="370">
        <v>0</v>
      </c>
      <c r="AQ20" s="370">
        <v>0</v>
      </c>
      <c r="AR20" s="370">
        <v>0</v>
      </c>
      <c r="AS20" s="370">
        <v>0</v>
      </c>
      <c r="AT20" s="370">
        <v>2870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50</v>
      </c>
      <c r="D21" s="370">
        <v>2</v>
      </c>
      <c r="E21" s="370">
        <v>10</v>
      </c>
      <c r="F21" s="370">
        <v>7216</v>
      </c>
      <c r="G21" s="370">
        <v>0</v>
      </c>
      <c r="H21" s="370">
        <v>7216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50</v>
      </c>
      <c r="D22" s="370">
        <v>2</v>
      </c>
      <c r="E22" s="370">
        <v>11</v>
      </c>
      <c r="F22" s="370">
        <v>10392.036158683937</v>
      </c>
      <c r="G22" s="370">
        <v>5017.0361586839372</v>
      </c>
      <c r="H22" s="370">
        <v>5166.666666666667</v>
      </c>
      <c r="I22" s="370">
        <v>0</v>
      </c>
      <c r="J22" s="370">
        <v>208.33333333333334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50</v>
      </c>
      <c r="D23" s="370">
        <v>3</v>
      </c>
      <c r="E23" s="370">
        <v>1</v>
      </c>
      <c r="F23" s="370">
        <v>97.6</v>
      </c>
      <c r="G23" s="370">
        <v>0</v>
      </c>
      <c r="H23" s="370">
        <v>0</v>
      </c>
      <c r="I23" s="370">
        <v>2</v>
      </c>
      <c r="J23" s="370">
        <v>2</v>
      </c>
      <c r="K23" s="370">
        <v>2</v>
      </c>
      <c r="L23" s="370">
        <v>16.600000000000001</v>
      </c>
      <c r="M23" s="370">
        <v>0</v>
      </c>
      <c r="N23" s="370">
        <v>0</v>
      </c>
      <c r="O23" s="370">
        <v>0</v>
      </c>
      <c r="P23" s="370">
        <v>1</v>
      </c>
      <c r="Q23" s="370">
        <v>15</v>
      </c>
      <c r="R23" s="370">
        <v>30.75</v>
      </c>
      <c r="S23" s="370">
        <v>15.25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1</v>
      </c>
      <c r="AM23" s="370">
        <v>0</v>
      </c>
      <c r="AN23" s="370">
        <v>0</v>
      </c>
      <c r="AO23" s="370">
        <v>4</v>
      </c>
      <c r="AP23" s="370">
        <v>0</v>
      </c>
      <c r="AQ23" s="370">
        <v>2</v>
      </c>
      <c r="AR23" s="370">
        <v>0</v>
      </c>
      <c r="AS23" s="370">
        <v>0</v>
      </c>
      <c r="AT23" s="370">
        <v>6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50</v>
      </c>
      <c r="D24" s="370">
        <v>3</v>
      </c>
      <c r="E24" s="370">
        <v>2</v>
      </c>
      <c r="F24" s="370">
        <v>15122.47</v>
      </c>
      <c r="G24" s="370">
        <v>0</v>
      </c>
      <c r="H24" s="370">
        <v>0</v>
      </c>
      <c r="I24" s="370">
        <v>344</v>
      </c>
      <c r="J24" s="370">
        <v>352</v>
      </c>
      <c r="K24" s="370">
        <v>344</v>
      </c>
      <c r="L24" s="370">
        <v>2910.4</v>
      </c>
      <c r="M24" s="370">
        <v>0</v>
      </c>
      <c r="N24" s="370">
        <v>0</v>
      </c>
      <c r="O24" s="370">
        <v>0</v>
      </c>
      <c r="P24" s="370">
        <v>172.5</v>
      </c>
      <c r="Q24" s="370">
        <v>2318</v>
      </c>
      <c r="R24" s="370">
        <v>4644.75</v>
      </c>
      <c r="S24" s="370">
        <v>2190.25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178.25</v>
      </c>
      <c r="AM24" s="370">
        <v>0</v>
      </c>
      <c r="AN24" s="370">
        <v>0</v>
      </c>
      <c r="AO24" s="370">
        <v>598.5</v>
      </c>
      <c r="AP24" s="370">
        <v>0</v>
      </c>
      <c r="AQ24" s="370">
        <v>291</v>
      </c>
      <c r="AR24" s="370">
        <v>0</v>
      </c>
      <c r="AS24" s="370">
        <v>0</v>
      </c>
      <c r="AT24" s="370">
        <v>778.81999999999994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50</v>
      </c>
      <c r="D25" s="370">
        <v>3</v>
      </c>
      <c r="E25" s="370">
        <v>3</v>
      </c>
      <c r="F25" s="370">
        <v>100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24</v>
      </c>
      <c r="M25" s="370">
        <v>0</v>
      </c>
      <c r="N25" s="370">
        <v>0</v>
      </c>
      <c r="O25" s="370">
        <v>0</v>
      </c>
      <c r="P25" s="370">
        <v>0</v>
      </c>
      <c r="Q25" s="370">
        <v>60</v>
      </c>
      <c r="R25" s="370">
        <v>16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50</v>
      </c>
      <c r="D26" s="370">
        <v>3</v>
      </c>
      <c r="E26" s="370">
        <v>4</v>
      </c>
      <c r="F26" s="370">
        <v>934</v>
      </c>
      <c r="G26" s="370">
        <v>0</v>
      </c>
      <c r="H26" s="370">
        <v>0</v>
      </c>
      <c r="I26" s="370">
        <v>0</v>
      </c>
      <c r="J26" s="370">
        <v>7.5</v>
      </c>
      <c r="K26" s="370">
        <v>68</v>
      </c>
      <c r="L26" s="370">
        <v>510</v>
      </c>
      <c r="M26" s="370">
        <v>0</v>
      </c>
      <c r="N26" s="370">
        <v>0</v>
      </c>
      <c r="O26" s="370">
        <v>0</v>
      </c>
      <c r="P26" s="370">
        <v>0</v>
      </c>
      <c r="Q26" s="370">
        <v>0</v>
      </c>
      <c r="R26" s="370">
        <v>240</v>
      </c>
      <c r="S26" s="370">
        <v>53.25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31.25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24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50</v>
      </c>
      <c r="D27" s="370">
        <v>3</v>
      </c>
      <c r="E27" s="370">
        <v>5</v>
      </c>
      <c r="F27" s="370">
        <v>20</v>
      </c>
      <c r="G27" s="370">
        <v>20</v>
      </c>
      <c r="H27" s="370">
        <v>0</v>
      </c>
      <c r="I27" s="370">
        <v>0</v>
      </c>
      <c r="J27" s="370">
        <v>0</v>
      </c>
      <c r="K27" s="370">
        <v>0</v>
      </c>
      <c r="L27" s="370">
        <v>0</v>
      </c>
      <c r="M27" s="370">
        <v>0</v>
      </c>
      <c r="N27" s="370">
        <v>0</v>
      </c>
      <c r="O27" s="370">
        <v>0</v>
      </c>
      <c r="P27" s="370">
        <v>0</v>
      </c>
      <c r="Q27" s="370">
        <v>0</v>
      </c>
      <c r="R27" s="370">
        <v>0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50</v>
      </c>
      <c r="D28" s="370">
        <v>3</v>
      </c>
      <c r="E28" s="370">
        <v>6</v>
      </c>
      <c r="F28" s="370">
        <v>4613825</v>
      </c>
      <c r="G28" s="370">
        <v>3000</v>
      </c>
      <c r="H28" s="370">
        <v>0</v>
      </c>
      <c r="I28" s="370">
        <v>55746</v>
      </c>
      <c r="J28" s="370">
        <v>83075</v>
      </c>
      <c r="K28" s="370">
        <v>130951</v>
      </c>
      <c r="L28" s="370">
        <v>1929780</v>
      </c>
      <c r="M28" s="370">
        <v>0</v>
      </c>
      <c r="N28" s="370">
        <v>0</v>
      </c>
      <c r="O28" s="370">
        <v>0</v>
      </c>
      <c r="P28" s="370">
        <v>20676</v>
      </c>
      <c r="Q28" s="370">
        <v>389506</v>
      </c>
      <c r="R28" s="370">
        <v>1156217</v>
      </c>
      <c r="S28" s="370">
        <v>545844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53930</v>
      </c>
      <c r="AM28" s="370">
        <v>0</v>
      </c>
      <c r="AN28" s="370">
        <v>0</v>
      </c>
      <c r="AO28" s="370">
        <v>82769</v>
      </c>
      <c r="AP28" s="370">
        <v>0</v>
      </c>
      <c r="AQ28" s="370">
        <v>41751</v>
      </c>
      <c r="AR28" s="370">
        <v>0</v>
      </c>
      <c r="AS28" s="370">
        <v>0</v>
      </c>
      <c r="AT28" s="370">
        <v>120580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50</v>
      </c>
      <c r="D29" s="370">
        <v>3</v>
      </c>
      <c r="E29" s="370">
        <v>9</v>
      </c>
      <c r="F29" s="370">
        <v>34770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2000</v>
      </c>
      <c r="R29" s="370">
        <v>15168</v>
      </c>
      <c r="S29" s="370">
        <v>8600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2450</v>
      </c>
      <c r="AR29" s="370">
        <v>0</v>
      </c>
      <c r="AS29" s="370">
        <v>0</v>
      </c>
      <c r="AT29" s="370">
        <v>6552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50</v>
      </c>
      <c r="D30" s="370">
        <v>3</v>
      </c>
      <c r="E30" s="370">
        <v>10</v>
      </c>
      <c r="F30" s="370">
        <v>6200</v>
      </c>
      <c r="G30" s="370">
        <v>6200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50</v>
      </c>
      <c r="D31" s="370">
        <v>3</v>
      </c>
      <c r="E31" s="370">
        <v>11</v>
      </c>
      <c r="F31" s="370">
        <v>10392.036158683937</v>
      </c>
      <c r="G31" s="370">
        <v>5017.0361586839372</v>
      </c>
      <c r="H31" s="370">
        <v>5166.666666666667</v>
      </c>
      <c r="I31" s="370">
        <v>0</v>
      </c>
      <c r="J31" s="370">
        <v>208.33333333333334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0</v>
      </c>
      <c r="AU31" s="370">
        <v>0</v>
      </c>
      <c r="AV31" s="370">
        <v>0</v>
      </c>
      <c r="AW31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8" t="s">
        <v>4043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</row>
    <row r="2" spans="1:28" ht="14.4" customHeight="1" thickBot="1" x14ac:dyDescent="0.35">
      <c r="A2" s="374" t="s">
        <v>325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358455</v>
      </c>
      <c r="C3" s="344">
        <f t="shared" ref="C3:Z3" si="0">SUBTOTAL(9,C6:C1048576)</f>
        <v>6</v>
      </c>
      <c r="D3" s="344"/>
      <c r="E3" s="344">
        <f>SUBTOTAL(9,E6:E1048576)/4</f>
        <v>332627.31000000006</v>
      </c>
      <c r="F3" s="344"/>
      <c r="G3" s="344">
        <f t="shared" si="0"/>
        <v>6</v>
      </c>
      <c r="H3" s="344">
        <f>SUBTOTAL(9,H6:H1048576)/4</f>
        <v>330261.31</v>
      </c>
      <c r="I3" s="347">
        <f>IF(B3&lt;&gt;0,H3/B3,"")</f>
        <v>0.9213466404430124</v>
      </c>
      <c r="J3" s="345">
        <f>IF(E3&lt;&gt;0,H3/E3,"")</f>
        <v>0.99288693402835726</v>
      </c>
      <c r="K3" s="346">
        <f t="shared" si="0"/>
        <v>0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0</v>
      </c>
      <c r="R3" s="347" t="str">
        <f>IF(K3&lt;&gt;0,Q3/K3,"")</f>
        <v/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9" t="s">
        <v>271</v>
      </c>
      <c r="B4" s="630" t="s">
        <v>123</v>
      </c>
      <c r="C4" s="631"/>
      <c r="D4" s="632"/>
      <c r="E4" s="631"/>
      <c r="F4" s="632"/>
      <c r="G4" s="631"/>
      <c r="H4" s="631"/>
      <c r="I4" s="632"/>
      <c r="J4" s="633"/>
      <c r="K4" s="630" t="s">
        <v>124</v>
      </c>
      <c r="L4" s="632"/>
      <c r="M4" s="631"/>
      <c r="N4" s="631"/>
      <c r="O4" s="632"/>
      <c r="P4" s="631"/>
      <c r="Q4" s="631"/>
      <c r="R4" s="632"/>
      <c r="S4" s="633"/>
      <c r="T4" s="630" t="s">
        <v>125</v>
      </c>
      <c r="U4" s="632"/>
      <c r="V4" s="631"/>
      <c r="W4" s="631"/>
      <c r="X4" s="632"/>
      <c r="Y4" s="631"/>
      <c r="Z4" s="631"/>
      <c r="AA4" s="632"/>
      <c r="AB4" s="633"/>
    </row>
    <row r="5" spans="1:28" ht="14.4" customHeight="1" thickBot="1" x14ac:dyDescent="0.35">
      <c r="A5" s="847"/>
      <c r="B5" s="848">
        <v>2015</v>
      </c>
      <c r="C5" s="849"/>
      <c r="D5" s="849"/>
      <c r="E5" s="849">
        <v>2016</v>
      </c>
      <c r="F5" s="849"/>
      <c r="G5" s="849"/>
      <c r="H5" s="849">
        <v>2017</v>
      </c>
      <c r="I5" s="850" t="s">
        <v>303</v>
      </c>
      <c r="J5" s="851" t="s">
        <v>2</v>
      </c>
      <c r="K5" s="848">
        <v>2015</v>
      </c>
      <c r="L5" s="849"/>
      <c r="M5" s="849"/>
      <c r="N5" s="849">
        <v>2016</v>
      </c>
      <c r="O5" s="849"/>
      <c r="P5" s="849"/>
      <c r="Q5" s="849">
        <v>2017</v>
      </c>
      <c r="R5" s="850" t="s">
        <v>303</v>
      </c>
      <c r="S5" s="851" t="s">
        <v>2</v>
      </c>
      <c r="T5" s="848">
        <v>2015</v>
      </c>
      <c r="U5" s="849"/>
      <c r="V5" s="849"/>
      <c r="W5" s="849">
        <v>2016</v>
      </c>
      <c r="X5" s="849"/>
      <c r="Y5" s="849"/>
      <c r="Z5" s="849">
        <v>2017</v>
      </c>
      <c r="AA5" s="850" t="s">
        <v>303</v>
      </c>
      <c r="AB5" s="851" t="s">
        <v>2</v>
      </c>
    </row>
    <row r="6" spans="1:28" ht="14.4" customHeight="1" x14ac:dyDescent="0.3">
      <c r="A6" s="852" t="s">
        <v>4040</v>
      </c>
      <c r="B6" s="853">
        <v>358455</v>
      </c>
      <c r="C6" s="854">
        <v>1</v>
      </c>
      <c r="D6" s="854">
        <v>1.0776475329100308</v>
      </c>
      <c r="E6" s="853">
        <v>332627.31</v>
      </c>
      <c r="F6" s="854">
        <v>0.9279471900238524</v>
      </c>
      <c r="G6" s="854">
        <v>1</v>
      </c>
      <c r="H6" s="853">
        <v>330261.31000000006</v>
      </c>
      <c r="I6" s="854">
        <v>0.92134664044301251</v>
      </c>
      <c r="J6" s="854">
        <v>0.99288693402835759</v>
      </c>
      <c r="K6" s="853"/>
      <c r="L6" s="854"/>
      <c r="M6" s="854"/>
      <c r="N6" s="853"/>
      <c r="O6" s="854"/>
      <c r="P6" s="854"/>
      <c r="Q6" s="853"/>
      <c r="R6" s="854"/>
      <c r="S6" s="854"/>
      <c r="T6" s="853"/>
      <c r="U6" s="854"/>
      <c r="V6" s="854"/>
      <c r="W6" s="853"/>
      <c r="X6" s="854"/>
      <c r="Y6" s="854"/>
      <c r="Z6" s="853"/>
      <c r="AA6" s="854"/>
      <c r="AB6" s="855"/>
    </row>
    <row r="7" spans="1:28" ht="14.4" customHeight="1" x14ac:dyDescent="0.3">
      <c r="A7" s="862" t="s">
        <v>4041</v>
      </c>
      <c r="B7" s="856">
        <v>351738</v>
      </c>
      <c r="C7" s="857">
        <v>1</v>
      </c>
      <c r="D7" s="857">
        <v>1.1024967333012201</v>
      </c>
      <c r="E7" s="856">
        <v>319037.68</v>
      </c>
      <c r="F7" s="857">
        <v>0.90703216598718361</v>
      </c>
      <c r="G7" s="857">
        <v>1</v>
      </c>
      <c r="H7" s="856">
        <v>325351.66000000003</v>
      </c>
      <c r="I7" s="857">
        <v>0.92498297027901455</v>
      </c>
      <c r="J7" s="857">
        <v>1.0197907030918731</v>
      </c>
      <c r="K7" s="856"/>
      <c r="L7" s="857"/>
      <c r="M7" s="857"/>
      <c r="N7" s="856"/>
      <c r="O7" s="857"/>
      <c r="P7" s="857"/>
      <c r="Q7" s="856"/>
      <c r="R7" s="857"/>
      <c r="S7" s="857"/>
      <c r="T7" s="856"/>
      <c r="U7" s="857"/>
      <c r="V7" s="857"/>
      <c r="W7" s="856"/>
      <c r="X7" s="857"/>
      <c r="Y7" s="857"/>
      <c r="Z7" s="856"/>
      <c r="AA7" s="857"/>
      <c r="AB7" s="858"/>
    </row>
    <row r="8" spans="1:28" ht="14.4" customHeight="1" thickBot="1" x14ac:dyDescent="0.35">
      <c r="A8" s="863" t="s">
        <v>4042</v>
      </c>
      <c r="B8" s="859">
        <v>6717</v>
      </c>
      <c r="C8" s="860">
        <v>1</v>
      </c>
      <c r="D8" s="860">
        <v>0.49427394270484187</v>
      </c>
      <c r="E8" s="859">
        <v>13589.63</v>
      </c>
      <c r="F8" s="860">
        <v>2.0231695697483993</v>
      </c>
      <c r="G8" s="860">
        <v>1</v>
      </c>
      <c r="H8" s="859">
        <v>4909.6499999999996</v>
      </c>
      <c r="I8" s="860">
        <v>0.73092898615453317</v>
      </c>
      <c r="J8" s="860">
        <v>0.36127915182385389</v>
      </c>
      <c r="K8" s="859"/>
      <c r="L8" s="860"/>
      <c r="M8" s="860"/>
      <c r="N8" s="859"/>
      <c r="O8" s="860"/>
      <c r="P8" s="860"/>
      <c r="Q8" s="859"/>
      <c r="R8" s="860"/>
      <c r="S8" s="860"/>
      <c r="T8" s="859"/>
      <c r="U8" s="860"/>
      <c r="V8" s="860"/>
      <c r="W8" s="859"/>
      <c r="X8" s="860"/>
      <c r="Y8" s="860"/>
      <c r="Z8" s="859"/>
      <c r="AA8" s="860"/>
      <c r="AB8" s="861"/>
    </row>
    <row r="9" spans="1:28" ht="14.4" customHeight="1" thickBot="1" x14ac:dyDescent="0.35"/>
    <row r="10" spans="1:28" ht="14.4" customHeight="1" x14ac:dyDescent="0.3">
      <c r="A10" s="852" t="s">
        <v>572</v>
      </c>
      <c r="B10" s="853">
        <v>358455</v>
      </c>
      <c r="C10" s="854">
        <v>1</v>
      </c>
      <c r="D10" s="854">
        <v>1.0776475329100306</v>
      </c>
      <c r="E10" s="853">
        <v>332627.31000000006</v>
      </c>
      <c r="F10" s="854">
        <v>0.92794719002385251</v>
      </c>
      <c r="G10" s="854">
        <v>1</v>
      </c>
      <c r="H10" s="853">
        <v>330261.30999999994</v>
      </c>
      <c r="I10" s="854">
        <v>0.92134664044301218</v>
      </c>
      <c r="J10" s="855">
        <v>0.99288693402835715</v>
      </c>
    </row>
    <row r="11" spans="1:28" ht="14.4" customHeight="1" x14ac:dyDescent="0.3">
      <c r="A11" s="862" t="s">
        <v>4044</v>
      </c>
      <c r="B11" s="856">
        <v>146997</v>
      </c>
      <c r="C11" s="857">
        <v>1</v>
      </c>
      <c r="D11" s="857">
        <v>1.0113451853482676</v>
      </c>
      <c r="E11" s="856">
        <v>145348</v>
      </c>
      <c r="F11" s="857">
        <v>0.98878208398810863</v>
      </c>
      <c r="G11" s="857">
        <v>1</v>
      </c>
      <c r="H11" s="856">
        <v>138130.99999999997</v>
      </c>
      <c r="I11" s="857">
        <v>0.93968584392878751</v>
      </c>
      <c r="J11" s="858">
        <v>0.95034675399730284</v>
      </c>
    </row>
    <row r="12" spans="1:28" ht="14.4" customHeight="1" thickBot="1" x14ac:dyDescent="0.35">
      <c r="A12" s="863" t="s">
        <v>4045</v>
      </c>
      <c r="B12" s="859">
        <v>211458</v>
      </c>
      <c r="C12" s="860">
        <v>1</v>
      </c>
      <c r="D12" s="860">
        <v>1.1291049716063133</v>
      </c>
      <c r="E12" s="859">
        <v>187279.31000000006</v>
      </c>
      <c r="F12" s="860">
        <v>0.88565724635625065</v>
      </c>
      <c r="G12" s="860">
        <v>1</v>
      </c>
      <c r="H12" s="859">
        <v>192130.31</v>
      </c>
      <c r="I12" s="860">
        <v>0.90859797217414329</v>
      </c>
      <c r="J12" s="861">
        <v>1.0259024875732399</v>
      </c>
    </row>
    <row r="13" spans="1:28" ht="14.4" customHeight="1" x14ac:dyDescent="0.3">
      <c r="A13" s="807" t="s">
        <v>2193</v>
      </c>
    </row>
    <row r="14" spans="1:28" ht="14.4" customHeight="1" x14ac:dyDescent="0.3">
      <c r="A14" s="808" t="s">
        <v>2194</v>
      </c>
    </row>
    <row r="15" spans="1:28" ht="14.4" customHeight="1" x14ac:dyDescent="0.3">
      <c r="A15" s="807" t="s">
        <v>4046</v>
      </c>
    </row>
    <row r="16" spans="1:28" ht="14.4" customHeight="1" x14ac:dyDescent="0.3">
      <c r="A16" s="807" t="s">
        <v>4047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8" t="s">
        <v>4049</v>
      </c>
      <c r="B1" s="553"/>
      <c r="C1" s="553"/>
      <c r="D1" s="553"/>
      <c r="E1" s="553"/>
      <c r="F1" s="553"/>
      <c r="G1" s="553"/>
    </row>
    <row r="2" spans="1:7" ht="14.4" customHeight="1" thickBot="1" x14ac:dyDescent="0.35">
      <c r="A2" s="374" t="s">
        <v>325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5">
        <f t="shared" ref="B3:G3" si="0">SUBTOTAL(9,B6:B1048576)</f>
        <v>902</v>
      </c>
      <c r="C3" s="466">
        <f t="shared" si="0"/>
        <v>857</v>
      </c>
      <c r="D3" s="506">
        <f t="shared" si="0"/>
        <v>848</v>
      </c>
      <c r="E3" s="346">
        <f t="shared" si="0"/>
        <v>358455</v>
      </c>
      <c r="F3" s="344">
        <f t="shared" si="0"/>
        <v>332627.30999999994</v>
      </c>
      <c r="G3" s="467">
        <f t="shared" si="0"/>
        <v>330261.31</v>
      </c>
    </row>
    <row r="4" spans="1:7" ht="14.4" customHeight="1" x14ac:dyDescent="0.3">
      <c r="A4" s="629" t="s">
        <v>167</v>
      </c>
      <c r="B4" s="634" t="s">
        <v>269</v>
      </c>
      <c r="C4" s="632"/>
      <c r="D4" s="635"/>
      <c r="E4" s="634" t="s">
        <v>123</v>
      </c>
      <c r="F4" s="632"/>
      <c r="G4" s="635"/>
    </row>
    <row r="5" spans="1:7" ht="14.4" customHeight="1" thickBot="1" x14ac:dyDescent="0.35">
      <c r="A5" s="847"/>
      <c r="B5" s="848">
        <v>2015</v>
      </c>
      <c r="C5" s="849">
        <v>2016</v>
      </c>
      <c r="D5" s="864">
        <v>2017</v>
      </c>
      <c r="E5" s="848">
        <v>2015</v>
      </c>
      <c r="F5" s="849">
        <v>2016</v>
      </c>
      <c r="G5" s="864">
        <v>2017</v>
      </c>
    </row>
    <row r="6" spans="1:7" ht="14.4" customHeight="1" x14ac:dyDescent="0.3">
      <c r="A6" s="842" t="s">
        <v>4044</v>
      </c>
      <c r="B6" s="225">
        <v>372</v>
      </c>
      <c r="C6" s="225">
        <v>215</v>
      </c>
      <c r="D6" s="225">
        <v>202</v>
      </c>
      <c r="E6" s="865">
        <v>146997</v>
      </c>
      <c r="F6" s="865">
        <v>145348</v>
      </c>
      <c r="G6" s="866">
        <v>138130.99999999997</v>
      </c>
    </row>
    <row r="7" spans="1:7" ht="14.4" customHeight="1" x14ac:dyDescent="0.3">
      <c r="A7" s="779" t="s">
        <v>2196</v>
      </c>
      <c r="B7" s="756"/>
      <c r="C7" s="756">
        <v>6</v>
      </c>
      <c r="D7" s="756">
        <v>3</v>
      </c>
      <c r="E7" s="867"/>
      <c r="F7" s="867">
        <v>650</v>
      </c>
      <c r="G7" s="868">
        <v>242.32999999999998</v>
      </c>
    </row>
    <row r="8" spans="1:7" ht="14.4" customHeight="1" x14ac:dyDescent="0.3">
      <c r="A8" s="779" t="s">
        <v>2197</v>
      </c>
      <c r="B8" s="756">
        <v>91</v>
      </c>
      <c r="C8" s="756">
        <v>116</v>
      </c>
      <c r="D8" s="756">
        <v>129</v>
      </c>
      <c r="E8" s="867">
        <v>61248</v>
      </c>
      <c r="F8" s="867">
        <v>63575.67</v>
      </c>
      <c r="G8" s="868">
        <v>62818</v>
      </c>
    </row>
    <row r="9" spans="1:7" ht="14.4" customHeight="1" x14ac:dyDescent="0.3">
      <c r="A9" s="779" t="s">
        <v>4048</v>
      </c>
      <c r="B9" s="756"/>
      <c r="C9" s="756">
        <v>27</v>
      </c>
      <c r="D9" s="756">
        <v>3</v>
      </c>
      <c r="E9" s="867"/>
      <c r="F9" s="867">
        <v>2292.9899999999998</v>
      </c>
      <c r="G9" s="868">
        <v>242.32999999999998</v>
      </c>
    </row>
    <row r="10" spans="1:7" ht="14.4" customHeight="1" x14ac:dyDescent="0.3">
      <c r="A10" s="779" t="s">
        <v>2198</v>
      </c>
      <c r="B10" s="756">
        <v>5</v>
      </c>
      <c r="C10" s="756">
        <v>22</v>
      </c>
      <c r="D10" s="756">
        <v>5</v>
      </c>
      <c r="E10" s="867">
        <v>410</v>
      </c>
      <c r="F10" s="867">
        <v>2508.66</v>
      </c>
      <c r="G10" s="868">
        <v>316.33</v>
      </c>
    </row>
    <row r="11" spans="1:7" ht="14.4" customHeight="1" x14ac:dyDescent="0.3">
      <c r="A11" s="779" t="s">
        <v>2199</v>
      </c>
      <c r="B11" s="756">
        <v>7</v>
      </c>
      <c r="C11" s="756">
        <v>28</v>
      </c>
      <c r="D11" s="756">
        <v>8</v>
      </c>
      <c r="E11" s="867">
        <v>655</v>
      </c>
      <c r="F11" s="867">
        <v>2307</v>
      </c>
      <c r="G11" s="868">
        <v>551.99</v>
      </c>
    </row>
    <row r="12" spans="1:7" ht="14.4" customHeight="1" x14ac:dyDescent="0.3">
      <c r="A12" s="779" t="s">
        <v>2200</v>
      </c>
      <c r="B12" s="756">
        <v>10</v>
      </c>
      <c r="C12" s="756">
        <v>24</v>
      </c>
      <c r="D12" s="756">
        <v>15</v>
      </c>
      <c r="E12" s="867">
        <v>951</v>
      </c>
      <c r="F12" s="867">
        <v>2190.34</v>
      </c>
      <c r="G12" s="868">
        <v>1351.67</v>
      </c>
    </row>
    <row r="13" spans="1:7" ht="14.4" customHeight="1" x14ac:dyDescent="0.3">
      <c r="A13" s="779" t="s">
        <v>2201</v>
      </c>
      <c r="B13" s="756"/>
      <c r="C13" s="756">
        <v>2</v>
      </c>
      <c r="D13" s="756"/>
      <c r="E13" s="867"/>
      <c r="F13" s="867">
        <v>284.33</v>
      </c>
      <c r="G13" s="868"/>
    </row>
    <row r="14" spans="1:7" ht="14.4" customHeight="1" x14ac:dyDescent="0.3">
      <c r="A14" s="779" t="s">
        <v>2202</v>
      </c>
      <c r="B14" s="756"/>
      <c r="C14" s="756"/>
      <c r="D14" s="756">
        <v>1</v>
      </c>
      <c r="E14" s="867"/>
      <c r="F14" s="867"/>
      <c r="G14" s="868">
        <v>37</v>
      </c>
    </row>
    <row r="15" spans="1:7" ht="14.4" customHeight="1" x14ac:dyDescent="0.3">
      <c r="A15" s="779" t="s">
        <v>2203</v>
      </c>
      <c r="B15" s="756">
        <v>169</v>
      </c>
      <c r="C15" s="756">
        <v>194</v>
      </c>
      <c r="D15" s="756">
        <v>241</v>
      </c>
      <c r="E15" s="867">
        <v>28114</v>
      </c>
      <c r="F15" s="867">
        <v>27297.339999999997</v>
      </c>
      <c r="G15" s="868">
        <v>35922.67</v>
      </c>
    </row>
    <row r="16" spans="1:7" ht="14.4" customHeight="1" x14ac:dyDescent="0.3">
      <c r="A16" s="779" t="s">
        <v>2204</v>
      </c>
      <c r="B16" s="756">
        <v>135</v>
      </c>
      <c r="C16" s="756">
        <v>106</v>
      </c>
      <c r="D16" s="756">
        <v>145</v>
      </c>
      <c r="E16" s="867">
        <v>76045</v>
      </c>
      <c r="F16" s="867">
        <v>57589</v>
      </c>
      <c r="G16" s="868">
        <v>67628.66</v>
      </c>
    </row>
    <row r="17" spans="1:7" ht="14.4" customHeight="1" x14ac:dyDescent="0.3">
      <c r="A17" s="779" t="s">
        <v>2205</v>
      </c>
      <c r="B17" s="756">
        <v>2</v>
      </c>
      <c r="C17" s="756">
        <v>3</v>
      </c>
      <c r="D17" s="756"/>
      <c r="E17" s="867">
        <v>199</v>
      </c>
      <c r="F17" s="867">
        <v>242.32999999999998</v>
      </c>
      <c r="G17" s="868"/>
    </row>
    <row r="18" spans="1:7" ht="14.4" customHeight="1" x14ac:dyDescent="0.3">
      <c r="A18" s="779" t="s">
        <v>2206</v>
      </c>
      <c r="B18" s="756">
        <v>1</v>
      </c>
      <c r="C18" s="756">
        <v>8</v>
      </c>
      <c r="D18" s="756">
        <v>3</v>
      </c>
      <c r="E18" s="867">
        <v>210</v>
      </c>
      <c r="F18" s="867">
        <v>1311.9899999999998</v>
      </c>
      <c r="G18" s="868">
        <v>242.32999999999998</v>
      </c>
    </row>
    <row r="19" spans="1:7" ht="14.4" customHeight="1" x14ac:dyDescent="0.3">
      <c r="A19" s="779" t="s">
        <v>2207</v>
      </c>
      <c r="B19" s="756">
        <v>11</v>
      </c>
      <c r="C19" s="756">
        <v>12</v>
      </c>
      <c r="D19" s="756">
        <v>5</v>
      </c>
      <c r="E19" s="867">
        <v>1067</v>
      </c>
      <c r="F19" s="867">
        <v>1062.6599999999999</v>
      </c>
      <c r="G19" s="868">
        <v>401.67</v>
      </c>
    </row>
    <row r="20" spans="1:7" ht="14.4" customHeight="1" thickBot="1" x14ac:dyDescent="0.35">
      <c r="A20" s="871" t="s">
        <v>2208</v>
      </c>
      <c r="B20" s="762">
        <v>99</v>
      </c>
      <c r="C20" s="762">
        <v>94</v>
      </c>
      <c r="D20" s="762">
        <v>88</v>
      </c>
      <c r="E20" s="869">
        <v>42559</v>
      </c>
      <c r="F20" s="869">
        <v>25967</v>
      </c>
      <c r="G20" s="870">
        <v>22375.33</v>
      </c>
    </row>
    <row r="21" spans="1:7" ht="14.4" customHeight="1" x14ac:dyDescent="0.3">
      <c r="A21" s="807" t="s">
        <v>2193</v>
      </c>
    </row>
    <row r="22" spans="1:7" ht="14.4" customHeight="1" x14ac:dyDescent="0.3">
      <c r="A22" s="808" t="s">
        <v>2194</v>
      </c>
    </row>
    <row r="23" spans="1:7" ht="14.4" customHeight="1" x14ac:dyDescent="0.3">
      <c r="A23" s="807" t="s">
        <v>4046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53" t="s">
        <v>4109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</row>
    <row r="2" spans="1:18" ht="14.4" customHeight="1" thickBot="1" x14ac:dyDescent="0.35">
      <c r="A2" s="374" t="s">
        <v>325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902</v>
      </c>
      <c r="H3" s="208">
        <f t="shared" si="0"/>
        <v>358455</v>
      </c>
      <c r="I3" s="78"/>
      <c r="J3" s="78"/>
      <c r="K3" s="208">
        <f t="shared" si="0"/>
        <v>857</v>
      </c>
      <c r="L3" s="208">
        <f t="shared" si="0"/>
        <v>332627.31</v>
      </c>
      <c r="M3" s="78"/>
      <c r="N3" s="78"/>
      <c r="O3" s="208">
        <f t="shared" si="0"/>
        <v>848</v>
      </c>
      <c r="P3" s="208">
        <f t="shared" si="0"/>
        <v>330261.31000000006</v>
      </c>
      <c r="Q3" s="79">
        <f>IF(L3=0,0,P3/L3)</f>
        <v>0.99288693402835759</v>
      </c>
      <c r="R3" s="209">
        <f>IF(O3=0,0,P3/O3)</f>
        <v>389.45909198113213</v>
      </c>
    </row>
    <row r="4" spans="1:18" ht="14.4" customHeight="1" x14ac:dyDescent="0.3">
      <c r="A4" s="636" t="s">
        <v>307</v>
      </c>
      <c r="B4" s="636" t="s">
        <v>119</v>
      </c>
      <c r="C4" s="644" t="s">
        <v>0</v>
      </c>
      <c r="D4" s="638" t="s">
        <v>120</v>
      </c>
      <c r="E4" s="643" t="s">
        <v>90</v>
      </c>
      <c r="F4" s="639" t="s">
        <v>81</v>
      </c>
      <c r="G4" s="640">
        <v>2015</v>
      </c>
      <c r="H4" s="641"/>
      <c r="I4" s="206"/>
      <c r="J4" s="206"/>
      <c r="K4" s="640">
        <v>2016</v>
      </c>
      <c r="L4" s="641"/>
      <c r="M4" s="206"/>
      <c r="N4" s="206"/>
      <c r="O4" s="640">
        <v>2017</v>
      </c>
      <c r="P4" s="641"/>
      <c r="Q4" s="642" t="s">
        <v>2</v>
      </c>
      <c r="R4" s="637" t="s">
        <v>122</v>
      </c>
    </row>
    <row r="5" spans="1:18" ht="14.4" customHeight="1" thickBot="1" x14ac:dyDescent="0.35">
      <c r="A5" s="872"/>
      <c r="B5" s="872"/>
      <c r="C5" s="873"/>
      <c r="D5" s="874"/>
      <c r="E5" s="875"/>
      <c r="F5" s="876"/>
      <c r="G5" s="877" t="s">
        <v>91</v>
      </c>
      <c r="H5" s="878" t="s">
        <v>14</v>
      </c>
      <c r="I5" s="879"/>
      <c r="J5" s="879"/>
      <c r="K5" s="877" t="s">
        <v>91</v>
      </c>
      <c r="L5" s="878" t="s">
        <v>14</v>
      </c>
      <c r="M5" s="879"/>
      <c r="N5" s="879"/>
      <c r="O5" s="877" t="s">
        <v>91</v>
      </c>
      <c r="P5" s="878" t="s">
        <v>14</v>
      </c>
      <c r="Q5" s="880"/>
      <c r="R5" s="881"/>
    </row>
    <row r="6" spans="1:18" ht="14.4" customHeight="1" x14ac:dyDescent="0.3">
      <c r="A6" s="827" t="s">
        <v>4050</v>
      </c>
      <c r="B6" s="828" t="s">
        <v>4051</v>
      </c>
      <c r="C6" s="828" t="s">
        <v>572</v>
      </c>
      <c r="D6" s="828" t="s">
        <v>4052</v>
      </c>
      <c r="E6" s="828" t="s">
        <v>4053</v>
      </c>
      <c r="F6" s="828" t="s">
        <v>4054</v>
      </c>
      <c r="G6" s="225">
        <v>113</v>
      </c>
      <c r="H6" s="225">
        <v>3955</v>
      </c>
      <c r="I6" s="828">
        <v>1.0180180180180181</v>
      </c>
      <c r="J6" s="828">
        <v>35</v>
      </c>
      <c r="K6" s="225">
        <v>105</v>
      </c>
      <c r="L6" s="225">
        <v>3885</v>
      </c>
      <c r="M6" s="828">
        <v>1</v>
      </c>
      <c r="N6" s="828">
        <v>37</v>
      </c>
      <c r="O6" s="225">
        <v>98</v>
      </c>
      <c r="P6" s="225">
        <v>3626</v>
      </c>
      <c r="Q6" s="833">
        <v>0.93333333333333335</v>
      </c>
      <c r="R6" s="841">
        <v>37</v>
      </c>
    </row>
    <row r="7" spans="1:18" ht="14.4" customHeight="1" x14ac:dyDescent="0.3">
      <c r="A7" s="752" t="s">
        <v>4050</v>
      </c>
      <c r="B7" s="753" t="s">
        <v>4051</v>
      </c>
      <c r="C7" s="753" t="s">
        <v>572</v>
      </c>
      <c r="D7" s="753" t="s">
        <v>4052</v>
      </c>
      <c r="E7" s="753" t="s">
        <v>4055</v>
      </c>
      <c r="F7" s="753" t="s">
        <v>4056</v>
      </c>
      <c r="G7" s="756"/>
      <c r="H7" s="756"/>
      <c r="I7" s="753"/>
      <c r="J7" s="753"/>
      <c r="K7" s="756">
        <v>4</v>
      </c>
      <c r="L7" s="756">
        <v>2804</v>
      </c>
      <c r="M7" s="753">
        <v>1</v>
      </c>
      <c r="N7" s="753">
        <v>701</v>
      </c>
      <c r="O7" s="756"/>
      <c r="P7" s="756"/>
      <c r="Q7" s="769"/>
      <c r="R7" s="757"/>
    </row>
    <row r="8" spans="1:18" ht="14.4" customHeight="1" x14ac:dyDescent="0.3">
      <c r="A8" s="752" t="s">
        <v>4050</v>
      </c>
      <c r="B8" s="753" t="s">
        <v>4051</v>
      </c>
      <c r="C8" s="753" t="s">
        <v>572</v>
      </c>
      <c r="D8" s="753" t="s">
        <v>4052</v>
      </c>
      <c r="E8" s="753" t="s">
        <v>3028</v>
      </c>
      <c r="F8" s="753" t="s">
        <v>4057</v>
      </c>
      <c r="G8" s="756">
        <v>54</v>
      </c>
      <c r="H8" s="756">
        <v>5400</v>
      </c>
      <c r="I8" s="753">
        <v>0.89064819396338446</v>
      </c>
      <c r="J8" s="753">
        <v>100</v>
      </c>
      <c r="K8" s="756">
        <v>43</v>
      </c>
      <c r="L8" s="756">
        <v>6063</v>
      </c>
      <c r="M8" s="753">
        <v>1</v>
      </c>
      <c r="N8" s="753">
        <v>141</v>
      </c>
      <c r="O8" s="756">
        <v>52</v>
      </c>
      <c r="P8" s="756">
        <v>7332</v>
      </c>
      <c r="Q8" s="769">
        <v>1.2093023255813953</v>
      </c>
      <c r="R8" s="757">
        <v>141</v>
      </c>
    </row>
    <row r="9" spans="1:18" ht="14.4" customHeight="1" x14ac:dyDescent="0.3">
      <c r="A9" s="752" t="s">
        <v>4050</v>
      </c>
      <c r="B9" s="753" t="s">
        <v>4051</v>
      </c>
      <c r="C9" s="753" t="s">
        <v>572</v>
      </c>
      <c r="D9" s="753" t="s">
        <v>4052</v>
      </c>
      <c r="E9" s="753" t="s">
        <v>4058</v>
      </c>
      <c r="F9" s="753" t="s">
        <v>4059</v>
      </c>
      <c r="G9" s="756">
        <v>9</v>
      </c>
      <c r="H9" s="756">
        <v>8532</v>
      </c>
      <c r="I9" s="753">
        <v>1.1144200626959249</v>
      </c>
      <c r="J9" s="753">
        <v>948</v>
      </c>
      <c r="K9" s="756">
        <v>8</v>
      </c>
      <c r="L9" s="756">
        <v>7656</v>
      </c>
      <c r="M9" s="753">
        <v>1</v>
      </c>
      <c r="N9" s="753">
        <v>957</v>
      </c>
      <c r="O9" s="756">
        <v>14</v>
      </c>
      <c r="P9" s="756">
        <v>13398</v>
      </c>
      <c r="Q9" s="769">
        <v>1.75</v>
      </c>
      <c r="R9" s="757">
        <v>957</v>
      </c>
    </row>
    <row r="10" spans="1:18" ht="14.4" customHeight="1" x14ac:dyDescent="0.3">
      <c r="A10" s="752" t="s">
        <v>4050</v>
      </c>
      <c r="B10" s="753" t="s">
        <v>4051</v>
      </c>
      <c r="C10" s="753" t="s">
        <v>572</v>
      </c>
      <c r="D10" s="753" t="s">
        <v>4052</v>
      </c>
      <c r="E10" s="753" t="s">
        <v>4060</v>
      </c>
      <c r="F10" s="753" t="s">
        <v>4061</v>
      </c>
      <c r="G10" s="756">
        <v>3</v>
      </c>
      <c r="H10" s="756">
        <v>1245</v>
      </c>
      <c r="I10" s="753">
        <v>1.4443155452436194</v>
      </c>
      <c r="J10" s="753">
        <v>415</v>
      </c>
      <c r="K10" s="756">
        <v>2</v>
      </c>
      <c r="L10" s="756">
        <v>862</v>
      </c>
      <c r="M10" s="753">
        <v>1</v>
      </c>
      <c r="N10" s="753">
        <v>431</v>
      </c>
      <c r="O10" s="756">
        <v>2</v>
      </c>
      <c r="P10" s="756">
        <v>864</v>
      </c>
      <c r="Q10" s="769">
        <v>1.0023201856148491</v>
      </c>
      <c r="R10" s="757">
        <v>432</v>
      </c>
    </row>
    <row r="11" spans="1:18" ht="14.4" customHeight="1" x14ac:dyDescent="0.3">
      <c r="A11" s="752" t="s">
        <v>4050</v>
      </c>
      <c r="B11" s="753" t="s">
        <v>4051</v>
      </c>
      <c r="C11" s="753" t="s">
        <v>572</v>
      </c>
      <c r="D11" s="753" t="s">
        <v>4052</v>
      </c>
      <c r="E11" s="753" t="s">
        <v>4062</v>
      </c>
      <c r="F11" s="753" t="s">
        <v>4063</v>
      </c>
      <c r="G11" s="756">
        <v>214</v>
      </c>
      <c r="H11" s="756">
        <v>210790</v>
      </c>
      <c r="I11" s="753">
        <v>1.1006161236424394</v>
      </c>
      <c r="J11" s="753">
        <v>985</v>
      </c>
      <c r="K11" s="756">
        <v>190</v>
      </c>
      <c r="L11" s="756">
        <v>191520</v>
      </c>
      <c r="M11" s="753">
        <v>1</v>
      </c>
      <c r="N11" s="753">
        <v>1008</v>
      </c>
      <c r="O11" s="756">
        <v>193</v>
      </c>
      <c r="P11" s="756">
        <v>194737</v>
      </c>
      <c r="Q11" s="769">
        <v>1.0167972013366751</v>
      </c>
      <c r="R11" s="757">
        <v>1009</v>
      </c>
    </row>
    <row r="12" spans="1:18" ht="14.4" customHeight="1" x14ac:dyDescent="0.3">
      <c r="A12" s="752" t="s">
        <v>4050</v>
      </c>
      <c r="B12" s="753" t="s">
        <v>4051</v>
      </c>
      <c r="C12" s="753" t="s">
        <v>572</v>
      </c>
      <c r="D12" s="753" t="s">
        <v>4052</v>
      </c>
      <c r="E12" s="753" t="s">
        <v>4064</v>
      </c>
      <c r="F12" s="753" t="s">
        <v>4065</v>
      </c>
      <c r="G12" s="756">
        <v>11</v>
      </c>
      <c r="H12" s="756">
        <v>22946</v>
      </c>
      <c r="I12" s="753">
        <v>5.4066918001885016</v>
      </c>
      <c r="J12" s="753">
        <v>2086</v>
      </c>
      <c r="K12" s="756">
        <v>2</v>
      </c>
      <c r="L12" s="756">
        <v>4244</v>
      </c>
      <c r="M12" s="753">
        <v>1</v>
      </c>
      <c r="N12" s="753">
        <v>2122</v>
      </c>
      <c r="O12" s="756">
        <v>1</v>
      </c>
      <c r="P12" s="756">
        <v>2122</v>
      </c>
      <c r="Q12" s="769">
        <v>0.5</v>
      </c>
      <c r="R12" s="757">
        <v>2122</v>
      </c>
    </row>
    <row r="13" spans="1:18" ht="14.4" customHeight="1" x14ac:dyDescent="0.3">
      <c r="A13" s="752" t="s">
        <v>4050</v>
      </c>
      <c r="B13" s="753" t="s">
        <v>4051</v>
      </c>
      <c r="C13" s="753" t="s">
        <v>572</v>
      </c>
      <c r="D13" s="753" t="s">
        <v>4052</v>
      </c>
      <c r="E13" s="753" t="s">
        <v>4066</v>
      </c>
      <c r="F13" s="753" t="s">
        <v>4067</v>
      </c>
      <c r="G13" s="756"/>
      <c r="H13" s="756"/>
      <c r="I13" s="753"/>
      <c r="J13" s="753"/>
      <c r="K13" s="756">
        <v>1</v>
      </c>
      <c r="L13" s="756">
        <v>318</v>
      </c>
      <c r="M13" s="753">
        <v>1</v>
      </c>
      <c r="N13" s="753">
        <v>318</v>
      </c>
      <c r="O13" s="756"/>
      <c r="P13" s="756"/>
      <c r="Q13" s="769"/>
      <c r="R13" s="757"/>
    </row>
    <row r="14" spans="1:18" ht="14.4" customHeight="1" x14ac:dyDescent="0.3">
      <c r="A14" s="752" t="s">
        <v>4050</v>
      </c>
      <c r="B14" s="753" t="s">
        <v>4051</v>
      </c>
      <c r="C14" s="753" t="s">
        <v>572</v>
      </c>
      <c r="D14" s="753" t="s">
        <v>4052</v>
      </c>
      <c r="E14" s="753" t="s">
        <v>4068</v>
      </c>
      <c r="F14" s="753" t="s">
        <v>4069</v>
      </c>
      <c r="G14" s="756">
        <v>4</v>
      </c>
      <c r="H14" s="756">
        <v>3348</v>
      </c>
      <c r="I14" s="753">
        <v>3.8394495412844036</v>
      </c>
      <c r="J14" s="753">
        <v>837</v>
      </c>
      <c r="K14" s="756">
        <v>1</v>
      </c>
      <c r="L14" s="756">
        <v>872</v>
      </c>
      <c r="M14" s="753">
        <v>1</v>
      </c>
      <c r="N14" s="753">
        <v>872</v>
      </c>
      <c r="O14" s="756">
        <v>2</v>
      </c>
      <c r="P14" s="756">
        <v>1746</v>
      </c>
      <c r="Q14" s="769">
        <v>2.0022935779816513</v>
      </c>
      <c r="R14" s="757">
        <v>873</v>
      </c>
    </row>
    <row r="15" spans="1:18" ht="14.4" customHeight="1" x14ac:dyDescent="0.3">
      <c r="A15" s="752" t="s">
        <v>4050</v>
      </c>
      <c r="B15" s="753" t="s">
        <v>4051</v>
      </c>
      <c r="C15" s="753" t="s">
        <v>572</v>
      </c>
      <c r="D15" s="753" t="s">
        <v>4052</v>
      </c>
      <c r="E15" s="753" t="s">
        <v>4070</v>
      </c>
      <c r="F15" s="753" t="s">
        <v>4071</v>
      </c>
      <c r="G15" s="756">
        <v>176</v>
      </c>
      <c r="H15" s="756">
        <v>0</v>
      </c>
      <c r="I15" s="753">
        <v>0</v>
      </c>
      <c r="J15" s="753">
        <v>0</v>
      </c>
      <c r="K15" s="756">
        <v>116</v>
      </c>
      <c r="L15" s="756">
        <v>3866.6800000000003</v>
      </c>
      <c r="M15" s="753">
        <v>1</v>
      </c>
      <c r="N15" s="753">
        <v>33.333448275862068</v>
      </c>
      <c r="O15" s="756">
        <v>179</v>
      </c>
      <c r="P15" s="756">
        <v>5966.66</v>
      </c>
      <c r="Q15" s="769">
        <v>1.5430964031158512</v>
      </c>
      <c r="R15" s="757">
        <v>33.333296089385478</v>
      </c>
    </row>
    <row r="16" spans="1:18" ht="14.4" customHeight="1" x14ac:dyDescent="0.3">
      <c r="A16" s="752" t="s">
        <v>4050</v>
      </c>
      <c r="B16" s="753" t="s">
        <v>4051</v>
      </c>
      <c r="C16" s="753" t="s">
        <v>572</v>
      </c>
      <c r="D16" s="753" t="s">
        <v>4052</v>
      </c>
      <c r="E16" s="753" t="s">
        <v>4072</v>
      </c>
      <c r="F16" s="753" t="s">
        <v>4073</v>
      </c>
      <c r="G16" s="756">
        <v>37</v>
      </c>
      <c r="H16" s="756">
        <v>1332</v>
      </c>
      <c r="I16" s="753">
        <v>0.73469387755102045</v>
      </c>
      <c r="J16" s="753">
        <v>36</v>
      </c>
      <c r="K16" s="756">
        <v>49</v>
      </c>
      <c r="L16" s="756">
        <v>1813</v>
      </c>
      <c r="M16" s="753">
        <v>1</v>
      </c>
      <c r="N16" s="753">
        <v>37</v>
      </c>
      <c r="O16" s="756">
        <v>26</v>
      </c>
      <c r="P16" s="756">
        <v>962</v>
      </c>
      <c r="Q16" s="769">
        <v>0.53061224489795922</v>
      </c>
      <c r="R16" s="757">
        <v>37</v>
      </c>
    </row>
    <row r="17" spans="1:18" ht="14.4" customHeight="1" x14ac:dyDescent="0.3">
      <c r="A17" s="752" t="s">
        <v>4050</v>
      </c>
      <c r="B17" s="753" t="s">
        <v>4051</v>
      </c>
      <c r="C17" s="753" t="s">
        <v>572</v>
      </c>
      <c r="D17" s="753" t="s">
        <v>4052</v>
      </c>
      <c r="E17" s="753" t="s">
        <v>4074</v>
      </c>
      <c r="F17" s="753" t="s">
        <v>4075</v>
      </c>
      <c r="G17" s="756">
        <v>1</v>
      </c>
      <c r="H17" s="756">
        <v>82</v>
      </c>
      <c r="I17" s="753"/>
      <c r="J17" s="753">
        <v>82</v>
      </c>
      <c r="K17" s="756"/>
      <c r="L17" s="756"/>
      <c r="M17" s="753"/>
      <c r="N17" s="753"/>
      <c r="O17" s="756"/>
      <c r="P17" s="756"/>
      <c r="Q17" s="769"/>
      <c r="R17" s="757"/>
    </row>
    <row r="18" spans="1:18" ht="14.4" customHeight="1" x14ac:dyDescent="0.3">
      <c r="A18" s="752" t="s">
        <v>4050</v>
      </c>
      <c r="B18" s="753" t="s">
        <v>4051</v>
      </c>
      <c r="C18" s="753" t="s">
        <v>572</v>
      </c>
      <c r="D18" s="753" t="s">
        <v>4052</v>
      </c>
      <c r="E18" s="753" t="s">
        <v>4076</v>
      </c>
      <c r="F18" s="753" t="s">
        <v>4077</v>
      </c>
      <c r="G18" s="756">
        <v>18</v>
      </c>
      <c r="H18" s="756">
        <v>34416</v>
      </c>
      <c r="I18" s="753">
        <v>0.81097129930722467</v>
      </c>
      <c r="J18" s="753">
        <v>1912</v>
      </c>
      <c r="K18" s="756">
        <v>22</v>
      </c>
      <c r="L18" s="756">
        <v>42438</v>
      </c>
      <c r="M18" s="753">
        <v>1</v>
      </c>
      <c r="N18" s="753">
        <v>1929</v>
      </c>
      <c r="O18" s="756">
        <v>16</v>
      </c>
      <c r="P18" s="756">
        <v>32240</v>
      </c>
      <c r="Q18" s="769">
        <v>0.75969649842122622</v>
      </c>
      <c r="R18" s="757">
        <v>2015</v>
      </c>
    </row>
    <row r="19" spans="1:18" ht="14.4" customHeight="1" x14ac:dyDescent="0.3">
      <c r="A19" s="752" t="s">
        <v>4050</v>
      </c>
      <c r="B19" s="753" t="s">
        <v>4051</v>
      </c>
      <c r="C19" s="753" t="s">
        <v>572</v>
      </c>
      <c r="D19" s="753" t="s">
        <v>4052</v>
      </c>
      <c r="E19" s="753" t="s">
        <v>4078</v>
      </c>
      <c r="F19" s="753" t="s">
        <v>4079</v>
      </c>
      <c r="G19" s="756">
        <v>157</v>
      </c>
      <c r="H19" s="756">
        <v>51967</v>
      </c>
      <c r="I19" s="753">
        <v>1.0637640219438302</v>
      </c>
      <c r="J19" s="753">
        <v>331</v>
      </c>
      <c r="K19" s="756">
        <v>138</v>
      </c>
      <c r="L19" s="756">
        <v>48852</v>
      </c>
      <c r="M19" s="753">
        <v>1</v>
      </c>
      <c r="N19" s="753">
        <v>354</v>
      </c>
      <c r="O19" s="756">
        <v>172</v>
      </c>
      <c r="P19" s="756">
        <v>61060</v>
      </c>
      <c r="Q19" s="769">
        <v>1.2498976500450341</v>
      </c>
      <c r="R19" s="757">
        <v>355</v>
      </c>
    </row>
    <row r="20" spans="1:18" ht="14.4" customHeight="1" x14ac:dyDescent="0.3">
      <c r="A20" s="752" t="s">
        <v>4050</v>
      </c>
      <c r="B20" s="753" t="s">
        <v>4051</v>
      </c>
      <c r="C20" s="753" t="s">
        <v>572</v>
      </c>
      <c r="D20" s="753" t="s">
        <v>4052</v>
      </c>
      <c r="E20" s="753" t="s">
        <v>4080</v>
      </c>
      <c r="F20" s="753" t="s">
        <v>4081</v>
      </c>
      <c r="G20" s="756">
        <v>26</v>
      </c>
      <c r="H20" s="756">
        <v>4290</v>
      </c>
      <c r="I20" s="753">
        <v>1.615819209039548</v>
      </c>
      <c r="J20" s="753">
        <v>165</v>
      </c>
      <c r="K20" s="756">
        <v>15</v>
      </c>
      <c r="L20" s="756">
        <v>2655</v>
      </c>
      <c r="M20" s="753">
        <v>1</v>
      </c>
      <c r="N20" s="753">
        <v>177</v>
      </c>
      <c r="O20" s="756">
        <v>6</v>
      </c>
      <c r="P20" s="756">
        <v>1062</v>
      </c>
      <c r="Q20" s="769">
        <v>0.4</v>
      </c>
      <c r="R20" s="757">
        <v>177</v>
      </c>
    </row>
    <row r="21" spans="1:18" ht="14.4" customHeight="1" x14ac:dyDescent="0.3">
      <c r="A21" s="752" t="s">
        <v>4050</v>
      </c>
      <c r="B21" s="753" t="s">
        <v>4051</v>
      </c>
      <c r="C21" s="753" t="s">
        <v>572</v>
      </c>
      <c r="D21" s="753" t="s">
        <v>4052</v>
      </c>
      <c r="E21" s="753" t="s">
        <v>4082</v>
      </c>
      <c r="F21" s="753" t="s">
        <v>4083</v>
      </c>
      <c r="G21" s="756">
        <v>5</v>
      </c>
      <c r="H21" s="756">
        <v>285</v>
      </c>
      <c r="I21" s="753">
        <v>0.4391371340523883</v>
      </c>
      <c r="J21" s="753">
        <v>57</v>
      </c>
      <c r="K21" s="756">
        <v>11</v>
      </c>
      <c r="L21" s="756">
        <v>649</v>
      </c>
      <c r="M21" s="753">
        <v>1</v>
      </c>
      <c r="N21" s="753">
        <v>59</v>
      </c>
      <c r="O21" s="756">
        <v>4</v>
      </c>
      <c r="P21" s="756">
        <v>236</v>
      </c>
      <c r="Q21" s="769">
        <v>0.36363636363636365</v>
      </c>
      <c r="R21" s="757">
        <v>59</v>
      </c>
    </row>
    <row r="22" spans="1:18" ht="14.4" customHeight="1" x14ac:dyDescent="0.3">
      <c r="A22" s="752" t="s">
        <v>4050</v>
      </c>
      <c r="B22" s="753" t="s">
        <v>4051</v>
      </c>
      <c r="C22" s="753" t="s">
        <v>572</v>
      </c>
      <c r="D22" s="753" t="s">
        <v>4052</v>
      </c>
      <c r="E22" s="753" t="s">
        <v>4084</v>
      </c>
      <c r="F22" s="753" t="s">
        <v>4085</v>
      </c>
      <c r="G22" s="756">
        <v>1</v>
      </c>
      <c r="H22" s="756">
        <v>490</v>
      </c>
      <c r="I22" s="753"/>
      <c r="J22" s="753">
        <v>490</v>
      </c>
      <c r="K22" s="756"/>
      <c r="L22" s="756"/>
      <c r="M22" s="753"/>
      <c r="N22" s="753"/>
      <c r="O22" s="756"/>
      <c r="P22" s="756"/>
      <c r="Q22" s="769"/>
      <c r="R22" s="757"/>
    </row>
    <row r="23" spans="1:18" ht="14.4" customHeight="1" x14ac:dyDescent="0.3">
      <c r="A23" s="752" t="s">
        <v>4050</v>
      </c>
      <c r="B23" s="753" t="s">
        <v>4051</v>
      </c>
      <c r="C23" s="753" t="s">
        <v>572</v>
      </c>
      <c r="D23" s="753" t="s">
        <v>4052</v>
      </c>
      <c r="E23" s="753" t="s">
        <v>4086</v>
      </c>
      <c r="F23" s="753" t="s">
        <v>4087</v>
      </c>
      <c r="G23" s="756">
        <v>5</v>
      </c>
      <c r="H23" s="756">
        <v>2660</v>
      </c>
      <c r="I23" s="753">
        <v>4.9259259259259256</v>
      </c>
      <c r="J23" s="753">
        <v>532</v>
      </c>
      <c r="K23" s="756">
        <v>1</v>
      </c>
      <c r="L23" s="756">
        <v>540</v>
      </c>
      <c r="M23" s="753">
        <v>1</v>
      </c>
      <c r="N23" s="753">
        <v>540</v>
      </c>
      <c r="O23" s="756"/>
      <c r="P23" s="756"/>
      <c r="Q23" s="769"/>
      <c r="R23" s="757"/>
    </row>
    <row r="24" spans="1:18" ht="14.4" customHeight="1" x14ac:dyDescent="0.3">
      <c r="A24" s="752" t="s">
        <v>4050</v>
      </c>
      <c r="B24" s="753" t="s">
        <v>4088</v>
      </c>
      <c r="C24" s="753" t="s">
        <v>572</v>
      </c>
      <c r="D24" s="753" t="s">
        <v>4052</v>
      </c>
      <c r="E24" s="753" t="s">
        <v>4089</v>
      </c>
      <c r="F24" s="753" t="s">
        <v>4090</v>
      </c>
      <c r="G24" s="756">
        <v>8</v>
      </c>
      <c r="H24" s="756">
        <v>648</v>
      </c>
      <c r="I24" s="753">
        <v>0.27882960413080893</v>
      </c>
      <c r="J24" s="753">
        <v>81</v>
      </c>
      <c r="K24" s="756">
        <v>28</v>
      </c>
      <c r="L24" s="756">
        <v>2324</v>
      </c>
      <c r="M24" s="753">
        <v>1</v>
      </c>
      <c r="N24" s="753">
        <v>83</v>
      </c>
      <c r="O24" s="756">
        <v>9</v>
      </c>
      <c r="P24" s="756">
        <v>747</v>
      </c>
      <c r="Q24" s="769">
        <v>0.32142857142857145</v>
      </c>
      <c r="R24" s="757">
        <v>83</v>
      </c>
    </row>
    <row r="25" spans="1:18" ht="14.4" customHeight="1" x14ac:dyDescent="0.3">
      <c r="A25" s="752" t="s">
        <v>4050</v>
      </c>
      <c r="B25" s="753" t="s">
        <v>4088</v>
      </c>
      <c r="C25" s="753" t="s">
        <v>572</v>
      </c>
      <c r="D25" s="753" t="s">
        <v>4052</v>
      </c>
      <c r="E25" s="753" t="s">
        <v>4091</v>
      </c>
      <c r="F25" s="753" t="s">
        <v>4092</v>
      </c>
      <c r="G25" s="756">
        <v>4</v>
      </c>
      <c r="H25" s="756">
        <v>416</v>
      </c>
      <c r="I25" s="753">
        <v>0.78490566037735854</v>
      </c>
      <c r="J25" s="753">
        <v>104</v>
      </c>
      <c r="K25" s="756">
        <v>5</v>
      </c>
      <c r="L25" s="756">
        <v>530</v>
      </c>
      <c r="M25" s="753">
        <v>1</v>
      </c>
      <c r="N25" s="753">
        <v>106</v>
      </c>
      <c r="O25" s="756"/>
      <c r="P25" s="756"/>
      <c r="Q25" s="769"/>
      <c r="R25" s="757"/>
    </row>
    <row r="26" spans="1:18" ht="14.4" customHeight="1" x14ac:dyDescent="0.3">
      <c r="A26" s="752" t="s">
        <v>4050</v>
      </c>
      <c r="B26" s="753" t="s">
        <v>4088</v>
      </c>
      <c r="C26" s="753" t="s">
        <v>572</v>
      </c>
      <c r="D26" s="753" t="s">
        <v>4052</v>
      </c>
      <c r="E26" s="753" t="s">
        <v>4053</v>
      </c>
      <c r="F26" s="753" t="s">
        <v>4054</v>
      </c>
      <c r="G26" s="756">
        <v>9</v>
      </c>
      <c r="H26" s="756">
        <v>315</v>
      </c>
      <c r="I26" s="753">
        <v>1.4189189189189189</v>
      </c>
      <c r="J26" s="753">
        <v>35</v>
      </c>
      <c r="K26" s="756">
        <v>6</v>
      </c>
      <c r="L26" s="756">
        <v>222</v>
      </c>
      <c r="M26" s="753">
        <v>1</v>
      </c>
      <c r="N26" s="753">
        <v>37</v>
      </c>
      <c r="O26" s="756">
        <v>8</v>
      </c>
      <c r="P26" s="756">
        <v>296</v>
      </c>
      <c r="Q26" s="769">
        <v>1.3333333333333333</v>
      </c>
      <c r="R26" s="757">
        <v>37</v>
      </c>
    </row>
    <row r="27" spans="1:18" ht="14.4" customHeight="1" x14ac:dyDescent="0.3">
      <c r="A27" s="752" t="s">
        <v>4050</v>
      </c>
      <c r="B27" s="753" t="s">
        <v>4088</v>
      </c>
      <c r="C27" s="753" t="s">
        <v>572</v>
      </c>
      <c r="D27" s="753" t="s">
        <v>4052</v>
      </c>
      <c r="E27" s="753" t="s">
        <v>3028</v>
      </c>
      <c r="F27" s="753" t="s">
        <v>4057</v>
      </c>
      <c r="G27" s="756">
        <v>1</v>
      </c>
      <c r="H27" s="756">
        <v>100</v>
      </c>
      <c r="I27" s="753"/>
      <c r="J27" s="753">
        <v>100</v>
      </c>
      <c r="K27" s="756"/>
      <c r="L27" s="756"/>
      <c r="M27" s="753"/>
      <c r="N27" s="753"/>
      <c r="O27" s="756"/>
      <c r="P27" s="756"/>
      <c r="Q27" s="769"/>
      <c r="R27" s="757"/>
    </row>
    <row r="28" spans="1:18" ht="14.4" customHeight="1" x14ac:dyDescent="0.3">
      <c r="A28" s="752" t="s">
        <v>4050</v>
      </c>
      <c r="B28" s="753" t="s">
        <v>4088</v>
      </c>
      <c r="C28" s="753" t="s">
        <v>572</v>
      </c>
      <c r="D28" s="753" t="s">
        <v>4052</v>
      </c>
      <c r="E28" s="753" t="s">
        <v>4093</v>
      </c>
      <c r="F28" s="753" t="s">
        <v>4094</v>
      </c>
      <c r="G28" s="756">
        <v>17</v>
      </c>
      <c r="H28" s="756">
        <v>2006</v>
      </c>
      <c r="I28" s="753">
        <v>0.35379188712522047</v>
      </c>
      <c r="J28" s="753">
        <v>118</v>
      </c>
      <c r="K28" s="756">
        <v>45</v>
      </c>
      <c r="L28" s="756">
        <v>5670</v>
      </c>
      <c r="M28" s="753">
        <v>1</v>
      </c>
      <c r="N28" s="753">
        <v>126</v>
      </c>
      <c r="O28" s="756">
        <v>14</v>
      </c>
      <c r="P28" s="756">
        <v>1764</v>
      </c>
      <c r="Q28" s="769">
        <v>0.31111111111111112</v>
      </c>
      <c r="R28" s="757">
        <v>126</v>
      </c>
    </row>
    <row r="29" spans="1:18" ht="14.4" customHeight="1" x14ac:dyDescent="0.3">
      <c r="A29" s="752" t="s">
        <v>4050</v>
      </c>
      <c r="B29" s="753" t="s">
        <v>4088</v>
      </c>
      <c r="C29" s="753" t="s">
        <v>572</v>
      </c>
      <c r="D29" s="753" t="s">
        <v>4052</v>
      </c>
      <c r="E29" s="753" t="s">
        <v>4095</v>
      </c>
      <c r="F29" s="753" t="s">
        <v>4096</v>
      </c>
      <c r="G29" s="756">
        <v>1</v>
      </c>
      <c r="H29" s="756">
        <v>415</v>
      </c>
      <c r="I29" s="753"/>
      <c r="J29" s="753">
        <v>415</v>
      </c>
      <c r="K29" s="756"/>
      <c r="L29" s="756"/>
      <c r="M29" s="753"/>
      <c r="N29" s="753"/>
      <c r="O29" s="756"/>
      <c r="P29" s="756"/>
      <c r="Q29" s="769"/>
      <c r="R29" s="757"/>
    </row>
    <row r="30" spans="1:18" ht="14.4" customHeight="1" x14ac:dyDescent="0.3">
      <c r="A30" s="752" t="s">
        <v>4050</v>
      </c>
      <c r="B30" s="753" t="s">
        <v>4088</v>
      </c>
      <c r="C30" s="753" t="s">
        <v>572</v>
      </c>
      <c r="D30" s="753" t="s">
        <v>4052</v>
      </c>
      <c r="E30" s="753" t="s">
        <v>4068</v>
      </c>
      <c r="F30" s="753" t="s">
        <v>4069</v>
      </c>
      <c r="G30" s="756">
        <v>2</v>
      </c>
      <c r="H30" s="756">
        <v>1674</v>
      </c>
      <c r="I30" s="753"/>
      <c r="J30" s="753">
        <v>837</v>
      </c>
      <c r="K30" s="756"/>
      <c r="L30" s="756"/>
      <c r="M30" s="753"/>
      <c r="N30" s="753"/>
      <c r="O30" s="756"/>
      <c r="P30" s="756"/>
      <c r="Q30" s="769"/>
      <c r="R30" s="757"/>
    </row>
    <row r="31" spans="1:18" ht="14.4" customHeight="1" x14ac:dyDescent="0.3">
      <c r="A31" s="752" t="s">
        <v>4050</v>
      </c>
      <c r="B31" s="753" t="s">
        <v>4088</v>
      </c>
      <c r="C31" s="753" t="s">
        <v>572</v>
      </c>
      <c r="D31" s="753" t="s">
        <v>4052</v>
      </c>
      <c r="E31" s="753" t="s">
        <v>4070</v>
      </c>
      <c r="F31" s="753" t="s">
        <v>4071</v>
      </c>
      <c r="G31" s="756">
        <v>2</v>
      </c>
      <c r="H31" s="756">
        <v>0</v>
      </c>
      <c r="I31" s="753">
        <v>0</v>
      </c>
      <c r="J31" s="753">
        <v>0</v>
      </c>
      <c r="K31" s="756">
        <v>38</v>
      </c>
      <c r="L31" s="756">
        <v>1266.6299999999999</v>
      </c>
      <c r="M31" s="753">
        <v>1</v>
      </c>
      <c r="N31" s="753">
        <v>33.332368421052628</v>
      </c>
      <c r="O31" s="756">
        <v>14</v>
      </c>
      <c r="P31" s="756">
        <v>466.64999999999992</v>
      </c>
      <c r="Q31" s="769">
        <v>0.36841855948461666</v>
      </c>
      <c r="R31" s="757">
        <v>33.332142857142848</v>
      </c>
    </row>
    <row r="32" spans="1:18" ht="14.4" customHeight="1" x14ac:dyDescent="0.3">
      <c r="A32" s="752" t="s">
        <v>4050</v>
      </c>
      <c r="B32" s="753" t="s">
        <v>4088</v>
      </c>
      <c r="C32" s="753" t="s">
        <v>572</v>
      </c>
      <c r="D32" s="753" t="s">
        <v>4052</v>
      </c>
      <c r="E32" s="753" t="s">
        <v>4072</v>
      </c>
      <c r="F32" s="753" t="s">
        <v>4073</v>
      </c>
      <c r="G32" s="756">
        <v>21</v>
      </c>
      <c r="H32" s="756">
        <v>756</v>
      </c>
      <c r="I32" s="753">
        <v>1.7027027027027026</v>
      </c>
      <c r="J32" s="753">
        <v>36</v>
      </c>
      <c r="K32" s="756">
        <v>12</v>
      </c>
      <c r="L32" s="756">
        <v>444</v>
      </c>
      <c r="M32" s="753">
        <v>1</v>
      </c>
      <c r="N32" s="753">
        <v>37</v>
      </c>
      <c r="O32" s="756">
        <v>35</v>
      </c>
      <c r="P32" s="756">
        <v>1295</v>
      </c>
      <c r="Q32" s="769">
        <v>2.9166666666666665</v>
      </c>
      <c r="R32" s="757">
        <v>37</v>
      </c>
    </row>
    <row r="33" spans="1:18" ht="14.4" customHeight="1" x14ac:dyDescent="0.3">
      <c r="A33" s="752" t="s">
        <v>4050</v>
      </c>
      <c r="B33" s="753" t="s">
        <v>4088</v>
      </c>
      <c r="C33" s="753" t="s">
        <v>572</v>
      </c>
      <c r="D33" s="753" t="s">
        <v>4052</v>
      </c>
      <c r="E33" s="753" t="s">
        <v>4074</v>
      </c>
      <c r="F33" s="753" t="s">
        <v>4075</v>
      </c>
      <c r="G33" s="756"/>
      <c r="H33" s="756"/>
      <c r="I33" s="753"/>
      <c r="J33" s="753"/>
      <c r="K33" s="756">
        <v>3</v>
      </c>
      <c r="L33" s="756">
        <v>258</v>
      </c>
      <c r="M33" s="753">
        <v>1</v>
      </c>
      <c r="N33" s="753">
        <v>86</v>
      </c>
      <c r="O33" s="756"/>
      <c r="P33" s="756"/>
      <c r="Q33" s="769"/>
      <c r="R33" s="757"/>
    </row>
    <row r="34" spans="1:18" ht="14.4" customHeight="1" x14ac:dyDescent="0.3">
      <c r="A34" s="752" t="s">
        <v>4050</v>
      </c>
      <c r="B34" s="753" t="s">
        <v>4088</v>
      </c>
      <c r="C34" s="753" t="s">
        <v>572</v>
      </c>
      <c r="D34" s="753" t="s">
        <v>4052</v>
      </c>
      <c r="E34" s="753" t="s">
        <v>4097</v>
      </c>
      <c r="F34" s="753" t="s">
        <v>4098</v>
      </c>
      <c r="G34" s="756">
        <v>1</v>
      </c>
      <c r="H34" s="756">
        <v>210</v>
      </c>
      <c r="I34" s="753">
        <v>0.94594594594594594</v>
      </c>
      <c r="J34" s="753">
        <v>210</v>
      </c>
      <c r="K34" s="756">
        <v>1</v>
      </c>
      <c r="L34" s="756">
        <v>222</v>
      </c>
      <c r="M34" s="753">
        <v>1</v>
      </c>
      <c r="N34" s="753">
        <v>222</v>
      </c>
      <c r="O34" s="756">
        <v>1</v>
      </c>
      <c r="P34" s="756">
        <v>223</v>
      </c>
      <c r="Q34" s="769">
        <v>1.0045045045045045</v>
      </c>
      <c r="R34" s="757">
        <v>223</v>
      </c>
    </row>
    <row r="35" spans="1:18" ht="14.4" customHeight="1" x14ac:dyDescent="0.3">
      <c r="A35" s="752" t="s">
        <v>4050</v>
      </c>
      <c r="B35" s="753" t="s">
        <v>4088</v>
      </c>
      <c r="C35" s="753" t="s">
        <v>572</v>
      </c>
      <c r="D35" s="753" t="s">
        <v>4052</v>
      </c>
      <c r="E35" s="753" t="s">
        <v>4099</v>
      </c>
      <c r="F35" s="753" t="s">
        <v>4100</v>
      </c>
      <c r="G35" s="756"/>
      <c r="H35" s="756"/>
      <c r="I35" s="753"/>
      <c r="J35" s="753"/>
      <c r="K35" s="756">
        <v>2</v>
      </c>
      <c r="L35" s="756">
        <v>888</v>
      </c>
      <c r="M35" s="753">
        <v>1</v>
      </c>
      <c r="N35" s="753">
        <v>444</v>
      </c>
      <c r="O35" s="756"/>
      <c r="P35" s="756"/>
      <c r="Q35" s="769"/>
      <c r="R35" s="757"/>
    </row>
    <row r="36" spans="1:18" ht="14.4" customHeight="1" x14ac:dyDescent="0.3">
      <c r="A36" s="752" t="s">
        <v>4050</v>
      </c>
      <c r="B36" s="753" t="s">
        <v>4088</v>
      </c>
      <c r="C36" s="753" t="s">
        <v>572</v>
      </c>
      <c r="D36" s="753" t="s">
        <v>4052</v>
      </c>
      <c r="E36" s="753" t="s">
        <v>4101</v>
      </c>
      <c r="F36" s="753" t="s">
        <v>4102</v>
      </c>
      <c r="G36" s="756">
        <v>1</v>
      </c>
      <c r="H36" s="756">
        <v>120</v>
      </c>
      <c r="I36" s="753">
        <v>0.32520325203252032</v>
      </c>
      <c r="J36" s="753">
        <v>120</v>
      </c>
      <c r="K36" s="756">
        <v>3</v>
      </c>
      <c r="L36" s="756">
        <v>369</v>
      </c>
      <c r="M36" s="753">
        <v>1</v>
      </c>
      <c r="N36" s="753">
        <v>123</v>
      </c>
      <c r="O36" s="756"/>
      <c r="P36" s="756"/>
      <c r="Q36" s="769"/>
      <c r="R36" s="757"/>
    </row>
    <row r="37" spans="1:18" ht="14.4" customHeight="1" x14ac:dyDescent="0.3">
      <c r="A37" s="752" t="s">
        <v>4050</v>
      </c>
      <c r="B37" s="753" t="s">
        <v>4088</v>
      </c>
      <c r="C37" s="753" t="s">
        <v>572</v>
      </c>
      <c r="D37" s="753" t="s">
        <v>4052</v>
      </c>
      <c r="E37" s="753" t="s">
        <v>4082</v>
      </c>
      <c r="F37" s="753" t="s">
        <v>4083</v>
      </c>
      <c r="G37" s="756">
        <v>1</v>
      </c>
      <c r="H37" s="756">
        <v>57</v>
      </c>
      <c r="I37" s="753">
        <v>0.96610169491525422</v>
      </c>
      <c r="J37" s="753">
        <v>57</v>
      </c>
      <c r="K37" s="756">
        <v>1</v>
      </c>
      <c r="L37" s="756">
        <v>59</v>
      </c>
      <c r="M37" s="753">
        <v>1</v>
      </c>
      <c r="N37" s="753">
        <v>59</v>
      </c>
      <c r="O37" s="756">
        <v>2</v>
      </c>
      <c r="P37" s="756">
        <v>118</v>
      </c>
      <c r="Q37" s="769">
        <v>2</v>
      </c>
      <c r="R37" s="757">
        <v>59</v>
      </c>
    </row>
    <row r="38" spans="1:18" ht="14.4" customHeight="1" x14ac:dyDescent="0.3">
      <c r="A38" s="752" t="s">
        <v>4050</v>
      </c>
      <c r="B38" s="753" t="s">
        <v>4088</v>
      </c>
      <c r="C38" s="753" t="s">
        <v>572</v>
      </c>
      <c r="D38" s="753" t="s">
        <v>4052</v>
      </c>
      <c r="E38" s="753" t="s">
        <v>4103</v>
      </c>
      <c r="F38" s="753" t="s">
        <v>4104</v>
      </c>
      <c r="G38" s="756"/>
      <c r="H38" s="756"/>
      <c r="I38" s="753"/>
      <c r="J38" s="753"/>
      <c r="K38" s="756">
        <v>1</v>
      </c>
      <c r="L38" s="756">
        <v>91</v>
      </c>
      <c r="M38" s="753">
        <v>1</v>
      </c>
      <c r="N38" s="753">
        <v>91</v>
      </c>
      <c r="O38" s="756"/>
      <c r="P38" s="756"/>
      <c r="Q38" s="769"/>
      <c r="R38" s="757"/>
    </row>
    <row r="39" spans="1:18" ht="14.4" customHeight="1" x14ac:dyDescent="0.3">
      <c r="A39" s="752" t="s">
        <v>4050</v>
      </c>
      <c r="B39" s="753" t="s">
        <v>4088</v>
      </c>
      <c r="C39" s="753" t="s">
        <v>572</v>
      </c>
      <c r="D39" s="753" t="s">
        <v>4052</v>
      </c>
      <c r="E39" s="753" t="s">
        <v>4105</v>
      </c>
      <c r="F39" s="753" t="s">
        <v>4106</v>
      </c>
      <c r="G39" s="756"/>
      <c r="H39" s="756"/>
      <c r="I39" s="753"/>
      <c r="J39" s="753"/>
      <c r="K39" s="756">
        <v>2</v>
      </c>
      <c r="L39" s="756">
        <v>744</v>
      </c>
      <c r="M39" s="753">
        <v>1</v>
      </c>
      <c r="N39" s="753">
        <v>372</v>
      </c>
      <c r="O39" s="756"/>
      <c r="P39" s="756"/>
      <c r="Q39" s="769"/>
      <c r="R39" s="757"/>
    </row>
    <row r="40" spans="1:18" ht="14.4" customHeight="1" thickBot="1" x14ac:dyDescent="0.35">
      <c r="A40" s="758" t="s">
        <v>4050</v>
      </c>
      <c r="B40" s="759" t="s">
        <v>4088</v>
      </c>
      <c r="C40" s="759" t="s">
        <v>572</v>
      </c>
      <c r="D40" s="759" t="s">
        <v>4052</v>
      </c>
      <c r="E40" s="759" t="s">
        <v>4107</v>
      </c>
      <c r="F40" s="759" t="s">
        <v>4108</v>
      </c>
      <c r="G40" s="762"/>
      <c r="H40" s="762"/>
      <c r="I40" s="759"/>
      <c r="J40" s="759"/>
      <c r="K40" s="762">
        <v>2</v>
      </c>
      <c r="L40" s="762">
        <v>502</v>
      </c>
      <c r="M40" s="759">
        <v>1</v>
      </c>
      <c r="N40" s="759">
        <v>251</v>
      </c>
      <c r="O40" s="762"/>
      <c r="P40" s="762"/>
      <c r="Q40" s="770"/>
      <c r="R40" s="76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1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53" t="s">
        <v>4110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</row>
    <row r="2" spans="1:19" ht="14.4" customHeight="1" thickBot="1" x14ac:dyDescent="0.35">
      <c r="A2" s="374" t="s">
        <v>325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902</v>
      </c>
      <c r="I3" s="208">
        <f t="shared" si="0"/>
        <v>358455</v>
      </c>
      <c r="J3" s="78"/>
      <c r="K3" s="78"/>
      <c r="L3" s="208">
        <f t="shared" si="0"/>
        <v>857</v>
      </c>
      <c r="M3" s="208">
        <f t="shared" si="0"/>
        <v>332627.31</v>
      </c>
      <c r="N3" s="78"/>
      <c r="O3" s="78"/>
      <c r="P3" s="208">
        <f t="shared" si="0"/>
        <v>848</v>
      </c>
      <c r="Q3" s="208">
        <f t="shared" si="0"/>
        <v>330261.31000000006</v>
      </c>
      <c r="R3" s="79">
        <f>IF(M3=0,0,Q3/M3)</f>
        <v>0.99288693402835759</v>
      </c>
      <c r="S3" s="209">
        <f>IF(P3=0,0,Q3/P3)</f>
        <v>389.45909198113213</v>
      </c>
    </row>
    <row r="4" spans="1:19" ht="14.4" customHeight="1" x14ac:dyDescent="0.3">
      <c r="A4" s="636" t="s">
        <v>307</v>
      </c>
      <c r="B4" s="636" t="s">
        <v>119</v>
      </c>
      <c r="C4" s="644" t="s">
        <v>0</v>
      </c>
      <c r="D4" s="496" t="s">
        <v>167</v>
      </c>
      <c r="E4" s="638" t="s">
        <v>120</v>
      </c>
      <c r="F4" s="643" t="s">
        <v>90</v>
      </c>
      <c r="G4" s="639" t="s">
        <v>81</v>
      </c>
      <c r="H4" s="640">
        <v>2015</v>
      </c>
      <c r="I4" s="641"/>
      <c r="J4" s="206"/>
      <c r="K4" s="206"/>
      <c r="L4" s="640">
        <v>2016</v>
      </c>
      <c r="M4" s="641"/>
      <c r="N4" s="206"/>
      <c r="O4" s="206"/>
      <c r="P4" s="640">
        <v>2017</v>
      </c>
      <c r="Q4" s="641"/>
      <c r="R4" s="642" t="s">
        <v>2</v>
      </c>
      <c r="S4" s="637" t="s">
        <v>122</v>
      </c>
    </row>
    <row r="5" spans="1:19" ht="14.4" customHeight="1" thickBot="1" x14ac:dyDescent="0.35">
      <c r="A5" s="872"/>
      <c r="B5" s="872"/>
      <c r="C5" s="873"/>
      <c r="D5" s="882"/>
      <c r="E5" s="874"/>
      <c r="F5" s="875"/>
      <c r="G5" s="876"/>
      <c r="H5" s="877" t="s">
        <v>91</v>
      </c>
      <c r="I5" s="878" t="s">
        <v>14</v>
      </c>
      <c r="J5" s="879"/>
      <c r="K5" s="879"/>
      <c r="L5" s="877" t="s">
        <v>91</v>
      </c>
      <c r="M5" s="878" t="s">
        <v>14</v>
      </c>
      <c r="N5" s="879"/>
      <c r="O5" s="879"/>
      <c r="P5" s="877" t="s">
        <v>91</v>
      </c>
      <c r="Q5" s="878" t="s">
        <v>14</v>
      </c>
      <c r="R5" s="880"/>
      <c r="S5" s="881"/>
    </row>
    <row r="6" spans="1:19" ht="14.4" customHeight="1" x14ac:dyDescent="0.3">
      <c r="A6" s="827" t="s">
        <v>4050</v>
      </c>
      <c r="B6" s="828" t="s">
        <v>4051</v>
      </c>
      <c r="C6" s="828" t="s">
        <v>572</v>
      </c>
      <c r="D6" s="828" t="s">
        <v>4044</v>
      </c>
      <c r="E6" s="828" t="s">
        <v>4052</v>
      </c>
      <c r="F6" s="828" t="s">
        <v>4053</v>
      </c>
      <c r="G6" s="828" t="s">
        <v>4054</v>
      </c>
      <c r="H6" s="225">
        <v>1</v>
      </c>
      <c r="I6" s="225">
        <v>35</v>
      </c>
      <c r="J6" s="828"/>
      <c r="K6" s="828">
        <v>35</v>
      </c>
      <c r="L6" s="225"/>
      <c r="M6" s="225"/>
      <c r="N6" s="828"/>
      <c r="O6" s="828"/>
      <c r="P6" s="225"/>
      <c r="Q6" s="225"/>
      <c r="R6" s="833"/>
      <c r="S6" s="841"/>
    </row>
    <row r="7" spans="1:19" ht="14.4" customHeight="1" x14ac:dyDescent="0.3">
      <c r="A7" s="752" t="s">
        <v>4050</v>
      </c>
      <c r="B7" s="753" t="s">
        <v>4051</v>
      </c>
      <c r="C7" s="753" t="s">
        <v>572</v>
      </c>
      <c r="D7" s="753" t="s">
        <v>4044</v>
      </c>
      <c r="E7" s="753" t="s">
        <v>4052</v>
      </c>
      <c r="F7" s="753" t="s">
        <v>4058</v>
      </c>
      <c r="G7" s="753" t="s">
        <v>4059</v>
      </c>
      <c r="H7" s="756">
        <v>1</v>
      </c>
      <c r="I7" s="756">
        <v>948</v>
      </c>
      <c r="J7" s="753">
        <v>0.33019853709508884</v>
      </c>
      <c r="K7" s="753">
        <v>948</v>
      </c>
      <c r="L7" s="756">
        <v>3</v>
      </c>
      <c r="M7" s="756">
        <v>2871</v>
      </c>
      <c r="N7" s="753">
        <v>1</v>
      </c>
      <c r="O7" s="753">
        <v>957</v>
      </c>
      <c r="P7" s="756">
        <v>4</v>
      </c>
      <c r="Q7" s="756">
        <v>3828</v>
      </c>
      <c r="R7" s="769">
        <v>1.3333333333333333</v>
      </c>
      <c r="S7" s="757">
        <v>957</v>
      </c>
    </row>
    <row r="8" spans="1:19" ht="14.4" customHeight="1" x14ac:dyDescent="0.3">
      <c r="A8" s="752" t="s">
        <v>4050</v>
      </c>
      <c r="B8" s="753" t="s">
        <v>4051</v>
      </c>
      <c r="C8" s="753" t="s">
        <v>572</v>
      </c>
      <c r="D8" s="753" t="s">
        <v>4044</v>
      </c>
      <c r="E8" s="753" t="s">
        <v>4052</v>
      </c>
      <c r="F8" s="753" t="s">
        <v>4060</v>
      </c>
      <c r="G8" s="753" t="s">
        <v>4061</v>
      </c>
      <c r="H8" s="756"/>
      <c r="I8" s="756"/>
      <c r="J8" s="753"/>
      <c r="K8" s="753"/>
      <c r="L8" s="756">
        <v>1</v>
      </c>
      <c r="M8" s="756">
        <v>431</v>
      </c>
      <c r="N8" s="753">
        <v>1</v>
      </c>
      <c r="O8" s="753">
        <v>431</v>
      </c>
      <c r="P8" s="756">
        <v>1</v>
      </c>
      <c r="Q8" s="756">
        <v>432</v>
      </c>
      <c r="R8" s="769">
        <v>1.0023201856148491</v>
      </c>
      <c r="S8" s="757">
        <v>432</v>
      </c>
    </row>
    <row r="9" spans="1:19" ht="14.4" customHeight="1" x14ac:dyDescent="0.3">
      <c r="A9" s="752" t="s">
        <v>4050</v>
      </c>
      <c r="B9" s="753" t="s">
        <v>4051</v>
      </c>
      <c r="C9" s="753" t="s">
        <v>572</v>
      </c>
      <c r="D9" s="753" t="s">
        <v>4044</v>
      </c>
      <c r="E9" s="753" t="s">
        <v>4052</v>
      </c>
      <c r="F9" s="753" t="s">
        <v>4062</v>
      </c>
      <c r="G9" s="753" t="s">
        <v>4063</v>
      </c>
      <c r="H9" s="756">
        <v>123</v>
      </c>
      <c r="I9" s="756">
        <v>121155</v>
      </c>
      <c r="J9" s="753">
        <v>1.0636588706278971</v>
      </c>
      <c r="K9" s="753">
        <v>985</v>
      </c>
      <c r="L9" s="756">
        <v>113</v>
      </c>
      <c r="M9" s="756">
        <v>113904</v>
      </c>
      <c r="N9" s="753">
        <v>1</v>
      </c>
      <c r="O9" s="753">
        <v>1008</v>
      </c>
      <c r="P9" s="756">
        <v>109</v>
      </c>
      <c r="Q9" s="756">
        <v>109981</v>
      </c>
      <c r="R9" s="769">
        <v>0.96555871611181343</v>
      </c>
      <c r="S9" s="757">
        <v>1009</v>
      </c>
    </row>
    <row r="10" spans="1:19" ht="14.4" customHeight="1" x14ac:dyDescent="0.3">
      <c r="A10" s="752" t="s">
        <v>4050</v>
      </c>
      <c r="B10" s="753" t="s">
        <v>4051</v>
      </c>
      <c r="C10" s="753" t="s">
        <v>572</v>
      </c>
      <c r="D10" s="753" t="s">
        <v>4044</v>
      </c>
      <c r="E10" s="753" t="s">
        <v>4052</v>
      </c>
      <c r="F10" s="753" t="s">
        <v>4066</v>
      </c>
      <c r="G10" s="753" t="s">
        <v>4067</v>
      </c>
      <c r="H10" s="756"/>
      <c r="I10" s="756"/>
      <c r="J10" s="753"/>
      <c r="K10" s="753"/>
      <c r="L10" s="756">
        <v>1</v>
      </c>
      <c r="M10" s="756">
        <v>318</v>
      </c>
      <c r="N10" s="753">
        <v>1</v>
      </c>
      <c r="O10" s="753">
        <v>318</v>
      </c>
      <c r="P10" s="756"/>
      <c r="Q10" s="756"/>
      <c r="R10" s="769"/>
      <c r="S10" s="757"/>
    </row>
    <row r="11" spans="1:19" ht="14.4" customHeight="1" x14ac:dyDescent="0.3">
      <c r="A11" s="752" t="s">
        <v>4050</v>
      </c>
      <c r="B11" s="753" t="s">
        <v>4051</v>
      </c>
      <c r="C11" s="753" t="s">
        <v>572</v>
      </c>
      <c r="D11" s="753" t="s">
        <v>4044</v>
      </c>
      <c r="E11" s="753" t="s">
        <v>4052</v>
      </c>
      <c r="F11" s="753" t="s">
        <v>4068</v>
      </c>
      <c r="G11" s="753" t="s">
        <v>4069</v>
      </c>
      <c r="H11" s="756">
        <v>2</v>
      </c>
      <c r="I11" s="756">
        <v>1674</v>
      </c>
      <c r="J11" s="753"/>
      <c r="K11" s="753">
        <v>837</v>
      </c>
      <c r="L11" s="756"/>
      <c r="M11" s="756"/>
      <c r="N11" s="753"/>
      <c r="O11" s="753"/>
      <c r="P11" s="756">
        <v>1</v>
      </c>
      <c r="Q11" s="756">
        <v>873</v>
      </c>
      <c r="R11" s="769"/>
      <c r="S11" s="757">
        <v>873</v>
      </c>
    </row>
    <row r="12" spans="1:19" ht="14.4" customHeight="1" x14ac:dyDescent="0.3">
      <c r="A12" s="752" t="s">
        <v>4050</v>
      </c>
      <c r="B12" s="753" t="s">
        <v>4051</v>
      </c>
      <c r="C12" s="753" t="s">
        <v>572</v>
      </c>
      <c r="D12" s="753" t="s">
        <v>4044</v>
      </c>
      <c r="E12" s="753" t="s">
        <v>4052</v>
      </c>
      <c r="F12" s="753" t="s">
        <v>4070</v>
      </c>
      <c r="G12" s="753" t="s">
        <v>4071</v>
      </c>
      <c r="H12" s="756">
        <v>162</v>
      </c>
      <c r="I12" s="756">
        <v>0</v>
      </c>
      <c r="J12" s="753">
        <v>0</v>
      </c>
      <c r="K12" s="753">
        <v>0</v>
      </c>
      <c r="L12" s="756">
        <v>3</v>
      </c>
      <c r="M12" s="756">
        <v>100</v>
      </c>
      <c r="N12" s="753">
        <v>1</v>
      </c>
      <c r="O12" s="753">
        <v>33.333333333333336</v>
      </c>
      <c r="P12" s="756">
        <v>6</v>
      </c>
      <c r="Q12" s="756">
        <v>200</v>
      </c>
      <c r="R12" s="769">
        <v>2</v>
      </c>
      <c r="S12" s="757">
        <v>33.333333333333336</v>
      </c>
    </row>
    <row r="13" spans="1:19" ht="14.4" customHeight="1" x14ac:dyDescent="0.3">
      <c r="A13" s="752" t="s">
        <v>4050</v>
      </c>
      <c r="B13" s="753" t="s">
        <v>4051</v>
      </c>
      <c r="C13" s="753" t="s">
        <v>572</v>
      </c>
      <c r="D13" s="753" t="s">
        <v>4044</v>
      </c>
      <c r="E13" s="753" t="s">
        <v>4052</v>
      </c>
      <c r="F13" s="753" t="s">
        <v>4072</v>
      </c>
      <c r="G13" s="753" t="s">
        <v>4073</v>
      </c>
      <c r="H13" s="756">
        <v>36</v>
      </c>
      <c r="I13" s="756">
        <v>1296</v>
      </c>
      <c r="J13" s="753">
        <v>0.71483728626585774</v>
      </c>
      <c r="K13" s="753">
        <v>36</v>
      </c>
      <c r="L13" s="756">
        <v>49</v>
      </c>
      <c r="M13" s="756">
        <v>1813</v>
      </c>
      <c r="N13" s="753">
        <v>1</v>
      </c>
      <c r="O13" s="753">
        <v>37</v>
      </c>
      <c r="P13" s="756">
        <v>26</v>
      </c>
      <c r="Q13" s="756">
        <v>962</v>
      </c>
      <c r="R13" s="769">
        <v>0.53061224489795922</v>
      </c>
      <c r="S13" s="757">
        <v>37</v>
      </c>
    </row>
    <row r="14" spans="1:19" ht="14.4" customHeight="1" x14ac:dyDescent="0.3">
      <c r="A14" s="752" t="s">
        <v>4050</v>
      </c>
      <c r="B14" s="753" t="s">
        <v>4051</v>
      </c>
      <c r="C14" s="753" t="s">
        <v>572</v>
      </c>
      <c r="D14" s="753" t="s">
        <v>4044</v>
      </c>
      <c r="E14" s="753" t="s">
        <v>4052</v>
      </c>
      <c r="F14" s="753" t="s">
        <v>4076</v>
      </c>
      <c r="G14" s="753" t="s">
        <v>4077</v>
      </c>
      <c r="H14" s="756">
        <v>9</v>
      </c>
      <c r="I14" s="756">
        <v>17208</v>
      </c>
      <c r="J14" s="753">
        <v>0.81097129930722467</v>
      </c>
      <c r="K14" s="753">
        <v>1912</v>
      </c>
      <c r="L14" s="756">
        <v>11</v>
      </c>
      <c r="M14" s="756">
        <v>21219</v>
      </c>
      <c r="N14" s="753">
        <v>1</v>
      </c>
      <c r="O14" s="753">
        <v>1929</v>
      </c>
      <c r="P14" s="756">
        <v>9</v>
      </c>
      <c r="Q14" s="756">
        <v>18135</v>
      </c>
      <c r="R14" s="769">
        <v>0.85465856072387958</v>
      </c>
      <c r="S14" s="757">
        <v>2015</v>
      </c>
    </row>
    <row r="15" spans="1:19" ht="14.4" customHeight="1" x14ac:dyDescent="0.3">
      <c r="A15" s="752" t="s">
        <v>4050</v>
      </c>
      <c r="B15" s="753" t="s">
        <v>4051</v>
      </c>
      <c r="C15" s="753" t="s">
        <v>572</v>
      </c>
      <c r="D15" s="753" t="s">
        <v>4044</v>
      </c>
      <c r="E15" s="753" t="s">
        <v>4052</v>
      </c>
      <c r="F15" s="753" t="s">
        <v>4078</v>
      </c>
      <c r="G15" s="753" t="s">
        <v>4079</v>
      </c>
      <c r="H15" s="756">
        <v>10</v>
      </c>
      <c r="I15" s="756">
        <v>3310</v>
      </c>
      <c r="J15" s="753">
        <v>0.93502824858757061</v>
      </c>
      <c r="K15" s="753">
        <v>331</v>
      </c>
      <c r="L15" s="756">
        <v>10</v>
      </c>
      <c r="M15" s="756">
        <v>3540</v>
      </c>
      <c r="N15" s="753">
        <v>1</v>
      </c>
      <c r="O15" s="753">
        <v>354</v>
      </c>
      <c r="P15" s="756">
        <v>6</v>
      </c>
      <c r="Q15" s="756">
        <v>2130</v>
      </c>
      <c r="R15" s="769">
        <v>0.60169491525423724</v>
      </c>
      <c r="S15" s="757">
        <v>355</v>
      </c>
    </row>
    <row r="16" spans="1:19" ht="14.4" customHeight="1" x14ac:dyDescent="0.3">
      <c r="A16" s="752" t="s">
        <v>4050</v>
      </c>
      <c r="B16" s="753" t="s">
        <v>4051</v>
      </c>
      <c r="C16" s="753" t="s">
        <v>572</v>
      </c>
      <c r="D16" s="753" t="s">
        <v>4044</v>
      </c>
      <c r="E16" s="753" t="s">
        <v>4052</v>
      </c>
      <c r="F16" s="753" t="s">
        <v>4080</v>
      </c>
      <c r="G16" s="753" t="s">
        <v>4081</v>
      </c>
      <c r="H16" s="756">
        <v>2</v>
      </c>
      <c r="I16" s="756">
        <v>330</v>
      </c>
      <c r="J16" s="753"/>
      <c r="K16" s="753">
        <v>165</v>
      </c>
      <c r="L16" s="756"/>
      <c r="M16" s="756"/>
      <c r="N16" s="753"/>
      <c r="O16" s="753"/>
      <c r="P16" s="756"/>
      <c r="Q16" s="756"/>
      <c r="R16" s="769"/>
      <c r="S16" s="757"/>
    </row>
    <row r="17" spans="1:19" ht="14.4" customHeight="1" x14ac:dyDescent="0.3">
      <c r="A17" s="752" t="s">
        <v>4050</v>
      </c>
      <c r="B17" s="753" t="s">
        <v>4051</v>
      </c>
      <c r="C17" s="753" t="s">
        <v>572</v>
      </c>
      <c r="D17" s="753" t="s">
        <v>4044</v>
      </c>
      <c r="E17" s="753" t="s">
        <v>4052</v>
      </c>
      <c r="F17" s="753" t="s">
        <v>4082</v>
      </c>
      <c r="G17" s="753" t="s">
        <v>4083</v>
      </c>
      <c r="H17" s="756">
        <v>4</v>
      </c>
      <c r="I17" s="756">
        <v>228</v>
      </c>
      <c r="J17" s="753">
        <v>0.35130970724191063</v>
      </c>
      <c r="K17" s="753">
        <v>57</v>
      </c>
      <c r="L17" s="756">
        <v>11</v>
      </c>
      <c r="M17" s="756">
        <v>649</v>
      </c>
      <c r="N17" s="753">
        <v>1</v>
      </c>
      <c r="O17" s="753">
        <v>59</v>
      </c>
      <c r="P17" s="756">
        <v>3</v>
      </c>
      <c r="Q17" s="756">
        <v>177</v>
      </c>
      <c r="R17" s="769">
        <v>0.27272727272727271</v>
      </c>
      <c r="S17" s="757">
        <v>59</v>
      </c>
    </row>
    <row r="18" spans="1:19" ht="14.4" customHeight="1" x14ac:dyDescent="0.3">
      <c r="A18" s="752" t="s">
        <v>4050</v>
      </c>
      <c r="B18" s="753" t="s">
        <v>4051</v>
      </c>
      <c r="C18" s="753" t="s">
        <v>572</v>
      </c>
      <c r="D18" s="753" t="s">
        <v>2197</v>
      </c>
      <c r="E18" s="753" t="s">
        <v>4052</v>
      </c>
      <c r="F18" s="753" t="s">
        <v>4053</v>
      </c>
      <c r="G18" s="753" t="s">
        <v>4054</v>
      </c>
      <c r="H18" s="756">
        <v>3</v>
      </c>
      <c r="I18" s="756">
        <v>105</v>
      </c>
      <c r="J18" s="753">
        <v>0.70945945945945943</v>
      </c>
      <c r="K18" s="753">
        <v>35</v>
      </c>
      <c r="L18" s="756">
        <v>4</v>
      </c>
      <c r="M18" s="756">
        <v>148</v>
      </c>
      <c r="N18" s="753">
        <v>1</v>
      </c>
      <c r="O18" s="753">
        <v>37</v>
      </c>
      <c r="P18" s="756">
        <v>4</v>
      </c>
      <c r="Q18" s="756">
        <v>148</v>
      </c>
      <c r="R18" s="769">
        <v>1</v>
      </c>
      <c r="S18" s="757">
        <v>37</v>
      </c>
    </row>
    <row r="19" spans="1:19" ht="14.4" customHeight="1" x14ac:dyDescent="0.3">
      <c r="A19" s="752" t="s">
        <v>4050</v>
      </c>
      <c r="B19" s="753" t="s">
        <v>4051</v>
      </c>
      <c r="C19" s="753" t="s">
        <v>572</v>
      </c>
      <c r="D19" s="753" t="s">
        <v>2197</v>
      </c>
      <c r="E19" s="753" t="s">
        <v>4052</v>
      </c>
      <c r="F19" s="753" t="s">
        <v>3028</v>
      </c>
      <c r="G19" s="753" t="s">
        <v>4057</v>
      </c>
      <c r="H19" s="756">
        <v>1</v>
      </c>
      <c r="I19" s="756">
        <v>100</v>
      </c>
      <c r="J19" s="753"/>
      <c r="K19" s="753">
        <v>100</v>
      </c>
      <c r="L19" s="756"/>
      <c r="M19" s="756"/>
      <c r="N19" s="753"/>
      <c r="O19" s="753"/>
      <c r="P19" s="756"/>
      <c r="Q19" s="756"/>
      <c r="R19" s="769"/>
      <c r="S19" s="757"/>
    </row>
    <row r="20" spans="1:19" ht="14.4" customHeight="1" x14ac:dyDescent="0.3">
      <c r="A20" s="752" t="s">
        <v>4050</v>
      </c>
      <c r="B20" s="753" t="s">
        <v>4051</v>
      </c>
      <c r="C20" s="753" t="s">
        <v>572</v>
      </c>
      <c r="D20" s="753" t="s">
        <v>2197</v>
      </c>
      <c r="E20" s="753" t="s">
        <v>4052</v>
      </c>
      <c r="F20" s="753" t="s">
        <v>4058</v>
      </c>
      <c r="G20" s="753" t="s">
        <v>4059</v>
      </c>
      <c r="H20" s="756">
        <v>2</v>
      </c>
      <c r="I20" s="756">
        <v>1896</v>
      </c>
      <c r="J20" s="753">
        <v>0.99059561128526641</v>
      </c>
      <c r="K20" s="753">
        <v>948</v>
      </c>
      <c r="L20" s="756">
        <v>2</v>
      </c>
      <c r="M20" s="756">
        <v>1914</v>
      </c>
      <c r="N20" s="753">
        <v>1</v>
      </c>
      <c r="O20" s="753">
        <v>957</v>
      </c>
      <c r="P20" s="756"/>
      <c r="Q20" s="756"/>
      <c r="R20" s="769"/>
      <c r="S20" s="757"/>
    </row>
    <row r="21" spans="1:19" ht="14.4" customHeight="1" x14ac:dyDescent="0.3">
      <c r="A21" s="752" t="s">
        <v>4050</v>
      </c>
      <c r="B21" s="753" t="s">
        <v>4051</v>
      </c>
      <c r="C21" s="753" t="s">
        <v>572</v>
      </c>
      <c r="D21" s="753" t="s">
        <v>2197</v>
      </c>
      <c r="E21" s="753" t="s">
        <v>4052</v>
      </c>
      <c r="F21" s="753" t="s">
        <v>4062</v>
      </c>
      <c r="G21" s="753" t="s">
        <v>4063</v>
      </c>
      <c r="H21" s="756">
        <v>42</v>
      </c>
      <c r="I21" s="756">
        <v>41370</v>
      </c>
      <c r="J21" s="753">
        <v>1.0010162601626016</v>
      </c>
      <c r="K21" s="753">
        <v>985</v>
      </c>
      <c r="L21" s="756">
        <v>41</v>
      </c>
      <c r="M21" s="756">
        <v>41328</v>
      </c>
      <c r="N21" s="753">
        <v>1</v>
      </c>
      <c r="O21" s="753">
        <v>1008</v>
      </c>
      <c r="P21" s="756">
        <v>41</v>
      </c>
      <c r="Q21" s="756">
        <v>41369</v>
      </c>
      <c r="R21" s="769">
        <v>1.0009920634920635</v>
      </c>
      <c r="S21" s="757">
        <v>1009</v>
      </c>
    </row>
    <row r="22" spans="1:19" ht="14.4" customHeight="1" x14ac:dyDescent="0.3">
      <c r="A22" s="752" t="s">
        <v>4050</v>
      </c>
      <c r="B22" s="753" t="s">
        <v>4051</v>
      </c>
      <c r="C22" s="753" t="s">
        <v>572</v>
      </c>
      <c r="D22" s="753" t="s">
        <v>2197</v>
      </c>
      <c r="E22" s="753" t="s">
        <v>4052</v>
      </c>
      <c r="F22" s="753" t="s">
        <v>4068</v>
      </c>
      <c r="G22" s="753" t="s">
        <v>4069</v>
      </c>
      <c r="H22" s="756">
        <v>1</v>
      </c>
      <c r="I22" s="756">
        <v>837</v>
      </c>
      <c r="J22" s="753">
        <v>0.95986238532110091</v>
      </c>
      <c r="K22" s="753">
        <v>837</v>
      </c>
      <c r="L22" s="756">
        <v>1</v>
      </c>
      <c r="M22" s="756">
        <v>872</v>
      </c>
      <c r="N22" s="753">
        <v>1</v>
      </c>
      <c r="O22" s="753">
        <v>872</v>
      </c>
      <c r="P22" s="756"/>
      <c r="Q22" s="756"/>
      <c r="R22" s="769"/>
      <c r="S22" s="757"/>
    </row>
    <row r="23" spans="1:19" ht="14.4" customHeight="1" x14ac:dyDescent="0.3">
      <c r="A23" s="752" t="s">
        <v>4050</v>
      </c>
      <c r="B23" s="753" t="s">
        <v>4051</v>
      </c>
      <c r="C23" s="753" t="s">
        <v>572</v>
      </c>
      <c r="D23" s="753" t="s">
        <v>2197</v>
      </c>
      <c r="E23" s="753" t="s">
        <v>4052</v>
      </c>
      <c r="F23" s="753" t="s">
        <v>4070</v>
      </c>
      <c r="G23" s="753" t="s">
        <v>4071</v>
      </c>
      <c r="H23" s="756"/>
      <c r="I23" s="756"/>
      <c r="J23" s="753"/>
      <c r="K23" s="753"/>
      <c r="L23" s="756">
        <v>25</v>
      </c>
      <c r="M23" s="756">
        <v>833.33999999999992</v>
      </c>
      <c r="N23" s="753">
        <v>1</v>
      </c>
      <c r="O23" s="753">
        <v>33.333599999999997</v>
      </c>
      <c r="P23" s="756">
        <v>39</v>
      </c>
      <c r="Q23" s="756">
        <v>1300</v>
      </c>
      <c r="R23" s="769">
        <v>1.5599875200998394</v>
      </c>
      <c r="S23" s="757">
        <v>33.333333333333336</v>
      </c>
    </row>
    <row r="24" spans="1:19" ht="14.4" customHeight="1" x14ac:dyDescent="0.3">
      <c r="A24" s="752" t="s">
        <v>4050</v>
      </c>
      <c r="B24" s="753" t="s">
        <v>4051</v>
      </c>
      <c r="C24" s="753" t="s">
        <v>572</v>
      </c>
      <c r="D24" s="753" t="s">
        <v>2197</v>
      </c>
      <c r="E24" s="753" t="s">
        <v>4052</v>
      </c>
      <c r="F24" s="753" t="s">
        <v>4074</v>
      </c>
      <c r="G24" s="753" t="s">
        <v>4075</v>
      </c>
      <c r="H24" s="756">
        <v>1</v>
      </c>
      <c r="I24" s="756">
        <v>82</v>
      </c>
      <c r="J24" s="753"/>
      <c r="K24" s="753">
        <v>82</v>
      </c>
      <c r="L24" s="756"/>
      <c r="M24" s="756"/>
      <c r="N24" s="753"/>
      <c r="O24" s="753"/>
      <c r="P24" s="756"/>
      <c r="Q24" s="756"/>
      <c r="R24" s="769"/>
      <c r="S24" s="757"/>
    </row>
    <row r="25" spans="1:19" ht="14.4" customHeight="1" x14ac:dyDescent="0.3">
      <c r="A25" s="752" t="s">
        <v>4050</v>
      </c>
      <c r="B25" s="753" t="s">
        <v>4051</v>
      </c>
      <c r="C25" s="753" t="s">
        <v>572</v>
      </c>
      <c r="D25" s="753" t="s">
        <v>2197</v>
      </c>
      <c r="E25" s="753" t="s">
        <v>4052</v>
      </c>
      <c r="F25" s="753" t="s">
        <v>4076</v>
      </c>
      <c r="G25" s="753" t="s">
        <v>4077</v>
      </c>
      <c r="H25" s="756">
        <v>2</v>
      </c>
      <c r="I25" s="756">
        <v>3824</v>
      </c>
      <c r="J25" s="753">
        <v>0.49559357179885949</v>
      </c>
      <c r="K25" s="753">
        <v>1912</v>
      </c>
      <c r="L25" s="756">
        <v>4</v>
      </c>
      <c r="M25" s="756">
        <v>7716</v>
      </c>
      <c r="N25" s="753">
        <v>1</v>
      </c>
      <c r="O25" s="753">
        <v>1929</v>
      </c>
      <c r="P25" s="756">
        <v>3</v>
      </c>
      <c r="Q25" s="756">
        <v>6045</v>
      </c>
      <c r="R25" s="769">
        <v>0.78343701399688959</v>
      </c>
      <c r="S25" s="757">
        <v>2015</v>
      </c>
    </row>
    <row r="26" spans="1:19" ht="14.4" customHeight="1" x14ac:dyDescent="0.3">
      <c r="A26" s="752" t="s">
        <v>4050</v>
      </c>
      <c r="B26" s="753" t="s">
        <v>4051</v>
      </c>
      <c r="C26" s="753" t="s">
        <v>572</v>
      </c>
      <c r="D26" s="753" t="s">
        <v>2197</v>
      </c>
      <c r="E26" s="753" t="s">
        <v>4052</v>
      </c>
      <c r="F26" s="753" t="s">
        <v>4078</v>
      </c>
      <c r="G26" s="753" t="s">
        <v>4079</v>
      </c>
      <c r="H26" s="756">
        <v>32</v>
      </c>
      <c r="I26" s="756">
        <v>10592</v>
      </c>
      <c r="J26" s="753">
        <v>1.1968361581920903</v>
      </c>
      <c r="K26" s="753">
        <v>331</v>
      </c>
      <c r="L26" s="756">
        <v>25</v>
      </c>
      <c r="M26" s="756">
        <v>8850</v>
      </c>
      <c r="N26" s="753">
        <v>1</v>
      </c>
      <c r="O26" s="753">
        <v>354</v>
      </c>
      <c r="P26" s="756">
        <v>39</v>
      </c>
      <c r="Q26" s="756">
        <v>13845</v>
      </c>
      <c r="R26" s="769">
        <v>1.564406779661017</v>
      </c>
      <c r="S26" s="757">
        <v>355</v>
      </c>
    </row>
    <row r="27" spans="1:19" ht="14.4" customHeight="1" x14ac:dyDescent="0.3">
      <c r="A27" s="752" t="s">
        <v>4050</v>
      </c>
      <c r="B27" s="753" t="s">
        <v>4051</v>
      </c>
      <c r="C27" s="753" t="s">
        <v>572</v>
      </c>
      <c r="D27" s="753" t="s">
        <v>2197</v>
      </c>
      <c r="E27" s="753" t="s">
        <v>4052</v>
      </c>
      <c r="F27" s="753" t="s">
        <v>4080</v>
      </c>
      <c r="G27" s="753" t="s">
        <v>4081</v>
      </c>
      <c r="H27" s="756">
        <v>1</v>
      </c>
      <c r="I27" s="756">
        <v>165</v>
      </c>
      <c r="J27" s="753">
        <v>9.3220338983050849E-2</v>
      </c>
      <c r="K27" s="753">
        <v>165</v>
      </c>
      <c r="L27" s="756">
        <v>10</v>
      </c>
      <c r="M27" s="756">
        <v>1770</v>
      </c>
      <c r="N27" s="753">
        <v>1</v>
      </c>
      <c r="O27" s="753">
        <v>177</v>
      </c>
      <c r="P27" s="756"/>
      <c r="Q27" s="756"/>
      <c r="R27" s="769"/>
      <c r="S27" s="757"/>
    </row>
    <row r="28" spans="1:19" ht="14.4" customHeight="1" x14ac:dyDescent="0.3">
      <c r="A28" s="752" t="s">
        <v>4050</v>
      </c>
      <c r="B28" s="753" t="s">
        <v>4051</v>
      </c>
      <c r="C28" s="753" t="s">
        <v>572</v>
      </c>
      <c r="D28" s="753" t="s">
        <v>2203</v>
      </c>
      <c r="E28" s="753" t="s">
        <v>4052</v>
      </c>
      <c r="F28" s="753" t="s">
        <v>4053</v>
      </c>
      <c r="G28" s="753" t="s">
        <v>4054</v>
      </c>
      <c r="H28" s="756">
        <v>96</v>
      </c>
      <c r="I28" s="756">
        <v>3360</v>
      </c>
      <c r="J28" s="753">
        <v>1.0810810810810811</v>
      </c>
      <c r="K28" s="753">
        <v>35</v>
      </c>
      <c r="L28" s="756">
        <v>84</v>
      </c>
      <c r="M28" s="756">
        <v>3108</v>
      </c>
      <c r="N28" s="753">
        <v>1</v>
      </c>
      <c r="O28" s="753">
        <v>37</v>
      </c>
      <c r="P28" s="756">
        <v>83</v>
      </c>
      <c r="Q28" s="756">
        <v>3071</v>
      </c>
      <c r="R28" s="769">
        <v>0.98809523809523814</v>
      </c>
      <c r="S28" s="757">
        <v>37</v>
      </c>
    </row>
    <row r="29" spans="1:19" ht="14.4" customHeight="1" x14ac:dyDescent="0.3">
      <c r="A29" s="752" t="s">
        <v>4050</v>
      </c>
      <c r="B29" s="753" t="s">
        <v>4051</v>
      </c>
      <c r="C29" s="753" t="s">
        <v>572</v>
      </c>
      <c r="D29" s="753" t="s">
        <v>2203</v>
      </c>
      <c r="E29" s="753" t="s">
        <v>4052</v>
      </c>
      <c r="F29" s="753" t="s">
        <v>4062</v>
      </c>
      <c r="G29" s="753" t="s">
        <v>4063</v>
      </c>
      <c r="H29" s="756">
        <v>1</v>
      </c>
      <c r="I29" s="756">
        <v>985</v>
      </c>
      <c r="J29" s="753"/>
      <c r="K29" s="753">
        <v>985</v>
      </c>
      <c r="L29" s="756"/>
      <c r="M29" s="756"/>
      <c r="N29" s="753"/>
      <c r="O29" s="753"/>
      <c r="P29" s="756">
        <v>2</v>
      </c>
      <c r="Q29" s="756">
        <v>2018</v>
      </c>
      <c r="R29" s="769"/>
      <c r="S29" s="757">
        <v>1009</v>
      </c>
    </row>
    <row r="30" spans="1:19" ht="14.4" customHeight="1" x14ac:dyDescent="0.3">
      <c r="A30" s="752" t="s">
        <v>4050</v>
      </c>
      <c r="B30" s="753" t="s">
        <v>4051</v>
      </c>
      <c r="C30" s="753" t="s">
        <v>572</v>
      </c>
      <c r="D30" s="753" t="s">
        <v>2203</v>
      </c>
      <c r="E30" s="753" t="s">
        <v>4052</v>
      </c>
      <c r="F30" s="753" t="s">
        <v>4068</v>
      </c>
      <c r="G30" s="753" t="s">
        <v>4069</v>
      </c>
      <c r="H30" s="756">
        <v>1</v>
      </c>
      <c r="I30" s="756">
        <v>837</v>
      </c>
      <c r="J30" s="753"/>
      <c r="K30" s="753">
        <v>837</v>
      </c>
      <c r="L30" s="756"/>
      <c r="M30" s="756"/>
      <c r="N30" s="753"/>
      <c r="O30" s="753"/>
      <c r="P30" s="756">
        <v>1</v>
      </c>
      <c r="Q30" s="756">
        <v>873</v>
      </c>
      <c r="R30" s="769"/>
      <c r="S30" s="757">
        <v>873</v>
      </c>
    </row>
    <row r="31" spans="1:19" ht="14.4" customHeight="1" x14ac:dyDescent="0.3">
      <c r="A31" s="752" t="s">
        <v>4050</v>
      </c>
      <c r="B31" s="753" t="s">
        <v>4051</v>
      </c>
      <c r="C31" s="753" t="s">
        <v>572</v>
      </c>
      <c r="D31" s="753" t="s">
        <v>2203</v>
      </c>
      <c r="E31" s="753" t="s">
        <v>4052</v>
      </c>
      <c r="F31" s="753" t="s">
        <v>4070</v>
      </c>
      <c r="G31" s="753" t="s">
        <v>4071</v>
      </c>
      <c r="H31" s="756"/>
      <c r="I31" s="756"/>
      <c r="J31" s="753"/>
      <c r="K31" s="753"/>
      <c r="L31" s="756">
        <v>46</v>
      </c>
      <c r="M31" s="756">
        <v>1533.3400000000001</v>
      </c>
      <c r="N31" s="753">
        <v>1</v>
      </c>
      <c r="O31" s="753">
        <v>33.333478260869569</v>
      </c>
      <c r="P31" s="756">
        <v>77</v>
      </c>
      <c r="Q31" s="756">
        <v>2566.67</v>
      </c>
      <c r="R31" s="769">
        <v>1.6739079395306975</v>
      </c>
      <c r="S31" s="757">
        <v>33.333376623376623</v>
      </c>
    </row>
    <row r="32" spans="1:19" ht="14.4" customHeight="1" x14ac:dyDescent="0.3">
      <c r="A32" s="752" t="s">
        <v>4050</v>
      </c>
      <c r="B32" s="753" t="s">
        <v>4051</v>
      </c>
      <c r="C32" s="753" t="s">
        <v>572</v>
      </c>
      <c r="D32" s="753" t="s">
        <v>2203</v>
      </c>
      <c r="E32" s="753" t="s">
        <v>4052</v>
      </c>
      <c r="F32" s="753" t="s">
        <v>4072</v>
      </c>
      <c r="G32" s="753" t="s">
        <v>4073</v>
      </c>
      <c r="H32" s="756">
        <v>1</v>
      </c>
      <c r="I32" s="756">
        <v>36</v>
      </c>
      <c r="J32" s="753"/>
      <c r="K32" s="753">
        <v>36</v>
      </c>
      <c r="L32" s="756"/>
      <c r="M32" s="756"/>
      <c r="N32" s="753"/>
      <c r="O32" s="753"/>
      <c r="P32" s="756"/>
      <c r="Q32" s="756"/>
      <c r="R32" s="769"/>
      <c r="S32" s="757"/>
    </row>
    <row r="33" spans="1:19" ht="14.4" customHeight="1" x14ac:dyDescent="0.3">
      <c r="A33" s="752" t="s">
        <v>4050</v>
      </c>
      <c r="B33" s="753" t="s">
        <v>4051</v>
      </c>
      <c r="C33" s="753" t="s">
        <v>572</v>
      </c>
      <c r="D33" s="753" t="s">
        <v>2203</v>
      </c>
      <c r="E33" s="753" t="s">
        <v>4052</v>
      </c>
      <c r="F33" s="753" t="s">
        <v>4078</v>
      </c>
      <c r="G33" s="753" t="s">
        <v>4079</v>
      </c>
      <c r="H33" s="756">
        <v>69</v>
      </c>
      <c r="I33" s="756">
        <v>22839</v>
      </c>
      <c r="J33" s="753">
        <v>1.0080773305084745</v>
      </c>
      <c r="K33" s="753">
        <v>331</v>
      </c>
      <c r="L33" s="756">
        <v>64</v>
      </c>
      <c r="M33" s="756">
        <v>22656</v>
      </c>
      <c r="N33" s="753">
        <v>1</v>
      </c>
      <c r="O33" s="753">
        <v>354</v>
      </c>
      <c r="P33" s="756">
        <v>77</v>
      </c>
      <c r="Q33" s="756">
        <v>27335</v>
      </c>
      <c r="R33" s="769">
        <v>1.2065236581920904</v>
      </c>
      <c r="S33" s="757">
        <v>355</v>
      </c>
    </row>
    <row r="34" spans="1:19" ht="14.4" customHeight="1" x14ac:dyDescent="0.3">
      <c r="A34" s="752" t="s">
        <v>4050</v>
      </c>
      <c r="B34" s="753" t="s">
        <v>4051</v>
      </c>
      <c r="C34" s="753" t="s">
        <v>572</v>
      </c>
      <c r="D34" s="753" t="s">
        <v>2203</v>
      </c>
      <c r="E34" s="753" t="s">
        <v>4052</v>
      </c>
      <c r="F34" s="753" t="s">
        <v>4082</v>
      </c>
      <c r="G34" s="753" t="s">
        <v>4083</v>
      </c>
      <c r="H34" s="756">
        <v>1</v>
      </c>
      <c r="I34" s="756">
        <v>57</v>
      </c>
      <c r="J34" s="753"/>
      <c r="K34" s="753">
        <v>57</v>
      </c>
      <c r="L34" s="756"/>
      <c r="M34" s="756"/>
      <c r="N34" s="753"/>
      <c r="O34" s="753"/>
      <c r="P34" s="756">
        <v>1</v>
      </c>
      <c r="Q34" s="756">
        <v>59</v>
      </c>
      <c r="R34" s="769"/>
      <c r="S34" s="757">
        <v>59</v>
      </c>
    </row>
    <row r="35" spans="1:19" ht="14.4" customHeight="1" x14ac:dyDescent="0.3">
      <c r="A35" s="752" t="s">
        <v>4050</v>
      </c>
      <c r="B35" s="753" t="s">
        <v>4051</v>
      </c>
      <c r="C35" s="753" t="s">
        <v>572</v>
      </c>
      <c r="D35" s="753" t="s">
        <v>2204</v>
      </c>
      <c r="E35" s="753" t="s">
        <v>4052</v>
      </c>
      <c r="F35" s="753" t="s">
        <v>4053</v>
      </c>
      <c r="G35" s="753" t="s">
        <v>4054</v>
      </c>
      <c r="H35" s="756">
        <v>10</v>
      </c>
      <c r="I35" s="756">
        <v>350</v>
      </c>
      <c r="J35" s="753">
        <v>3.1531531531531534</v>
      </c>
      <c r="K35" s="753">
        <v>35</v>
      </c>
      <c r="L35" s="756">
        <v>3</v>
      </c>
      <c r="M35" s="756">
        <v>111</v>
      </c>
      <c r="N35" s="753">
        <v>1</v>
      </c>
      <c r="O35" s="753">
        <v>37</v>
      </c>
      <c r="P35" s="756">
        <v>4</v>
      </c>
      <c r="Q35" s="756">
        <v>148</v>
      </c>
      <c r="R35" s="769">
        <v>1.3333333333333333</v>
      </c>
      <c r="S35" s="757">
        <v>37</v>
      </c>
    </row>
    <row r="36" spans="1:19" ht="14.4" customHeight="1" x14ac:dyDescent="0.3">
      <c r="A36" s="752" t="s">
        <v>4050</v>
      </c>
      <c r="B36" s="753" t="s">
        <v>4051</v>
      </c>
      <c r="C36" s="753" t="s">
        <v>572</v>
      </c>
      <c r="D36" s="753" t="s">
        <v>2204</v>
      </c>
      <c r="E36" s="753" t="s">
        <v>4052</v>
      </c>
      <c r="F36" s="753" t="s">
        <v>3028</v>
      </c>
      <c r="G36" s="753" t="s">
        <v>4057</v>
      </c>
      <c r="H36" s="756">
        <v>28</v>
      </c>
      <c r="I36" s="756">
        <v>2800</v>
      </c>
      <c r="J36" s="753">
        <v>0.94562647754137119</v>
      </c>
      <c r="K36" s="753">
        <v>100</v>
      </c>
      <c r="L36" s="756">
        <v>21</v>
      </c>
      <c r="M36" s="756">
        <v>2961</v>
      </c>
      <c r="N36" s="753">
        <v>1</v>
      </c>
      <c r="O36" s="753">
        <v>141</v>
      </c>
      <c r="P36" s="756">
        <v>32</v>
      </c>
      <c r="Q36" s="756">
        <v>4512</v>
      </c>
      <c r="R36" s="769">
        <v>1.5238095238095237</v>
      </c>
      <c r="S36" s="757">
        <v>141</v>
      </c>
    </row>
    <row r="37" spans="1:19" ht="14.4" customHeight="1" x14ac:dyDescent="0.3">
      <c r="A37" s="752" t="s">
        <v>4050</v>
      </c>
      <c r="B37" s="753" t="s">
        <v>4051</v>
      </c>
      <c r="C37" s="753" t="s">
        <v>572</v>
      </c>
      <c r="D37" s="753" t="s">
        <v>2204</v>
      </c>
      <c r="E37" s="753" t="s">
        <v>4052</v>
      </c>
      <c r="F37" s="753" t="s">
        <v>4060</v>
      </c>
      <c r="G37" s="753" t="s">
        <v>4061</v>
      </c>
      <c r="H37" s="756">
        <v>1</v>
      </c>
      <c r="I37" s="756">
        <v>415</v>
      </c>
      <c r="J37" s="753">
        <v>0.96287703016241299</v>
      </c>
      <c r="K37" s="753">
        <v>415</v>
      </c>
      <c r="L37" s="756">
        <v>1</v>
      </c>
      <c r="M37" s="756">
        <v>431</v>
      </c>
      <c r="N37" s="753">
        <v>1</v>
      </c>
      <c r="O37" s="753">
        <v>431</v>
      </c>
      <c r="P37" s="756"/>
      <c r="Q37" s="756"/>
      <c r="R37" s="769"/>
      <c r="S37" s="757"/>
    </row>
    <row r="38" spans="1:19" ht="14.4" customHeight="1" x14ac:dyDescent="0.3">
      <c r="A38" s="752" t="s">
        <v>4050</v>
      </c>
      <c r="B38" s="753" t="s">
        <v>4051</v>
      </c>
      <c r="C38" s="753" t="s">
        <v>572</v>
      </c>
      <c r="D38" s="753" t="s">
        <v>2204</v>
      </c>
      <c r="E38" s="753" t="s">
        <v>4052</v>
      </c>
      <c r="F38" s="753" t="s">
        <v>4062</v>
      </c>
      <c r="G38" s="753" t="s">
        <v>4063</v>
      </c>
      <c r="H38" s="756">
        <v>41</v>
      </c>
      <c r="I38" s="756">
        <v>40385</v>
      </c>
      <c r="J38" s="753">
        <v>1.252015128968254</v>
      </c>
      <c r="K38" s="753">
        <v>985</v>
      </c>
      <c r="L38" s="756">
        <v>32</v>
      </c>
      <c r="M38" s="756">
        <v>32256</v>
      </c>
      <c r="N38" s="753">
        <v>1</v>
      </c>
      <c r="O38" s="753">
        <v>1008</v>
      </c>
      <c r="P38" s="756">
        <v>40</v>
      </c>
      <c r="Q38" s="756">
        <v>40360</v>
      </c>
      <c r="R38" s="769">
        <v>1.2512400793650793</v>
      </c>
      <c r="S38" s="757">
        <v>1009</v>
      </c>
    </row>
    <row r="39" spans="1:19" ht="14.4" customHeight="1" x14ac:dyDescent="0.3">
      <c r="A39" s="752" t="s">
        <v>4050</v>
      </c>
      <c r="B39" s="753" t="s">
        <v>4051</v>
      </c>
      <c r="C39" s="753" t="s">
        <v>572</v>
      </c>
      <c r="D39" s="753" t="s">
        <v>2204</v>
      </c>
      <c r="E39" s="753" t="s">
        <v>4052</v>
      </c>
      <c r="F39" s="753" t="s">
        <v>4064</v>
      </c>
      <c r="G39" s="753" t="s">
        <v>4065</v>
      </c>
      <c r="H39" s="756">
        <v>4</v>
      </c>
      <c r="I39" s="756">
        <v>8344</v>
      </c>
      <c r="J39" s="753">
        <v>3.9321394910461827</v>
      </c>
      <c r="K39" s="753">
        <v>2086</v>
      </c>
      <c r="L39" s="756">
        <v>1</v>
      </c>
      <c r="M39" s="756">
        <v>2122</v>
      </c>
      <c r="N39" s="753">
        <v>1</v>
      </c>
      <c r="O39" s="753">
        <v>2122</v>
      </c>
      <c r="P39" s="756">
        <v>1</v>
      </c>
      <c r="Q39" s="756">
        <v>2122</v>
      </c>
      <c r="R39" s="769">
        <v>1</v>
      </c>
      <c r="S39" s="757">
        <v>2122</v>
      </c>
    </row>
    <row r="40" spans="1:19" ht="14.4" customHeight="1" x14ac:dyDescent="0.3">
      <c r="A40" s="752" t="s">
        <v>4050</v>
      </c>
      <c r="B40" s="753" t="s">
        <v>4051</v>
      </c>
      <c r="C40" s="753" t="s">
        <v>572</v>
      </c>
      <c r="D40" s="753" t="s">
        <v>2204</v>
      </c>
      <c r="E40" s="753" t="s">
        <v>4052</v>
      </c>
      <c r="F40" s="753" t="s">
        <v>4070</v>
      </c>
      <c r="G40" s="753" t="s">
        <v>4071</v>
      </c>
      <c r="H40" s="756">
        <v>14</v>
      </c>
      <c r="I40" s="756">
        <v>0</v>
      </c>
      <c r="J40" s="753">
        <v>0</v>
      </c>
      <c r="K40" s="753">
        <v>0</v>
      </c>
      <c r="L40" s="756">
        <v>21</v>
      </c>
      <c r="M40" s="756">
        <v>700</v>
      </c>
      <c r="N40" s="753">
        <v>1</v>
      </c>
      <c r="O40" s="753">
        <v>33.333333333333336</v>
      </c>
      <c r="P40" s="756">
        <v>32</v>
      </c>
      <c r="Q40" s="756">
        <v>1066.6600000000001</v>
      </c>
      <c r="R40" s="769">
        <v>1.5238</v>
      </c>
      <c r="S40" s="757">
        <v>33.333125000000003</v>
      </c>
    </row>
    <row r="41" spans="1:19" ht="14.4" customHeight="1" x14ac:dyDescent="0.3">
      <c r="A41" s="752" t="s">
        <v>4050</v>
      </c>
      <c r="B41" s="753" t="s">
        <v>4051</v>
      </c>
      <c r="C41" s="753" t="s">
        <v>572</v>
      </c>
      <c r="D41" s="753" t="s">
        <v>2204</v>
      </c>
      <c r="E41" s="753" t="s">
        <v>4052</v>
      </c>
      <c r="F41" s="753" t="s">
        <v>4076</v>
      </c>
      <c r="G41" s="753" t="s">
        <v>4077</v>
      </c>
      <c r="H41" s="756">
        <v>7</v>
      </c>
      <c r="I41" s="756">
        <v>13384</v>
      </c>
      <c r="J41" s="753">
        <v>1.1563850008640055</v>
      </c>
      <c r="K41" s="753">
        <v>1912</v>
      </c>
      <c r="L41" s="756">
        <v>6</v>
      </c>
      <c r="M41" s="756">
        <v>11574</v>
      </c>
      <c r="N41" s="753">
        <v>1</v>
      </c>
      <c r="O41" s="753">
        <v>1929</v>
      </c>
      <c r="P41" s="756">
        <v>4</v>
      </c>
      <c r="Q41" s="756">
        <v>8060</v>
      </c>
      <c r="R41" s="769">
        <v>0.69638845688612405</v>
      </c>
      <c r="S41" s="757">
        <v>2015</v>
      </c>
    </row>
    <row r="42" spans="1:19" ht="14.4" customHeight="1" x14ac:dyDescent="0.3">
      <c r="A42" s="752" t="s">
        <v>4050</v>
      </c>
      <c r="B42" s="753" t="s">
        <v>4051</v>
      </c>
      <c r="C42" s="753" t="s">
        <v>572</v>
      </c>
      <c r="D42" s="753" t="s">
        <v>2204</v>
      </c>
      <c r="E42" s="753" t="s">
        <v>4052</v>
      </c>
      <c r="F42" s="753" t="s">
        <v>4078</v>
      </c>
      <c r="G42" s="753" t="s">
        <v>4079</v>
      </c>
      <c r="H42" s="756">
        <v>26</v>
      </c>
      <c r="I42" s="756">
        <v>8606</v>
      </c>
      <c r="J42" s="753">
        <v>1.1576540220608018</v>
      </c>
      <c r="K42" s="753">
        <v>331</v>
      </c>
      <c r="L42" s="756">
        <v>21</v>
      </c>
      <c r="M42" s="756">
        <v>7434</v>
      </c>
      <c r="N42" s="753">
        <v>1</v>
      </c>
      <c r="O42" s="753">
        <v>354</v>
      </c>
      <c r="P42" s="756">
        <v>32</v>
      </c>
      <c r="Q42" s="756">
        <v>11360</v>
      </c>
      <c r="R42" s="769">
        <v>1.5281140704869518</v>
      </c>
      <c r="S42" s="757">
        <v>355</v>
      </c>
    </row>
    <row r="43" spans="1:19" ht="14.4" customHeight="1" x14ac:dyDescent="0.3">
      <c r="A43" s="752" t="s">
        <v>4050</v>
      </c>
      <c r="B43" s="753" t="s">
        <v>4051</v>
      </c>
      <c r="C43" s="753" t="s">
        <v>572</v>
      </c>
      <c r="D43" s="753" t="s">
        <v>2204</v>
      </c>
      <c r="E43" s="753" t="s">
        <v>4052</v>
      </c>
      <c r="F43" s="753" t="s">
        <v>4080</v>
      </c>
      <c r="G43" s="753" t="s">
        <v>4081</v>
      </c>
      <c r="H43" s="756">
        <v>1</v>
      </c>
      <c r="I43" s="756">
        <v>165</v>
      </c>
      <c r="J43" s="753"/>
      <c r="K43" s="753">
        <v>165</v>
      </c>
      <c r="L43" s="756"/>
      <c r="M43" s="756"/>
      <c r="N43" s="753"/>
      <c r="O43" s="753"/>
      <c r="P43" s="756"/>
      <c r="Q43" s="756"/>
      <c r="R43" s="769"/>
      <c r="S43" s="757"/>
    </row>
    <row r="44" spans="1:19" ht="14.4" customHeight="1" x14ac:dyDescent="0.3">
      <c r="A44" s="752" t="s">
        <v>4050</v>
      </c>
      <c r="B44" s="753" t="s">
        <v>4051</v>
      </c>
      <c r="C44" s="753" t="s">
        <v>572</v>
      </c>
      <c r="D44" s="753" t="s">
        <v>2204</v>
      </c>
      <c r="E44" s="753" t="s">
        <v>4052</v>
      </c>
      <c r="F44" s="753" t="s">
        <v>4086</v>
      </c>
      <c r="G44" s="753" t="s">
        <v>4087</v>
      </c>
      <c r="H44" s="756">
        <v>3</v>
      </c>
      <c r="I44" s="756">
        <v>1596</v>
      </c>
      <c r="J44" s="753"/>
      <c r="K44" s="753">
        <v>532</v>
      </c>
      <c r="L44" s="756"/>
      <c r="M44" s="756"/>
      <c r="N44" s="753"/>
      <c r="O44" s="753"/>
      <c r="P44" s="756"/>
      <c r="Q44" s="756"/>
      <c r="R44" s="769"/>
      <c r="S44" s="757"/>
    </row>
    <row r="45" spans="1:19" ht="14.4" customHeight="1" x14ac:dyDescent="0.3">
      <c r="A45" s="752" t="s">
        <v>4050</v>
      </c>
      <c r="B45" s="753" t="s">
        <v>4051</v>
      </c>
      <c r="C45" s="753" t="s">
        <v>572</v>
      </c>
      <c r="D45" s="753" t="s">
        <v>2207</v>
      </c>
      <c r="E45" s="753" t="s">
        <v>4052</v>
      </c>
      <c r="F45" s="753" t="s">
        <v>4053</v>
      </c>
      <c r="G45" s="753" t="s">
        <v>4054</v>
      </c>
      <c r="H45" s="756">
        <v>1</v>
      </c>
      <c r="I45" s="756">
        <v>35</v>
      </c>
      <c r="J45" s="753">
        <v>0.47297297297297297</v>
      </c>
      <c r="K45" s="753">
        <v>35</v>
      </c>
      <c r="L45" s="756">
        <v>2</v>
      </c>
      <c r="M45" s="756">
        <v>74</v>
      </c>
      <c r="N45" s="753">
        <v>1</v>
      </c>
      <c r="O45" s="753">
        <v>37</v>
      </c>
      <c r="P45" s="756"/>
      <c r="Q45" s="756"/>
      <c r="R45" s="769"/>
      <c r="S45" s="757"/>
    </row>
    <row r="46" spans="1:19" ht="14.4" customHeight="1" x14ac:dyDescent="0.3">
      <c r="A46" s="752" t="s">
        <v>4050</v>
      </c>
      <c r="B46" s="753" t="s">
        <v>4051</v>
      </c>
      <c r="C46" s="753" t="s">
        <v>572</v>
      </c>
      <c r="D46" s="753" t="s">
        <v>2208</v>
      </c>
      <c r="E46" s="753" t="s">
        <v>4052</v>
      </c>
      <c r="F46" s="753" t="s">
        <v>4053</v>
      </c>
      <c r="G46" s="753" t="s">
        <v>4054</v>
      </c>
      <c r="H46" s="756">
        <v>2</v>
      </c>
      <c r="I46" s="756">
        <v>70</v>
      </c>
      <c r="J46" s="753">
        <v>0.15765765765765766</v>
      </c>
      <c r="K46" s="753">
        <v>35</v>
      </c>
      <c r="L46" s="756">
        <v>12</v>
      </c>
      <c r="M46" s="756">
        <v>444</v>
      </c>
      <c r="N46" s="753">
        <v>1</v>
      </c>
      <c r="O46" s="753">
        <v>37</v>
      </c>
      <c r="P46" s="756">
        <v>7</v>
      </c>
      <c r="Q46" s="756">
        <v>259</v>
      </c>
      <c r="R46" s="769">
        <v>0.58333333333333337</v>
      </c>
      <c r="S46" s="757">
        <v>37</v>
      </c>
    </row>
    <row r="47" spans="1:19" ht="14.4" customHeight="1" x14ac:dyDescent="0.3">
      <c r="A47" s="752" t="s">
        <v>4050</v>
      </c>
      <c r="B47" s="753" t="s">
        <v>4051</v>
      </c>
      <c r="C47" s="753" t="s">
        <v>572</v>
      </c>
      <c r="D47" s="753" t="s">
        <v>2208</v>
      </c>
      <c r="E47" s="753" t="s">
        <v>4052</v>
      </c>
      <c r="F47" s="753" t="s">
        <v>4055</v>
      </c>
      <c r="G47" s="753" t="s">
        <v>4056</v>
      </c>
      <c r="H47" s="756"/>
      <c r="I47" s="756"/>
      <c r="J47" s="753"/>
      <c r="K47" s="753"/>
      <c r="L47" s="756">
        <v>4</v>
      </c>
      <c r="M47" s="756">
        <v>2804</v>
      </c>
      <c r="N47" s="753">
        <v>1</v>
      </c>
      <c r="O47" s="753">
        <v>701</v>
      </c>
      <c r="P47" s="756"/>
      <c r="Q47" s="756"/>
      <c r="R47" s="769"/>
      <c r="S47" s="757"/>
    </row>
    <row r="48" spans="1:19" ht="14.4" customHeight="1" x14ac:dyDescent="0.3">
      <c r="A48" s="752" t="s">
        <v>4050</v>
      </c>
      <c r="B48" s="753" t="s">
        <v>4051</v>
      </c>
      <c r="C48" s="753" t="s">
        <v>572</v>
      </c>
      <c r="D48" s="753" t="s">
        <v>2208</v>
      </c>
      <c r="E48" s="753" t="s">
        <v>4052</v>
      </c>
      <c r="F48" s="753" t="s">
        <v>3028</v>
      </c>
      <c r="G48" s="753" t="s">
        <v>4057</v>
      </c>
      <c r="H48" s="756">
        <v>25</v>
      </c>
      <c r="I48" s="756">
        <v>2500</v>
      </c>
      <c r="J48" s="753">
        <v>0.80593165699548674</v>
      </c>
      <c r="K48" s="753">
        <v>100</v>
      </c>
      <c r="L48" s="756">
        <v>22</v>
      </c>
      <c r="M48" s="756">
        <v>3102</v>
      </c>
      <c r="N48" s="753">
        <v>1</v>
      </c>
      <c r="O48" s="753">
        <v>141</v>
      </c>
      <c r="P48" s="756">
        <v>20</v>
      </c>
      <c r="Q48" s="756">
        <v>2820</v>
      </c>
      <c r="R48" s="769">
        <v>0.90909090909090906</v>
      </c>
      <c r="S48" s="757">
        <v>141</v>
      </c>
    </row>
    <row r="49" spans="1:19" ht="14.4" customHeight="1" x14ac:dyDescent="0.3">
      <c r="A49" s="752" t="s">
        <v>4050</v>
      </c>
      <c r="B49" s="753" t="s">
        <v>4051</v>
      </c>
      <c r="C49" s="753" t="s">
        <v>572</v>
      </c>
      <c r="D49" s="753" t="s">
        <v>2208</v>
      </c>
      <c r="E49" s="753" t="s">
        <v>4052</v>
      </c>
      <c r="F49" s="753" t="s">
        <v>4058</v>
      </c>
      <c r="G49" s="753" t="s">
        <v>4059</v>
      </c>
      <c r="H49" s="756">
        <v>6</v>
      </c>
      <c r="I49" s="756">
        <v>5688</v>
      </c>
      <c r="J49" s="753">
        <v>1.9811912225705328</v>
      </c>
      <c r="K49" s="753">
        <v>948</v>
      </c>
      <c r="L49" s="756">
        <v>3</v>
      </c>
      <c r="M49" s="756">
        <v>2871</v>
      </c>
      <c r="N49" s="753">
        <v>1</v>
      </c>
      <c r="O49" s="753">
        <v>957</v>
      </c>
      <c r="P49" s="756">
        <v>10</v>
      </c>
      <c r="Q49" s="756">
        <v>9570</v>
      </c>
      <c r="R49" s="769">
        <v>3.3333333333333335</v>
      </c>
      <c r="S49" s="757">
        <v>957</v>
      </c>
    </row>
    <row r="50" spans="1:19" ht="14.4" customHeight="1" x14ac:dyDescent="0.3">
      <c r="A50" s="752" t="s">
        <v>4050</v>
      </c>
      <c r="B50" s="753" t="s">
        <v>4051</v>
      </c>
      <c r="C50" s="753" t="s">
        <v>572</v>
      </c>
      <c r="D50" s="753" t="s">
        <v>2208</v>
      </c>
      <c r="E50" s="753" t="s">
        <v>4052</v>
      </c>
      <c r="F50" s="753" t="s">
        <v>4060</v>
      </c>
      <c r="G50" s="753" t="s">
        <v>4061</v>
      </c>
      <c r="H50" s="756">
        <v>2</v>
      </c>
      <c r="I50" s="756">
        <v>830</v>
      </c>
      <c r="J50" s="753"/>
      <c r="K50" s="753">
        <v>415</v>
      </c>
      <c r="L50" s="756"/>
      <c r="M50" s="756"/>
      <c r="N50" s="753"/>
      <c r="O50" s="753"/>
      <c r="P50" s="756">
        <v>1</v>
      </c>
      <c r="Q50" s="756">
        <v>432</v>
      </c>
      <c r="R50" s="769"/>
      <c r="S50" s="757">
        <v>432</v>
      </c>
    </row>
    <row r="51" spans="1:19" ht="14.4" customHeight="1" x14ac:dyDescent="0.3">
      <c r="A51" s="752" t="s">
        <v>4050</v>
      </c>
      <c r="B51" s="753" t="s">
        <v>4051</v>
      </c>
      <c r="C51" s="753" t="s">
        <v>572</v>
      </c>
      <c r="D51" s="753" t="s">
        <v>2208</v>
      </c>
      <c r="E51" s="753" t="s">
        <v>4052</v>
      </c>
      <c r="F51" s="753" t="s">
        <v>4062</v>
      </c>
      <c r="G51" s="753" t="s">
        <v>4063</v>
      </c>
      <c r="H51" s="756">
        <v>7</v>
      </c>
      <c r="I51" s="756">
        <v>6895</v>
      </c>
      <c r="J51" s="753">
        <v>1.7100694444444444</v>
      </c>
      <c r="K51" s="753">
        <v>985</v>
      </c>
      <c r="L51" s="756">
        <v>4</v>
      </c>
      <c r="M51" s="756">
        <v>4032</v>
      </c>
      <c r="N51" s="753">
        <v>1</v>
      </c>
      <c r="O51" s="753">
        <v>1008</v>
      </c>
      <c r="P51" s="756">
        <v>1</v>
      </c>
      <c r="Q51" s="756">
        <v>1009</v>
      </c>
      <c r="R51" s="769">
        <v>0.25024801587301587</v>
      </c>
      <c r="S51" s="757">
        <v>1009</v>
      </c>
    </row>
    <row r="52" spans="1:19" ht="14.4" customHeight="1" x14ac:dyDescent="0.3">
      <c r="A52" s="752" t="s">
        <v>4050</v>
      </c>
      <c r="B52" s="753" t="s">
        <v>4051</v>
      </c>
      <c r="C52" s="753" t="s">
        <v>572</v>
      </c>
      <c r="D52" s="753" t="s">
        <v>2208</v>
      </c>
      <c r="E52" s="753" t="s">
        <v>4052</v>
      </c>
      <c r="F52" s="753" t="s">
        <v>4064</v>
      </c>
      <c r="G52" s="753" t="s">
        <v>4065</v>
      </c>
      <c r="H52" s="756">
        <v>7</v>
      </c>
      <c r="I52" s="756">
        <v>14602</v>
      </c>
      <c r="J52" s="753">
        <v>6.8812441093308196</v>
      </c>
      <c r="K52" s="753">
        <v>2086</v>
      </c>
      <c r="L52" s="756">
        <v>1</v>
      </c>
      <c r="M52" s="756">
        <v>2122</v>
      </c>
      <c r="N52" s="753">
        <v>1</v>
      </c>
      <c r="O52" s="753">
        <v>2122</v>
      </c>
      <c r="P52" s="756"/>
      <c r="Q52" s="756"/>
      <c r="R52" s="769"/>
      <c r="S52" s="757"/>
    </row>
    <row r="53" spans="1:19" ht="14.4" customHeight="1" x14ac:dyDescent="0.3">
      <c r="A53" s="752" t="s">
        <v>4050</v>
      </c>
      <c r="B53" s="753" t="s">
        <v>4051</v>
      </c>
      <c r="C53" s="753" t="s">
        <v>572</v>
      </c>
      <c r="D53" s="753" t="s">
        <v>2208</v>
      </c>
      <c r="E53" s="753" t="s">
        <v>4052</v>
      </c>
      <c r="F53" s="753" t="s">
        <v>4070</v>
      </c>
      <c r="G53" s="753" t="s">
        <v>4071</v>
      </c>
      <c r="H53" s="756"/>
      <c r="I53" s="756"/>
      <c r="J53" s="753"/>
      <c r="K53" s="753"/>
      <c r="L53" s="756">
        <v>21</v>
      </c>
      <c r="M53" s="756">
        <v>699.99999999999989</v>
      </c>
      <c r="N53" s="753">
        <v>1</v>
      </c>
      <c r="O53" s="753">
        <v>33.333333333333329</v>
      </c>
      <c r="P53" s="756">
        <v>25</v>
      </c>
      <c r="Q53" s="756">
        <v>833.32999999999993</v>
      </c>
      <c r="R53" s="769">
        <v>1.1904714285714286</v>
      </c>
      <c r="S53" s="757">
        <v>33.333199999999998</v>
      </c>
    </row>
    <row r="54" spans="1:19" ht="14.4" customHeight="1" x14ac:dyDescent="0.3">
      <c r="A54" s="752" t="s">
        <v>4050</v>
      </c>
      <c r="B54" s="753" t="s">
        <v>4051</v>
      </c>
      <c r="C54" s="753" t="s">
        <v>572</v>
      </c>
      <c r="D54" s="753" t="s">
        <v>2208</v>
      </c>
      <c r="E54" s="753" t="s">
        <v>4052</v>
      </c>
      <c r="F54" s="753" t="s">
        <v>4076</v>
      </c>
      <c r="G54" s="753" t="s">
        <v>4077</v>
      </c>
      <c r="H54" s="756"/>
      <c r="I54" s="756"/>
      <c r="J54" s="753"/>
      <c r="K54" s="753"/>
      <c r="L54" s="756">
        <v>1</v>
      </c>
      <c r="M54" s="756">
        <v>1929</v>
      </c>
      <c r="N54" s="753">
        <v>1</v>
      </c>
      <c r="O54" s="753">
        <v>1929</v>
      </c>
      <c r="P54" s="756"/>
      <c r="Q54" s="756"/>
      <c r="R54" s="769"/>
      <c r="S54" s="757"/>
    </row>
    <row r="55" spans="1:19" ht="14.4" customHeight="1" x14ac:dyDescent="0.3">
      <c r="A55" s="752" t="s">
        <v>4050</v>
      </c>
      <c r="B55" s="753" t="s">
        <v>4051</v>
      </c>
      <c r="C55" s="753" t="s">
        <v>572</v>
      </c>
      <c r="D55" s="753" t="s">
        <v>2208</v>
      </c>
      <c r="E55" s="753" t="s">
        <v>4052</v>
      </c>
      <c r="F55" s="753" t="s">
        <v>4078</v>
      </c>
      <c r="G55" s="753" t="s">
        <v>4079</v>
      </c>
      <c r="H55" s="756">
        <v>20</v>
      </c>
      <c r="I55" s="756">
        <v>6620</v>
      </c>
      <c r="J55" s="753">
        <v>1.0389202762084118</v>
      </c>
      <c r="K55" s="753">
        <v>331</v>
      </c>
      <c r="L55" s="756">
        <v>18</v>
      </c>
      <c r="M55" s="756">
        <v>6372</v>
      </c>
      <c r="N55" s="753">
        <v>1</v>
      </c>
      <c r="O55" s="753">
        <v>354</v>
      </c>
      <c r="P55" s="756">
        <v>18</v>
      </c>
      <c r="Q55" s="756">
        <v>6390</v>
      </c>
      <c r="R55" s="769">
        <v>1.0028248587570621</v>
      </c>
      <c r="S55" s="757">
        <v>355</v>
      </c>
    </row>
    <row r="56" spans="1:19" ht="14.4" customHeight="1" x14ac:dyDescent="0.3">
      <c r="A56" s="752" t="s">
        <v>4050</v>
      </c>
      <c r="B56" s="753" t="s">
        <v>4051</v>
      </c>
      <c r="C56" s="753" t="s">
        <v>572</v>
      </c>
      <c r="D56" s="753" t="s">
        <v>2208</v>
      </c>
      <c r="E56" s="753" t="s">
        <v>4052</v>
      </c>
      <c r="F56" s="753" t="s">
        <v>4080</v>
      </c>
      <c r="G56" s="753" t="s">
        <v>4081</v>
      </c>
      <c r="H56" s="756">
        <v>22</v>
      </c>
      <c r="I56" s="756">
        <v>3630</v>
      </c>
      <c r="J56" s="753">
        <v>4.101694915254237</v>
      </c>
      <c r="K56" s="753">
        <v>165</v>
      </c>
      <c r="L56" s="756">
        <v>5</v>
      </c>
      <c r="M56" s="756">
        <v>885</v>
      </c>
      <c r="N56" s="753">
        <v>1</v>
      </c>
      <c r="O56" s="753">
        <v>177</v>
      </c>
      <c r="P56" s="756">
        <v>6</v>
      </c>
      <c r="Q56" s="756">
        <v>1062</v>
      </c>
      <c r="R56" s="769">
        <v>1.2</v>
      </c>
      <c r="S56" s="757">
        <v>177</v>
      </c>
    </row>
    <row r="57" spans="1:19" ht="14.4" customHeight="1" x14ac:dyDescent="0.3">
      <c r="A57" s="752" t="s">
        <v>4050</v>
      </c>
      <c r="B57" s="753" t="s">
        <v>4051</v>
      </c>
      <c r="C57" s="753" t="s">
        <v>572</v>
      </c>
      <c r="D57" s="753" t="s">
        <v>2208</v>
      </c>
      <c r="E57" s="753" t="s">
        <v>4052</v>
      </c>
      <c r="F57" s="753" t="s">
        <v>4084</v>
      </c>
      <c r="G57" s="753" t="s">
        <v>4085</v>
      </c>
      <c r="H57" s="756">
        <v>1</v>
      </c>
      <c r="I57" s="756">
        <v>490</v>
      </c>
      <c r="J57" s="753"/>
      <c r="K57" s="753">
        <v>490</v>
      </c>
      <c r="L57" s="756"/>
      <c r="M57" s="756"/>
      <c r="N57" s="753"/>
      <c r="O57" s="753"/>
      <c r="P57" s="756"/>
      <c r="Q57" s="756"/>
      <c r="R57" s="769"/>
      <c r="S57" s="757"/>
    </row>
    <row r="58" spans="1:19" ht="14.4" customHeight="1" x14ac:dyDescent="0.3">
      <c r="A58" s="752" t="s">
        <v>4050</v>
      </c>
      <c r="B58" s="753" t="s">
        <v>4051</v>
      </c>
      <c r="C58" s="753" t="s">
        <v>572</v>
      </c>
      <c r="D58" s="753" t="s">
        <v>2208</v>
      </c>
      <c r="E58" s="753" t="s">
        <v>4052</v>
      </c>
      <c r="F58" s="753" t="s">
        <v>4086</v>
      </c>
      <c r="G58" s="753" t="s">
        <v>4087</v>
      </c>
      <c r="H58" s="756">
        <v>2</v>
      </c>
      <c r="I58" s="756">
        <v>1064</v>
      </c>
      <c r="J58" s="753">
        <v>1.9703703703703703</v>
      </c>
      <c r="K58" s="753">
        <v>532</v>
      </c>
      <c r="L58" s="756">
        <v>1</v>
      </c>
      <c r="M58" s="756">
        <v>540</v>
      </c>
      <c r="N58" s="753">
        <v>1</v>
      </c>
      <c r="O58" s="753">
        <v>540</v>
      </c>
      <c r="P58" s="756"/>
      <c r="Q58" s="756"/>
      <c r="R58" s="769"/>
      <c r="S58" s="757"/>
    </row>
    <row r="59" spans="1:19" ht="14.4" customHeight="1" x14ac:dyDescent="0.3">
      <c r="A59" s="752" t="s">
        <v>4050</v>
      </c>
      <c r="B59" s="753" t="s">
        <v>4088</v>
      </c>
      <c r="C59" s="753" t="s">
        <v>572</v>
      </c>
      <c r="D59" s="753" t="s">
        <v>4044</v>
      </c>
      <c r="E59" s="753" t="s">
        <v>4052</v>
      </c>
      <c r="F59" s="753" t="s">
        <v>4053</v>
      </c>
      <c r="G59" s="753" t="s">
        <v>4054</v>
      </c>
      <c r="H59" s="756"/>
      <c r="I59" s="756"/>
      <c r="J59" s="753"/>
      <c r="K59" s="753"/>
      <c r="L59" s="756"/>
      <c r="M59" s="756"/>
      <c r="N59" s="753"/>
      <c r="O59" s="753"/>
      <c r="P59" s="756">
        <v>1</v>
      </c>
      <c r="Q59" s="756">
        <v>37</v>
      </c>
      <c r="R59" s="769"/>
      <c r="S59" s="757">
        <v>37</v>
      </c>
    </row>
    <row r="60" spans="1:19" ht="14.4" customHeight="1" x14ac:dyDescent="0.3">
      <c r="A60" s="752" t="s">
        <v>4050</v>
      </c>
      <c r="B60" s="753" t="s">
        <v>4088</v>
      </c>
      <c r="C60" s="753" t="s">
        <v>572</v>
      </c>
      <c r="D60" s="753" t="s">
        <v>4044</v>
      </c>
      <c r="E60" s="753" t="s">
        <v>4052</v>
      </c>
      <c r="F60" s="753" t="s">
        <v>4072</v>
      </c>
      <c r="G60" s="753" t="s">
        <v>4073</v>
      </c>
      <c r="H60" s="756">
        <v>21</v>
      </c>
      <c r="I60" s="756">
        <v>756</v>
      </c>
      <c r="J60" s="753">
        <v>1.7027027027027026</v>
      </c>
      <c r="K60" s="753">
        <v>36</v>
      </c>
      <c r="L60" s="756">
        <v>12</v>
      </c>
      <c r="M60" s="756">
        <v>444</v>
      </c>
      <c r="N60" s="753">
        <v>1</v>
      </c>
      <c r="O60" s="753">
        <v>37</v>
      </c>
      <c r="P60" s="756">
        <v>34</v>
      </c>
      <c r="Q60" s="756">
        <v>1258</v>
      </c>
      <c r="R60" s="769">
        <v>2.8333333333333335</v>
      </c>
      <c r="S60" s="757">
        <v>37</v>
      </c>
    </row>
    <row r="61" spans="1:19" ht="14.4" customHeight="1" x14ac:dyDescent="0.3">
      <c r="A61" s="752" t="s">
        <v>4050</v>
      </c>
      <c r="B61" s="753" t="s">
        <v>4088</v>
      </c>
      <c r="C61" s="753" t="s">
        <v>572</v>
      </c>
      <c r="D61" s="753" t="s">
        <v>4044</v>
      </c>
      <c r="E61" s="753" t="s">
        <v>4052</v>
      </c>
      <c r="F61" s="753" t="s">
        <v>4082</v>
      </c>
      <c r="G61" s="753" t="s">
        <v>4083</v>
      </c>
      <c r="H61" s="756">
        <v>1</v>
      </c>
      <c r="I61" s="756">
        <v>57</v>
      </c>
      <c r="J61" s="753">
        <v>0.96610169491525422</v>
      </c>
      <c r="K61" s="753">
        <v>57</v>
      </c>
      <c r="L61" s="756">
        <v>1</v>
      </c>
      <c r="M61" s="756">
        <v>59</v>
      </c>
      <c r="N61" s="753">
        <v>1</v>
      </c>
      <c r="O61" s="753">
        <v>59</v>
      </c>
      <c r="P61" s="756">
        <v>2</v>
      </c>
      <c r="Q61" s="756">
        <v>118</v>
      </c>
      <c r="R61" s="769">
        <v>2</v>
      </c>
      <c r="S61" s="757">
        <v>59</v>
      </c>
    </row>
    <row r="62" spans="1:19" ht="14.4" customHeight="1" x14ac:dyDescent="0.3">
      <c r="A62" s="752" t="s">
        <v>4050</v>
      </c>
      <c r="B62" s="753" t="s">
        <v>4088</v>
      </c>
      <c r="C62" s="753" t="s">
        <v>572</v>
      </c>
      <c r="D62" s="753" t="s">
        <v>2196</v>
      </c>
      <c r="E62" s="753" t="s">
        <v>4052</v>
      </c>
      <c r="F62" s="753" t="s">
        <v>4089</v>
      </c>
      <c r="G62" s="753" t="s">
        <v>4090</v>
      </c>
      <c r="H62" s="756"/>
      <c r="I62" s="756"/>
      <c r="J62" s="753"/>
      <c r="K62" s="753"/>
      <c r="L62" s="756">
        <v>2</v>
      </c>
      <c r="M62" s="756">
        <v>166</v>
      </c>
      <c r="N62" s="753">
        <v>1</v>
      </c>
      <c r="O62" s="753">
        <v>83</v>
      </c>
      <c r="P62" s="756">
        <v>1</v>
      </c>
      <c r="Q62" s="756">
        <v>83</v>
      </c>
      <c r="R62" s="769">
        <v>0.5</v>
      </c>
      <c r="S62" s="757">
        <v>83</v>
      </c>
    </row>
    <row r="63" spans="1:19" ht="14.4" customHeight="1" x14ac:dyDescent="0.3">
      <c r="A63" s="752" t="s">
        <v>4050</v>
      </c>
      <c r="B63" s="753" t="s">
        <v>4088</v>
      </c>
      <c r="C63" s="753" t="s">
        <v>572</v>
      </c>
      <c r="D63" s="753" t="s">
        <v>2196</v>
      </c>
      <c r="E63" s="753" t="s">
        <v>4052</v>
      </c>
      <c r="F63" s="753" t="s">
        <v>4091</v>
      </c>
      <c r="G63" s="753" t="s">
        <v>4092</v>
      </c>
      <c r="H63" s="756"/>
      <c r="I63" s="756"/>
      <c r="J63" s="753"/>
      <c r="K63" s="753"/>
      <c r="L63" s="756">
        <v>1</v>
      </c>
      <c r="M63" s="756">
        <v>106</v>
      </c>
      <c r="N63" s="753">
        <v>1</v>
      </c>
      <c r="O63" s="753">
        <v>106</v>
      </c>
      <c r="P63" s="756"/>
      <c r="Q63" s="756"/>
      <c r="R63" s="769"/>
      <c r="S63" s="757"/>
    </row>
    <row r="64" spans="1:19" ht="14.4" customHeight="1" x14ac:dyDescent="0.3">
      <c r="A64" s="752" t="s">
        <v>4050</v>
      </c>
      <c r="B64" s="753" t="s">
        <v>4088</v>
      </c>
      <c r="C64" s="753" t="s">
        <v>572</v>
      </c>
      <c r="D64" s="753" t="s">
        <v>2196</v>
      </c>
      <c r="E64" s="753" t="s">
        <v>4052</v>
      </c>
      <c r="F64" s="753" t="s">
        <v>4093</v>
      </c>
      <c r="G64" s="753" t="s">
        <v>4094</v>
      </c>
      <c r="H64" s="756"/>
      <c r="I64" s="756"/>
      <c r="J64" s="753"/>
      <c r="K64" s="753"/>
      <c r="L64" s="756">
        <v>3</v>
      </c>
      <c r="M64" s="756">
        <v>378</v>
      </c>
      <c r="N64" s="753">
        <v>1</v>
      </c>
      <c r="O64" s="753">
        <v>126</v>
      </c>
      <c r="P64" s="756">
        <v>1</v>
      </c>
      <c r="Q64" s="756">
        <v>126</v>
      </c>
      <c r="R64" s="769">
        <v>0.33333333333333331</v>
      </c>
      <c r="S64" s="757">
        <v>126</v>
      </c>
    </row>
    <row r="65" spans="1:19" ht="14.4" customHeight="1" x14ac:dyDescent="0.3">
      <c r="A65" s="752" t="s">
        <v>4050</v>
      </c>
      <c r="B65" s="753" t="s">
        <v>4088</v>
      </c>
      <c r="C65" s="753" t="s">
        <v>572</v>
      </c>
      <c r="D65" s="753" t="s">
        <v>2196</v>
      </c>
      <c r="E65" s="753" t="s">
        <v>4052</v>
      </c>
      <c r="F65" s="753" t="s">
        <v>4070</v>
      </c>
      <c r="G65" s="753" t="s">
        <v>4071</v>
      </c>
      <c r="H65" s="756"/>
      <c r="I65" s="756"/>
      <c r="J65" s="753"/>
      <c r="K65" s="753"/>
      <c r="L65" s="756"/>
      <c r="M65" s="756"/>
      <c r="N65" s="753"/>
      <c r="O65" s="753"/>
      <c r="P65" s="756">
        <v>1</v>
      </c>
      <c r="Q65" s="756">
        <v>33.33</v>
      </c>
      <c r="R65" s="769"/>
      <c r="S65" s="757">
        <v>33.33</v>
      </c>
    </row>
    <row r="66" spans="1:19" ht="14.4" customHeight="1" x14ac:dyDescent="0.3">
      <c r="A66" s="752" t="s">
        <v>4050</v>
      </c>
      <c r="B66" s="753" t="s">
        <v>4088</v>
      </c>
      <c r="C66" s="753" t="s">
        <v>572</v>
      </c>
      <c r="D66" s="753" t="s">
        <v>2197</v>
      </c>
      <c r="E66" s="753" t="s">
        <v>4052</v>
      </c>
      <c r="F66" s="753" t="s">
        <v>4053</v>
      </c>
      <c r="G66" s="753" t="s">
        <v>4054</v>
      </c>
      <c r="H66" s="756">
        <v>2</v>
      </c>
      <c r="I66" s="756">
        <v>70</v>
      </c>
      <c r="J66" s="753">
        <v>0.63063063063063063</v>
      </c>
      <c r="K66" s="753">
        <v>35</v>
      </c>
      <c r="L66" s="756">
        <v>3</v>
      </c>
      <c r="M66" s="756">
        <v>111</v>
      </c>
      <c r="N66" s="753">
        <v>1</v>
      </c>
      <c r="O66" s="753">
        <v>37</v>
      </c>
      <c r="P66" s="756">
        <v>2</v>
      </c>
      <c r="Q66" s="756">
        <v>74</v>
      </c>
      <c r="R66" s="769">
        <v>0.66666666666666663</v>
      </c>
      <c r="S66" s="757">
        <v>37</v>
      </c>
    </row>
    <row r="67" spans="1:19" ht="14.4" customHeight="1" x14ac:dyDescent="0.3">
      <c r="A67" s="752" t="s">
        <v>4050</v>
      </c>
      <c r="B67" s="753" t="s">
        <v>4088</v>
      </c>
      <c r="C67" s="753" t="s">
        <v>572</v>
      </c>
      <c r="D67" s="753" t="s">
        <v>2197</v>
      </c>
      <c r="E67" s="753" t="s">
        <v>4052</v>
      </c>
      <c r="F67" s="753" t="s">
        <v>4093</v>
      </c>
      <c r="G67" s="753" t="s">
        <v>4094</v>
      </c>
      <c r="H67" s="756">
        <v>1</v>
      </c>
      <c r="I67" s="756">
        <v>118</v>
      </c>
      <c r="J67" s="753"/>
      <c r="K67" s="753">
        <v>118</v>
      </c>
      <c r="L67" s="756"/>
      <c r="M67" s="756"/>
      <c r="N67" s="753"/>
      <c r="O67" s="753"/>
      <c r="P67" s="756"/>
      <c r="Q67" s="756"/>
      <c r="R67" s="769"/>
      <c r="S67" s="757"/>
    </row>
    <row r="68" spans="1:19" ht="14.4" customHeight="1" x14ac:dyDescent="0.3">
      <c r="A68" s="752" t="s">
        <v>4050</v>
      </c>
      <c r="B68" s="753" t="s">
        <v>4088</v>
      </c>
      <c r="C68" s="753" t="s">
        <v>572</v>
      </c>
      <c r="D68" s="753" t="s">
        <v>2197</v>
      </c>
      <c r="E68" s="753" t="s">
        <v>4052</v>
      </c>
      <c r="F68" s="753" t="s">
        <v>4095</v>
      </c>
      <c r="G68" s="753" t="s">
        <v>4096</v>
      </c>
      <c r="H68" s="756">
        <v>1</v>
      </c>
      <c r="I68" s="756">
        <v>415</v>
      </c>
      <c r="J68" s="753"/>
      <c r="K68" s="753">
        <v>415</v>
      </c>
      <c r="L68" s="756"/>
      <c r="M68" s="756"/>
      <c r="N68" s="753"/>
      <c r="O68" s="753"/>
      <c r="P68" s="756"/>
      <c r="Q68" s="756"/>
      <c r="R68" s="769"/>
      <c r="S68" s="757"/>
    </row>
    <row r="69" spans="1:19" ht="14.4" customHeight="1" x14ac:dyDescent="0.3">
      <c r="A69" s="752" t="s">
        <v>4050</v>
      </c>
      <c r="B69" s="753" t="s">
        <v>4088</v>
      </c>
      <c r="C69" s="753" t="s">
        <v>572</v>
      </c>
      <c r="D69" s="753" t="s">
        <v>2197</v>
      </c>
      <c r="E69" s="753" t="s">
        <v>4052</v>
      </c>
      <c r="F69" s="753" t="s">
        <v>4068</v>
      </c>
      <c r="G69" s="753" t="s">
        <v>4069</v>
      </c>
      <c r="H69" s="756">
        <v>2</v>
      </c>
      <c r="I69" s="756">
        <v>1674</v>
      </c>
      <c r="J69" s="753"/>
      <c r="K69" s="753">
        <v>837</v>
      </c>
      <c r="L69" s="756"/>
      <c r="M69" s="756"/>
      <c r="N69" s="753"/>
      <c r="O69" s="753"/>
      <c r="P69" s="756"/>
      <c r="Q69" s="756"/>
      <c r="R69" s="769"/>
      <c r="S69" s="757"/>
    </row>
    <row r="70" spans="1:19" ht="14.4" customHeight="1" x14ac:dyDescent="0.3">
      <c r="A70" s="752" t="s">
        <v>4050</v>
      </c>
      <c r="B70" s="753" t="s">
        <v>4088</v>
      </c>
      <c r="C70" s="753" t="s">
        <v>572</v>
      </c>
      <c r="D70" s="753" t="s">
        <v>2197</v>
      </c>
      <c r="E70" s="753" t="s">
        <v>4052</v>
      </c>
      <c r="F70" s="753" t="s">
        <v>4070</v>
      </c>
      <c r="G70" s="753" t="s">
        <v>4071</v>
      </c>
      <c r="H70" s="756"/>
      <c r="I70" s="756"/>
      <c r="J70" s="753"/>
      <c r="K70" s="753"/>
      <c r="L70" s="756">
        <v>1</v>
      </c>
      <c r="M70" s="756">
        <v>33.33</v>
      </c>
      <c r="N70" s="753">
        <v>1</v>
      </c>
      <c r="O70" s="753">
        <v>33.33</v>
      </c>
      <c r="P70" s="756"/>
      <c r="Q70" s="756"/>
      <c r="R70" s="769"/>
      <c r="S70" s="757"/>
    </row>
    <row r="71" spans="1:19" ht="14.4" customHeight="1" x14ac:dyDescent="0.3">
      <c r="A71" s="752" t="s">
        <v>4050</v>
      </c>
      <c r="B71" s="753" t="s">
        <v>4088</v>
      </c>
      <c r="C71" s="753" t="s">
        <v>572</v>
      </c>
      <c r="D71" s="753" t="s">
        <v>2197</v>
      </c>
      <c r="E71" s="753" t="s">
        <v>4052</v>
      </c>
      <c r="F71" s="753" t="s">
        <v>4072</v>
      </c>
      <c r="G71" s="753" t="s">
        <v>4073</v>
      </c>
      <c r="H71" s="756"/>
      <c r="I71" s="756"/>
      <c r="J71" s="753"/>
      <c r="K71" s="753"/>
      <c r="L71" s="756"/>
      <c r="M71" s="756"/>
      <c r="N71" s="753"/>
      <c r="O71" s="753"/>
      <c r="P71" s="756">
        <v>1</v>
      </c>
      <c r="Q71" s="756">
        <v>37</v>
      </c>
      <c r="R71" s="769"/>
      <c r="S71" s="757">
        <v>37</v>
      </c>
    </row>
    <row r="72" spans="1:19" ht="14.4" customHeight="1" x14ac:dyDescent="0.3">
      <c r="A72" s="752" t="s">
        <v>4050</v>
      </c>
      <c r="B72" s="753" t="s">
        <v>4088</v>
      </c>
      <c r="C72" s="753" t="s">
        <v>572</v>
      </c>
      <c r="D72" s="753" t="s">
        <v>4048</v>
      </c>
      <c r="E72" s="753" t="s">
        <v>4052</v>
      </c>
      <c r="F72" s="753" t="s">
        <v>4089</v>
      </c>
      <c r="G72" s="753" t="s">
        <v>4090</v>
      </c>
      <c r="H72" s="756"/>
      <c r="I72" s="756"/>
      <c r="J72" s="753"/>
      <c r="K72" s="753"/>
      <c r="L72" s="756">
        <v>5</v>
      </c>
      <c r="M72" s="756">
        <v>415</v>
      </c>
      <c r="N72" s="753">
        <v>1</v>
      </c>
      <c r="O72" s="753">
        <v>83</v>
      </c>
      <c r="P72" s="756">
        <v>1</v>
      </c>
      <c r="Q72" s="756">
        <v>83</v>
      </c>
      <c r="R72" s="769">
        <v>0.2</v>
      </c>
      <c r="S72" s="757">
        <v>83</v>
      </c>
    </row>
    <row r="73" spans="1:19" ht="14.4" customHeight="1" x14ac:dyDescent="0.3">
      <c r="A73" s="752" t="s">
        <v>4050</v>
      </c>
      <c r="B73" s="753" t="s">
        <v>4088</v>
      </c>
      <c r="C73" s="753" t="s">
        <v>572</v>
      </c>
      <c r="D73" s="753" t="s">
        <v>4048</v>
      </c>
      <c r="E73" s="753" t="s">
        <v>4052</v>
      </c>
      <c r="F73" s="753" t="s">
        <v>4091</v>
      </c>
      <c r="G73" s="753" t="s">
        <v>4092</v>
      </c>
      <c r="H73" s="756"/>
      <c r="I73" s="756"/>
      <c r="J73" s="753"/>
      <c r="K73" s="753"/>
      <c r="L73" s="756">
        <v>3</v>
      </c>
      <c r="M73" s="756">
        <v>318</v>
      </c>
      <c r="N73" s="753">
        <v>1</v>
      </c>
      <c r="O73" s="753">
        <v>106</v>
      </c>
      <c r="P73" s="756"/>
      <c r="Q73" s="756"/>
      <c r="R73" s="769"/>
      <c r="S73" s="757"/>
    </row>
    <row r="74" spans="1:19" ht="14.4" customHeight="1" x14ac:dyDescent="0.3">
      <c r="A74" s="752" t="s">
        <v>4050</v>
      </c>
      <c r="B74" s="753" t="s">
        <v>4088</v>
      </c>
      <c r="C74" s="753" t="s">
        <v>572</v>
      </c>
      <c r="D74" s="753" t="s">
        <v>4048</v>
      </c>
      <c r="E74" s="753" t="s">
        <v>4052</v>
      </c>
      <c r="F74" s="753" t="s">
        <v>4093</v>
      </c>
      <c r="G74" s="753" t="s">
        <v>4094</v>
      </c>
      <c r="H74" s="756"/>
      <c r="I74" s="756"/>
      <c r="J74" s="753"/>
      <c r="K74" s="753"/>
      <c r="L74" s="756">
        <v>10</v>
      </c>
      <c r="M74" s="756">
        <v>1260</v>
      </c>
      <c r="N74" s="753">
        <v>1</v>
      </c>
      <c r="O74" s="753">
        <v>126</v>
      </c>
      <c r="P74" s="756">
        <v>1</v>
      </c>
      <c r="Q74" s="756">
        <v>126</v>
      </c>
      <c r="R74" s="769">
        <v>0.1</v>
      </c>
      <c r="S74" s="757">
        <v>126</v>
      </c>
    </row>
    <row r="75" spans="1:19" ht="14.4" customHeight="1" x14ac:dyDescent="0.3">
      <c r="A75" s="752" t="s">
        <v>4050</v>
      </c>
      <c r="B75" s="753" t="s">
        <v>4088</v>
      </c>
      <c r="C75" s="753" t="s">
        <v>572</v>
      </c>
      <c r="D75" s="753" t="s">
        <v>4048</v>
      </c>
      <c r="E75" s="753" t="s">
        <v>4052</v>
      </c>
      <c r="F75" s="753" t="s">
        <v>4070</v>
      </c>
      <c r="G75" s="753" t="s">
        <v>4071</v>
      </c>
      <c r="H75" s="756"/>
      <c r="I75" s="756"/>
      <c r="J75" s="753"/>
      <c r="K75" s="753"/>
      <c r="L75" s="756">
        <v>9</v>
      </c>
      <c r="M75" s="756">
        <v>299.99</v>
      </c>
      <c r="N75" s="753">
        <v>1</v>
      </c>
      <c r="O75" s="753">
        <v>33.332222222222221</v>
      </c>
      <c r="P75" s="756">
        <v>1</v>
      </c>
      <c r="Q75" s="756">
        <v>33.33</v>
      </c>
      <c r="R75" s="769">
        <v>0.11110370345678189</v>
      </c>
      <c r="S75" s="757">
        <v>33.33</v>
      </c>
    </row>
    <row r="76" spans="1:19" ht="14.4" customHeight="1" x14ac:dyDescent="0.3">
      <c r="A76" s="752" t="s">
        <v>4050</v>
      </c>
      <c r="B76" s="753" t="s">
        <v>4088</v>
      </c>
      <c r="C76" s="753" t="s">
        <v>572</v>
      </c>
      <c r="D76" s="753" t="s">
        <v>2198</v>
      </c>
      <c r="E76" s="753" t="s">
        <v>4052</v>
      </c>
      <c r="F76" s="753" t="s">
        <v>4089</v>
      </c>
      <c r="G76" s="753" t="s">
        <v>4090</v>
      </c>
      <c r="H76" s="756"/>
      <c r="I76" s="756"/>
      <c r="J76" s="753"/>
      <c r="K76" s="753"/>
      <c r="L76" s="756">
        <v>1</v>
      </c>
      <c r="M76" s="756">
        <v>83</v>
      </c>
      <c r="N76" s="753">
        <v>1</v>
      </c>
      <c r="O76" s="753">
        <v>83</v>
      </c>
      <c r="P76" s="756">
        <v>1</v>
      </c>
      <c r="Q76" s="756">
        <v>83</v>
      </c>
      <c r="R76" s="769">
        <v>1</v>
      </c>
      <c r="S76" s="757">
        <v>83</v>
      </c>
    </row>
    <row r="77" spans="1:19" ht="14.4" customHeight="1" x14ac:dyDescent="0.3">
      <c r="A77" s="752" t="s">
        <v>4050</v>
      </c>
      <c r="B77" s="753" t="s">
        <v>4088</v>
      </c>
      <c r="C77" s="753" t="s">
        <v>572</v>
      </c>
      <c r="D77" s="753" t="s">
        <v>2198</v>
      </c>
      <c r="E77" s="753" t="s">
        <v>4052</v>
      </c>
      <c r="F77" s="753" t="s">
        <v>4091</v>
      </c>
      <c r="G77" s="753" t="s">
        <v>4092</v>
      </c>
      <c r="H77" s="756">
        <v>1</v>
      </c>
      <c r="I77" s="756">
        <v>104</v>
      </c>
      <c r="J77" s="753"/>
      <c r="K77" s="753">
        <v>104</v>
      </c>
      <c r="L77" s="756"/>
      <c r="M77" s="756"/>
      <c r="N77" s="753"/>
      <c r="O77" s="753"/>
      <c r="P77" s="756"/>
      <c r="Q77" s="756"/>
      <c r="R77" s="769"/>
      <c r="S77" s="757"/>
    </row>
    <row r="78" spans="1:19" ht="14.4" customHeight="1" x14ac:dyDescent="0.3">
      <c r="A78" s="752" t="s">
        <v>4050</v>
      </c>
      <c r="B78" s="753" t="s">
        <v>4088</v>
      </c>
      <c r="C78" s="753" t="s">
        <v>572</v>
      </c>
      <c r="D78" s="753" t="s">
        <v>2198</v>
      </c>
      <c r="E78" s="753" t="s">
        <v>4052</v>
      </c>
      <c r="F78" s="753" t="s">
        <v>4053</v>
      </c>
      <c r="G78" s="753" t="s">
        <v>4054</v>
      </c>
      <c r="H78" s="756">
        <v>2</v>
      </c>
      <c r="I78" s="756">
        <v>70</v>
      </c>
      <c r="J78" s="753">
        <v>0.63063063063063063</v>
      </c>
      <c r="K78" s="753">
        <v>35</v>
      </c>
      <c r="L78" s="756">
        <v>3</v>
      </c>
      <c r="M78" s="756">
        <v>111</v>
      </c>
      <c r="N78" s="753">
        <v>1</v>
      </c>
      <c r="O78" s="753">
        <v>37</v>
      </c>
      <c r="P78" s="756">
        <v>2</v>
      </c>
      <c r="Q78" s="756">
        <v>74</v>
      </c>
      <c r="R78" s="769">
        <v>0.66666666666666663</v>
      </c>
      <c r="S78" s="757">
        <v>37</v>
      </c>
    </row>
    <row r="79" spans="1:19" ht="14.4" customHeight="1" x14ac:dyDescent="0.3">
      <c r="A79" s="752" t="s">
        <v>4050</v>
      </c>
      <c r="B79" s="753" t="s">
        <v>4088</v>
      </c>
      <c r="C79" s="753" t="s">
        <v>572</v>
      </c>
      <c r="D79" s="753" t="s">
        <v>2198</v>
      </c>
      <c r="E79" s="753" t="s">
        <v>4052</v>
      </c>
      <c r="F79" s="753" t="s">
        <v>4093</v>
      </c>
      <c r="G79" s="753" t="s">
        <v>4094</v>
      </c>
      <c r="H79" s="756">
        <v>2</v>
      </c>
      <c r="I79" s="756">
        <v>236</v>
      </c>
      <c r="J79" s="753">
        <v>0.31216931216931215</v>
      </c>
      <c r="K79" s="753">
        <v>118</v>
      </c>
      <c r="L79" s="756">
        <v>6</v>
      </c>
      <c r="M79" s="756">
        <v>756</v>
      </c>
      <c r="N79" s="753">
        <v>1</v>
      </c>
      <c r="O79" s="753">
        <v>126</v>
      </c>
      <c r="P79" s="756">
        <v>1</v>
      </c>
      <c r="Q79" s="756">
        <v>126</v>
      </c>
      <c r="R79" s="769">
        <v>0.16666666666666666</v>
      </c>
      <c r="S79" s="757">
        <v>126</v>
      </c>
    </row>
    <row r="80" spans="1:19" ht="14.4" customHeight="1" x14ac:dyDescent="0.3">
      <c r="A80" s="752" t="s">
        <v>4050</v>
      </c>
      <c r="B80" s="753" t="s">
        <v>4088</v>
      </c>
      <c r="C80" s="753" t="s">
        <v>572</v>
      </c>
      <c r="D80" s="753" t="s">
        <v>2198</v>
      </c>
      <c r="E80" s="753" t="s">
        <v>4052</v>
      </c>
      <c r="F80" s="753" t="s">
        <v>4070</v>
      </c>
      <c r="G80" s="753" t="s">
        <v>4071</v>
      </c>
      <c r="H80" s="756"/>
      <c r="I80" s="756"/>
      <c r="J80" s="753"/>
      <c r="K80" s="753"/>
      <c r="L80" s="756">
        <v>5</v>
      </c>
      <c r="M80" s="756">
        <v>166.65999999999997</v>
      </c>
      <c r="N80" s="753">
        <v>1</v>
      </c>
      <c r="O80" s="753">
        <v>33.331999999999994</v>
      </c>
      <c r="P80" s="756">
        <v>1</v>
      </c>
      <c r="Q80" s="756">
        <v>33.33</v>
      </c>
      <c r="R80" s="769">
        <v>0.19998799951998084</v>
      </c>
      <c r="S80" s="757">
        <v>33.33</v>
      </c>
    </row>
    <row r="81" spans="1:19" ht="14.4" customHeight="1" x14ac:dyDescent="0.3">
      <c r="A81" s="752" t="s">
        <v>4050</v>
      </c>
      <c r="B81" s="753" t="s">
        <v>4088</v>
      </c>
      <c r="C81" s="753" t="s">
        <v>572</v>
      </c>
      <c r="D81" s="753" t="s">
        <v>2198</v>
      </c>
      <c r="E81" s="753" t="s">
        <v>4052</v>
      </c>
      <c r="F81" s="753" t="s">
        <v>4074</v>
      </c>
      <c r="G81" s="753" t="s">
        <v>4075</v>
      </c>
      <c r="H81" s="756"/>
      <c r="I81" s="756"/>
      <c r="J81" s="753"/>
      <c r="K81" s="753"/>
      <c r="L81" s="756">
        <v>3</v>
      </c>
      <c r="M81" s="756">
        <v>258</v>
      </c>
      <c r="N81" s="753">
        <v>1</v>
      </c>
      <c r="O81" s="753">
        <v>86</v>
      </c>
      <c r="P81" s="756"/>
      <c r="Q81" s="756"/>
      <c r="R81" s="769"/>
      <c r="S81" s="757"/>
    </row>
    <row r="82" spans="1:19" ht="14.4" customHeight="1" x14ac:dyDescent="0.3">
      <c r="A82" s="752" t="s">
        <v>4050</v>
      </c>
      <c r="B82" s="753" t="s">
        <v>4088</v>
      </c>
      <c r="C82" s="753" t="s">
        <v>572</v>
      </c>
      <c r="D82" s="753" t="s">
        <v>2198</v>
      </c>
      <c r="E82" s="753" t="s">
        <v>4052</v>
      </c>
      <c r="F82" s="753" t="s">
        <v>4099</v>
      </c>
      <c r="G82" s="753" t="s">
        <v>4100</v>
      </c>
      <c r="H82" s="756"/>
      <c r="I82" s="756"/>
      <c r="J82" s="753"/>
      <c r="K82" s="753"/>
      <c r="L82" s="756">
        <v>2</v>
      </c>
      <c r="M82" s="756">
        <v>888</v>
      </c>
      <c r="N82" s="753">
        <v>1</v>
      </c>
      <c r="O82" s="753">
        <v>444</v>
      </c>
      <c r="P82" s="756"/>
      <c r="Q82" s="756"/>
      <c r="R82" s="769"/>
      <c r="S82" s="757"/>
    </row>
    <row r="83" spans="1:19" ht="14.4" customHeight="1" x14ac:dyDescent="0.3">
      <c r="A83" s="752" t="s">
        <v>4050</v>
      </c>
      <c r="B83" s="753" t="s">
        <v>4088</v>
      </c>
      <c r="C83" s="753" t="s">
        <v>572</v>
      </c>
      <c r="D83" s="753" t="s">
        <v>2198</v>
      </c>
      <c r="E83" s="753" t="s">
        <v>4052</v>
      </c>
      <c r="F83" s="753" t="s">
        <v>4101</v>
      </c>
      <c r="G83" s="753" t="s">
        <v>4102</v>
      </c>
      <c r="H83" s="756"/>
      <c r="I83" s="756"/>
      <c r="J83" s="753"/>
      <c r="K83" s="753"/>
      <c r="L83" s="756">
        <v>2</v>
      </c>
      <c r="M83" s="756">
        <v>246</v>
      </c>
      <c r="N83" s="753">
        <v>1</v>
      </c>
      <c r="O83" s="753">
        <v>123</v>
      </c>
      <c r="P83" s="756"/>
      <c r="Q83" s="756"/>
      <c r="R83" s="769"/>
      <c r="S83" s="757"/>
    </row>
    <row r="84" spans="1:19" ht="14.4" customHeight="1" x14ac:dyDescent="0.3">
      <c r="A84" s="752" t="s">
        <v>4050</v>
      </c>
      <c r="B84" s="753" t="s">
        <v>4088</v>
      </c>
      <c r="C84" s="753" t="s">
        <v>572</v>
      </c>
      <c r="D84" s="753" t="s">
        <v>2199</v>
      </c>
      <c r="E84" s="753" t="s">
        <v>4052</v>
      </c>
      <c r="F84" s="753" t="s">
        <v>4089</v>
      </c>
      <c r="G84" s="753" t="s">
        <v>4090</v>
      </c>
      <c r="H84" s="756">
        <v>2</v>
      </c>
      <c r="I84" s="756">
        <v>162</v>
      </c>
      <c r="J84" s="753">
        <v>0.21686746987951808</v>
      </c>
      <c r="K84" s="753">
        <v>81</v>
      </c>
      <c r="L84" s="756">
        <v>9</v>
      </c>
      <c r="M84" s="756">
        <v>747</v>
      </c>
      <c r="N84" s="753">
        <v>1</v>
      </c>
      <c r="O84" s="753">
        <v>83</v>
      </c>
      <c r="P84" s="756"/>
      <c r="Q84" s="756"/>
      <c r="R84" s="769"/>
      <c r="S84" s="757"/>
    </row>
    <row r="85" spans="1:19" ht="14.4" customHeight="1" x14ac:dyDescent="0.3">
      <c r="A85" s="752" t="s">
        <v>4050</v>
      </c>
      <c r="B85" s="753" t="s">
        <v>4088</v>
      </c>
      <c r="C85" s="753" t="s">
        <v>572</v>
      </c>
      <c r="D85" s="753" t="s">
        <v>2199</v>
      </c>
      <c r="E85" s="753" t="s">
        <v>4052</v>
      </c>
      <c r="F85" s="753" t="s">
        <v>4091</v>
      </c>
      <c r="G85" s="753" t="s">
        <v>4092</v>
      </c>
      <c r="H85" s="756">
        <v>1</v>
      </c>
      <c r="I85" s="756">
        <v>104</v>
      </c>
      <c r="J85" s="753"/>
      <c r="K85" s="753">
        <v>104</v>
      </c>
      <c r="L85" s="756"/>
      <c r="M85" s="756"/>
      <c r="N85" s="753"/>
      <c r="O85" s="753"/>
      <c r="P85" s="756"/>
      <c r="Q85" s="756"/>
      <c r="R85" s="769"/>
      <c r="S85" s="757"/>
    </row>
    <row r="86" spans="1:19" ht="14.4" customHeight="1" x14ac:dyDescent="0.3">
      <c r="A86" s="752" t="s">
        <v>4050</v>
      </c>
      <c r="B86" s="753" t="s">
        <v>4088</v>
      </c>
      <c r="C86" s="753" t="s">
        <v>572</v>
      </c>
      <c r="D86" s="753" t="s">
        <v>2199</v>
      </c>
      <c r="E86" s="753" t="s">
        <v>4052</v>
      </c>
      <c r="F86" s="753" t="s">
        <v>4053</v>
      </c>
      <c r="G86" s="753" t="s">
        <v>4054</v>
      </c>
      <c r="H86" s="756">
        <v>1</v>
      </c>
      <c r="I86" s="756">
        <v>35</v>
      </c>
      <c r="J86" s="753"/>
      <c r="K86" s="753">
        <v>35</v>
      </c>
      <c r="L86" s="756"/>
      <c r="M86" s="756"/>
      <c r="N86" s="753"/>
      <c r="O86" s="753"/>
      <c r="P86" s="756">
        <v>2</v>
      </c>
      <c r="Q86" s="756">
        <v>74</v>
      </c>
      <c r="R86" s="769"/>
      <c r="S86" s="757">
        <v>37</v>
      </c>
    </row>
    <row r="87" spans="1:19" ht="14.4" customHeight="1" x14ac:dyDescent="0.3">
      <c r="A87" s="752" t="s">
        <v>4050</v>
      </c>
      <c r="B87" s="753" t="s">
        <v>4088</v>
      </c>
      <c r="C87" s="753" t="s">
        <v>572</v>
      </c>
      <c r="D87" s="753" t="s">
        <v>2199</v>
      </c>
      <c r="E87" s="753" t="s">
        <v>4052</v>
      </c>
      <c r="F87" s="753" t="s">
        <v>4093</v>
      </c>
      <c r="G87" s="753" t="s">
        <v>4094</v>
      </c>
      <c r="H87" s="756">
        <v>3</v>
      </c>
      <c r="I87" s="756">
        <v>354</v>
      </c>
      <c r="J87" s="753">
        <v>0.28095238095238095</v>
      </c>
      <c r="K87" s="753">
        <v>118</v>
      </c>
      <c r="L87" s="756">
        <v>10</v>
      </c>
      <c r="M87" s="756">
        <v>1260</v>
      </c>
      <c r="N87" s="753">
        <v>1</v>
      </c>
      <c r="O87" s="753">
        <v>126</v>
      </c>
      <c r="P87" s="756">
        <v>3</v>
      </c>
      <c r="Q87" s="756">
        <v>378</v>
      </c>
      <c r="R87" s="769">
        <v>0.3</v>
      </c>
      <c r="S87" s="757">
        <v>126</v>
      </c>
    </row>
    <row r="88" spans="1:19" ht="14.4" customHeight="1" x14ac:dyDescent="0.3">
      <c r="A88" s="752" t="s">
        <v>4050</v>
      </c>
      <c r="B88" s="753" t="s">
        <v>4088</v>
      </c>
      <c r="C88" s="753" t="s">
        <v>572</v>
      </c>
      <c r="D88" s="753" t="s">
        <v>2199</v>
      </c>
      <c r="E88" s="753" t="s">
        <v>4052</v>
      </c>
      <c r="F88" s="753" t="s">
        <v>4070</v>
      </c>
      <c r="G88" s="753" t="s">
        <v>4071</v>
      </c>
      <c r="H88" s="756"/>
      <c r="I88" s="756"/>
      <c r="J88" s="753"/>
      <c r="K88" s="753"/>
      <c r="L88" s="756">
        <v>9</v>
      </c>
      <c r="M88" s="756">
        <v>300</v>
      </c>
      <c r="N88" s="753">
        <v>1</v>
      </c>
      <c r="O88" s="753">
        <v>33.333333333333336</v>
      </c>
      <c r="P88" s="756">
        <v>3</v>
      </c>
      <c r="Q88" s="756">
        <v>99.99</v>
      </c>
      <c r="R88" s="769">
        <v>0.33329999999999999</v>
      </c>
      <c r="S88" s="757">
        <v>33.33</v>
      </c>
    </row>
    <row r="89" spans="1:19" ht="14.4" customHeight="1" x14ac:dyDescent="0.3">
      <c r="A89" s="752" t="s">
        <v>4050</v>
      </c>
      <c r="B89" s="753" t="s">
        <v>4088</v>
      </c>
      <c r="C89" s="753" t="s">
        <v>572</v>
      </c>
      <c r="D89" s="753" t="s">
        <v>2200</v>
      </c>
      <c r="E89" s="753" t="s">
        <v>4052</v>
      </c>
      <c r="F89" s="753" t="s">
        <v>4089</v>
      </c>
      <c r="G89" s="753" t="s">
        <v>4090</v>
      </c>
      <c r="H89" s="756">
        <v>1</v>
      </c>
      <c r="I89" s="756">
        <v>81</v>
      </c>
      <c r="J89" s="753">
        <v>0.16265060240963855</v>
      </c>
      <c r="K89" s="753">
        <v>81</v>
      </c>
      <c r="L89" s="756">
        <v>6</v>
      </c>
      <c r="M89" s="756">
        <v>498</v>
      </c>
      <c r="N89" s="753">
        <v>1</v>
      </c>
      <c r="O89" s="753">
        <v>83</v>
      </c>
      <c r="P89" s="756">
        <v>4</v>
      </c>
      <c r="Q89" s="756">
        <v>332</v>
      </c>
      <c r="R89" s="769">
        <v>0.66666666666666663</v>
      </c>
      <c r="S89" s="757">
        <v>83</v>
      </c>
    </row>
    <row r="90" spans="1:19" ht="14.4" customHeight="1" x14ac:dyDescent="0.3">
      <c r="A90" s="752" t="s">
        <v>4050</v>
      </c>
      <c r="B90" s="753" t="s">
        <v>4088</v>
      </c>
      <c r="C90" s="753" t="s">
        <v>572</v>
      </c>
      <c r="D90" s="753" t="s">
        <v>2200</v>
      </c>
      <c r="E90" s="753" t="s">
        <v>4052</v>
      </c>
      <c r="F90" s="753" t="s">
        <v>4091</v>
      </c>
      <c r="G90" s="753" t="s">
        <v>4092</v>
      </c>
      <c r="H90" s="756">
        <v>2</v>
      </c>
      <c r="I90" s="756">
        <v>208</v>
      </c>
      <c r="J90" s="753">
        <v>1.9622641509433962</v>
      </c>
      <c r="K90" s="753">
        <v>104</v>
      </c>
      <c r="L90" s="756">
        <v>1</v>
      </c>
      <c r="M90" s="756">
        <v>106</v>
      </c>
      <c r="N90" s="753">
        <v>1</v>
      </c>
      <c r="O90" s="753">
        <v>106</v>
      </c>
      <c r="P90" s="756"/>
      <c r="Q90" s="756"/>
      <c r="R90" s="769"/>
      <c r="S90" s="757"/>
    </row>
    <row r="91" spans="1:19" ht="14.4" customHeight="1" x14ac:dyDescent="0.3">
      <c r="A91" s="752" t="s">
        <v>4050</v>
      </c>
      <c r="B91" s="753" t="s">
        <v>4088</v>
      </c>
      <c r="C91" s="753" t="s">
        <v>572</v>
      </c>
      <c r="D91" s="753" t="s">
        <v>2200</v>
      </c>
      <c r="E91" s="753" t="s">
        <v>4052</v>
      </c>
      <c r="F91" s="753" t="s">
        <v>4053</v>
      </c>
      <c r="G91" s="753" t="s">
        <v>4054</v>
      </c>
      <c r="H91" s="756">
        <v>2</v>
      </c>
      <c r="I91" s="756">
        <v>70</v>
      </c>
      <c r="J91" s="753"/>
      <c r="K91" s="753">
        <v>35</v>
      </c>
      <c r="L91" s="756"/>
      <c r="M91" s="756"/>
      <c r="N91" s="753"/>
      <c r="O91" s="753"/>
      <c r="P91" s="756"/>
      <c r="Q91" s="756"/>
      <c r="R91" s="769"/>
      <c r="S91" s="757"/>
    </row>
    <row r="92" spans="1:19" ht="14.4" customHeight="1" x14ac:dyDescent="0.3">
      <c r="A92" s="752" t="s">
        <v>4050</v>
      </c>
      <c r="B92" s="753" t="s">
        <v>4088</v>
      </c>
      <c r="C92" s="753" t="s">
        <v>572</v>
      </c>
      <c r="D92" s="753" t="s">
        <v>2200</v>
      </c>
      <c r="E92" s="753" t="s">
        <v>4052</v>
      </c>
      <c r="F92" s="753" t="s">
        <v>4093</v>
      </c>
      <c r="G92" s="753" t="s">
        <v>4094</v>
      </c>
      <c r="H92" s="756">
        <v>4</v>
      </c>
      <c r="I92" s="756">
        <v>472</v>
      </c>
      <c r="J92" s="753">
        <v>0.46825396825396826</v>
      </c>
      <c r="K92" s="753">
        <v>118</v>
      </c>
      <c r="L92" s="756">
        <v>8</v>
      </c>
      <c r="M92" s="756">
        <v>1008</v>
      </c>
      <c r="N92" s="753">
        <v>1</v>
      </c>
      <c r="O92" s="753">
        <v>126</v>
      </c>
      <c r="P92" s="756">
        <v>5</v>
      </c>
      <c r="Q92" s="756">
        <v>630</v>
      </c>
      <c r="R92" s="769">
        <v>0.625</v>
      </c>
      <c r="S92" s="757">
        <v>126</v>
      </c>
    </row>
    <row r="93" spans="1:19" ht="14.4" customHeight="1" x14ac:dyDescent="0.3">
      <c r="A93" s="752" t="s">
        <v>4050</v>
      </c>
      <c r="B93" s="753" t="s">
        <v>4088</v>
      </c>
      <c r="C93" s="753" t="s">
        <v>572</v>
      </c>
      <c r="D93" s="753" t="s">
        <v>2200</v>
      </c>
      <c r="E93" s="753" t="s">
        <v>4052</v>
      </c>
      <c r="F93" s="753" t="s">
        <v>4070</v>
      </c>
      <c r="G93" s="753" t="s">
        <v>4071</v>
      </c>
      <c r="H93" s="756"/>
      <c r="I93" s="756"/>
      <c r="J93" s="753"/>
      <c r="K93" s="753"/>
      <c r="L93" s="756">
        <v>7</v>
      </c>
      <c r="M93" s="756">
        <v>233.33999999999997</v>
      </c>
      <c r="N93" s="753">
        <v>1</v>
      </c>
      <c r="O93" s="753">
        <v>33.334285714285713</v>
      </c>
      <c r="P93" s="756">
        <v>5</v>
      </c>
      <c r="Q93" s="756">
        <v>166.67000000000002</v>
      </c>
      <c r="R93" s="769">
        <v>0.71427959201165692</v>
      </c>
      <c r="S93" s="757">
        <v>33.334000000000003</v>
      </c>
    </row>
    <row r="94" spans="1:19" ht="14.4" customHeight="1" x14ac:dyDescent="0.3">
      <c r="A94" s="752" t="s">
        <v>4050</v>
      </c>
      <c r="B94" s="753" t="s">
        <v>4088</v>
      </c>
      <c r="C94" s="753" t="s">
        <v>572</v>
      </c>
      <c r="D94" s="753" t="s">
        <v>2200</v>
      </c>
      <c r="E94" s="753" t="s">
        <v>4052</v>
      </c>
      <c r="F94" s="753" t="s">
        <v>4097</v>
      </c>
      <c r="G94" s="753" t="s">
        <v>4098</v>
      </c>
      <c r="H94" s="756"/>
      <c r="I94" s="756"/>
      <c r="J94" s="753"/>
      <c r="K94" s="753"/>
      <c r="L94" s="756">
        <v>1</v>
      </c>
      <c r="M94" s="756">
        <v>222</v>
      </c>
      <c r="N94" s="753">
        <v>1</v>
      </c>
      <c r="O94" s="753">
        <v>222</v>
      </c>
      <c r="P94" s="756">
        <v>1</v>
      </c>
      <c r="Q94" s="756">
        <v>223</v>
      </c>
      <c r="R94" s="769">
        <v>1.0045045045045045</v>
      </c>
      <c r="S94" s="757">
        <v>223</v>
      </c>
    </row>
    <row r="95" spans="1:19" ht="14.4" customHeight="1" x14ac:dyDescent="0.3">
      <c r="A95" s="752" t="s">
        <v>4050</v>
      </c>
      <c r="B95" s="753" t="s">
        <v>4088</v>
      </c>
      <c r="C95" s="753" t="s">
        <v>572</v>
      </c>
      <c r="D95" s="753" t="s">
        <v>2200</v>
      </c>
      <c r="E95" s="753" t="s">
        <v>4052</v>
      </c>
      <c r="F95" s="753" t="s">
        <v>4101</v>
      </c>
      <c r="G95" s="753" t="s">
        <v>4102</v>
      </c>
      <c r="H95" s="756">
        <v>1</v>
      </c>
      <c r="I95" s="756">
        <v>120</v>
      </c>
      <c r="J95" s="753">
        <v>0.97560975609756095</v>
      </c>
      <c r="K95" s="753">
        <v>120</v>
      </c>
      <c r="L95" s="756">
        <v>1</v>
      </c>
      <c r="M95" s="756">
        <v>123</v>
      </c>
      <c r="N95" s="753">
        <v>1</v>
      </c>
      <c r="O95" s="753">
        <v>123</v>
      </c>
      <c r="P95" s="756"/>
      <c r="Q95" s="756"/>
      <c r="R95" s="769"/>
      <c r="S95" s="757"/>
    </row>
    <row r="96" spans="1:19" ht="14.4" customHeight="1" x14ac:dyDescent="0.3">
      <c r="A96" s="752" t="s">
        <v>4050</v>
      </c>
      <c r="B96" s="753" t="s">
        <v>4088</v>
      </c>
      <c r="C96" s="753" t="s">
        <v>572</v>
      </c>
      <c r="D96" s="753" t="s">
        <v>2201</v>
      </c>
      <c r="E96" s="753" t="s">
        <v>4052</v>
      </c>
      <c r="F96" s="753" t="s">
        <v>4070</v>
      </c>
      <c r="G96" s="753" t="s">
        <v>4071</v>
      </c>
      <c r="H96" s="756"/>
      <c r="I96" s="756"/>
      <c r="J96" s="753"/>
      <c r="K96" s="753"/>
      <c r="L96" s="756">
        <v>1</v>
      </c>
      <c r="M96" s="756">
        <v>33.33</v>
      </c>
      <c r="N96" s="753">
        <v>1</v>
      </c>
      <c r="O96" s="753">
        <v>33.33</v>
      </c>
      <c r="P96" s="756"/>
      <c r="Q96" s="756"/>
      <c r="R96" s="769"/>
      <c r="S96" s="757"/>
    </row>
    <row r="97" spans="1:19" ht="14.4" customHeight="1" x14ac:dyDescent="0.3">
      <c r="A97" s="752" t="s">
        <v>4050</v>
      </c>
      <c r="B97" s="753" t="s">
        <v>4088</v>
      </c>
      <c r="C97" s="753" t="s">
        <v>572</v>
      </c>
      <c r="D97" s="753" t="s">
        <v>2201</v>
      </c>
      <c r="E97" s="753" t="s">
        <v>4052</v>
      </c>
      <c r="F97" s="753" t="s">
        <v>4107</v>
      </c>
      <c r="G97" s="753" t="s">
        <v>4108</v>
      </c>
      <c r="H97" s="756"/>
      <c r="I97" s="756"/>
      <c r="J97" s="753"/>
      <c r="K97" s="753"/>
      <c r="L97" s="756">
        <v>1</v>
      </c>
      <c r="M97" s="756">
        <v>251</v>
      </c>
      <c r="N97" s="753">
        <v>1</v>
      </c>
      <c r="O97" s="753">
        <v>251</v>
      </c>
      <c r="P97" s="756"/>
      <c r="Q97" s="756"/>
      <c r="R97" s="769"/>
      <c r="S97" s="757"/>
    </row>
    <row r="98" spans="1:19" ht="14.4" customHeight="1" x14ac:dyDescent="0.3">
      <c r="A98" s="752" t="s">
        <v>4050</v>
      </c>
      <c r="B98" s="753" t="s">
        <v>4088</v>
      </c>
      <c r="C98" s="753" t="s">
        <v>572</v>
      </c>
      <c r="D98" s="753" t="s">
        <v>2202</v>
      </c>
      <c r="E98" s="753" t="s">
        <v>4052</v>
      </c>
      <c r="F98" s="753" t="s">
        <v>4053</v>
      </c>
      <c r="G98" s="753" t="s">
        <v>4054</v>
      </c>
      <c r="H98" s="756"/>
      <c r="I98" s="756"/>
      <c r="J98" s="753"/>
      <c r="K98" s="753"/>
      <c r="L98" s="756"/>
      <c r="M98" s="756"/>
      <c r="N98" s="753"/>
      <c r="O98" s="753"/>
      <c r="P98" s="756">
        <v>1</v>
      </c>
      <c r="Q98" s="756">
        <v>37</v>
      </c>
      <c r="R98" s="769"/>
      <c r="S98" s="757">
        <v>37</v>
      </c>
    </row>
    <row r="99" spans="1:19" ht="14.4" customHeight="1" x14ac:dyDescent="0.3">
      <c r="A99" s="752" t="s">
        <v>4050</v>
      </c>
      <c r="B99" s="753" t="s">
        <v>4088</v>
      </c>
      <c r="C99" s="753" t="s">
        <v>572</v>
      </c>
      <c r="D99" s="753" t="s">
        <v>2205</v>
      </c>
      <c r="E99" s="753" t="s">
        <v>4052</v>
      </c>
      <c r="F99" s="753" t="s">
        <v>4089</v>
      </c>
      <c r="G99" s="753" t="s">
        <v>4090</v>
      </c>
      <c r="H99" s="756">
        <v>1</v>
      </c>
      <c r="I99" s="756">
        <v>81</v>
      </c>
      <c r="J99" s="753">
        <v>0.97590361445783136</v>
      </c>
      <c r="K99" s="753">
        <v>81</v>
      </c>
      <c r="L99" s="756">
        <v>1</v>
      </c>
      <c r="M99" s="756">
        <v>83</v>
      </c>
      <c r="N99" s="753">
        <v>1</v>
      </c>
      <c r="O99" s="753">
        <v>83</v>
      </c>
      <c r="P99" s="756"/>
      <c r="Q99" s="756"/>
      <c r="R99" s="769"/>
      <c r="S99" s="757"/>
    </row>
    <row r="100" spans="1:19" ht="14.4" customHeight="1" x14ac:dyDescent="0.3">
      <c r="A100" s="752" t="s">
        <v>4050</v>
      </c>
      <c r="B100" s="753" t="s">
        <v>4088</v>
      </c>
      <c r="C100" s="753" t="s">
        <v>572</v>
      </c>
      <c r="D100" s="753" t="s">
        <v>2205</v>
      </c>
      <c r="E100" s="753" t="s">
        <v>4052</v>
      </c>
      <c r="F100" s="753" t="s">
        <v>4093</v>
      </c>
      <c r="G100" s="753" t="s">
        <v>4094</v>
      </c>
      <c r="H100" s="756">
        <v>1</v>
      </c>
      <c r="I100" s="756">
        <v>118</v>
      </c>
      <c r="J100" s="753">
        <v>0.93650793650793651</v>
      </c>
      <c r="K100" s="753">
        <v>118</v>
      </c>
      <c r="L100" s="756">
        <v>1</v>
      </c>
      <c r="M100" s="756">
        <v>126</v>
      </c>
      <c r="N100" s="753">
        <v>1</v>
      </c>
      <c r="O100" s="753">
        <v>126</v>
      </c>
      <c r="P100" s="756"/>
      <c r="Q100" s="756"/>
      <c r="R100" s="769"/>
      <c r="S100" s="757"/>
    </row>
    <row r="101" spans="1:19" ht="14.4" customHeight="1" x14ac:dyDescent="0.3">
      <c r="A101" s="752" t="s">
        <v>4050</v>
      </c>
      <c r="B101" s="753" t="s">
        <v>4088</v>
      </c>
      <c r="C101" s="753" t="s">
        <v>572</v>
      </c>
      <c r="D101" s="753" t="s">
        <v>2205</v>
      </c>
      <c r="E101" s="753" t="s">
        <v>4052</v>
      </c>
      <c r="F101" s="753" t="s">
        <v>4070</v>
      </c>
      <c r="G101" s="753" t="s">
        <v>4071</v>
      </c>
      <c r="H101" s="756"/>
      <c r="I101" s="756"/>
      <c r="J101" s="753"/>
      <c r="K101" s="753"/>
      <c r="L101" s="756">
        <v>1</v>
      </c>
      <c r="M101" s="756">
        <v>33.33</v>
      </c>
      <c r="N101" s="753">
        <v>1</v>
      </c>
      <c r="O101" s="753">
        <v>33.33</v>
      </c>
      <c r="P101" s="756"/>
      <c r="Q101" s="756"/>
      <c r="R101" s="769"/>
      <c r="S101" s="757"/>
    </row>
    <row r="102" spans="1:19" ht="14.4" customHeight="1" x14ac:dyDescent="0.3">
      <c r="A102" s="752" t="s">
        <v>4050</v>
      </c>
      <c r="B102" s="753" t="s">
        <v>4088</v>
      </c>
      <c r="C102" s="753" t="s">
        <v>572</v>
      </c>
      <c r="D102" s="753" t="s">
        <v>2206</v>
      </c>
      <c r="E102" s="753" t="s">
        <v>4052</v>
      </c>
      <c r="F102" s="753" t="s">
        <v>4089</v>
      </c>
      <c r="G102" s="753" t="s">
        <v>4090</v>
      </c>
      <c r="H102" s="756"/>
      <c r="I102" s="756"/>
      <c r="J102" s="753"/>
      <c r="K102" s="753"/>
      <c r="L102" s="756"/>
      <c r="M102" s="756"/>
      <c r="N102" s="753"/>
      <c r="O102" s="753"/>
      <c r="P102" s="756">
        <v>1</v>
      </c>
      <c r="Q102" s="756">
        <v>83</v>
      </c>
      <c r="R102" s="769"/>
      <c r="S102" s="757">
        <v>83</v>
      </c>
    </row>
    <row r="103" spans="1:19" ht="14.4" customHeight="1" x14ac:dyDescent="0.3">
      <c r="A103" s="752" t="s">
        <v>4050</v>
      </c>
      <c r="B103" s="753" t="s">
        <v>4088</v>
      </c>
      <c r="C103" s="753" t="s">
        <v>572</v>
      </c>
      <c r="D103" s="753" t="s">
        <v>2206</v>
      </c>
      <c r="E103" s="753" t="s">
        <v>4052</v>
      </c>
      <c r="F103" s="753" t="s">
        <v>4093</v>
      </c>
      <c r="G103" s="753" t="s">
        <v>4094</v>
      </c>
      <c r="H103" s="756"/>
      <c r="I103" s="756"/>
      <c r="J103" s="753"/>
      <c r="K103" s="753"/>
      <c r="L103" s="756">
        <v>1</v>
      </c>
      <c r="M103" s="756">
        <v>126</v>
      </c>
      <c r="N103" s="753">
        <v>1</v>
      </c>
      <c r="O103" s="753">
        <v>126</v>
      </c>
      <c r="P103" s="756">
        <v>1</v>
      </c>
      <c r="Q103" s="756">
        <v>126</v>
      </c>
      <c r="R103" s="769">
        <v>1</v>
      </c>
      <c r="S103" s="757">
        <v>126</v>
      </c>
    </row>
    <row r="104" spans="1:19" ht="14.4" customHeight="1" x14ac:dyDescent="0.3">
      <c r="A104" s="752" t="s">
        <v>4050</v>
      </c>
      <c r="B104" s="753" t="s">
        <v>4088</v>
      </c>
      <c r="C104" s="753" t="s">
        <v>572</v>
      </c>
      <c r="D104" s="753" t="s">
        <v>2206</v>
      </c>
      <c r="E104" s="753" t="s">
        <v>4052</v>
      </c>
      <c r="F104" s="753" t="s">
        <v>4070</v>
      </c>
      <c r="G104" s="753" t="s">
        <v>4071</v>
      </c>
      <c r="H104" s="756"/>
      <c r="I104" s="756"/>
      <c r="J104" s="753"/>
      <c r="K104" s="753"/>
      <c r="L104" s="756">
        <v>3</v>
      </c>
      <c r="M104" s="756">
        <v>99.99</v>
      </c>
      <c r="N104" s="753">
        <v>1</v>
      </c>
      <c r="O104" s="753">
        <v>33.33</v>
      </c>
      <c r="P104" s="756">
        <v>1</v>
      </c>
      <c r="Q104" s="756">
        <v>33.33</v>
      </c>
      <c r="R104" s="769">
        <v>0.33333333333333331</v>
      </c>
      <c r="S104" s="757">
        <v>33.33</v>
      </c>
    </row>
    <row r="105" spans="1:19" ht="14.4" customHeight="1" x14ac:dyDescent="0.3">
      <c r="A105" s="752" t="s">
        <v>4050</v>
      </c>
      <c r="B105" s="753" t="s">
        <v>4088</v>
      </c>
      <c r="C105" s="753" t="s">
        <v>572</v>
      </c>
      <c r="D105" s="753" t="s">
        <v>2206</v>
      </c>
      <c r="E105" s="753" t="s">
        <v>4052</v>
      </c>
      <c r="F105" s="753" t="s">
        <v>4097</v>
      </c>
      <c r="G105" s="753" t="s">
        <v>4098</v>
      </c>
      <c r="H105" s="756">
        <v>1</v>
      </c>
      <c r="I105" s="756">
        <v>210</v>
      </c>
      <c r="J105" s="753"/>
      <c r="K105" s="753">
        <v>210</v>
      </c>
      <c r="L105" s="756"/>
      <c r="M105" s="756"/>
      <c r="N105" s="753"/>
      <c r="O105" s="753"/>
      <c r="P105" s="756"/>
      <c r="Q105" s="756"/>
      <c r="R105" s="769"/>
      <c r="S105" s="757"/>
    </row>
    <row r="106" spans="1:19" ht="14.4" customHeight="1" x14ac:dyDescent="0.3">
      <c r="A106" s="752" t="s">
        <v>4050</v>
      </c>
      <c r="B106" s="753" t="s">
        <v>4088</v>
      </c>
      <c r="C106" s="753" t="s">
        <v>572</v>
      </c>
      <c r="D106" s="753" t="s">
        <v>2206</v>
      </c>
      <c r="E106" s="753" t="s">
        <v>4052</v>
      </c>
      <c r="F106" s="753" t="s">
        <v>4103</v>
      </c>
      <c r="G106" s="753" t="s">
        <v>4104</v>
      </c>
      <c r="H106" s="756"/>
      <c r="I106" s="756"/>
      <c r="J106" s="753"/>
      <c r="K106" s="753"/>
      <c r="L106" s="756">
        <v>1</v>
      </c>
      <c r="M106" s="756">
        <v>91</v>
      </c>
      <c r="N106" s="753">
        <v>1</v>
      </c>
      <c r="O106" s="753">
        <v>91</v>
      </c>
      <c r="P106" s="756"/>
      <c r="Q106" s="756"/>
      <c r="R106" s="769"/>
      <c r="S106" s="757"/>
    </row>
    <row r="107" spans="1:19" ht="14.4" customHeight="1" x14ac:dyDescent="0.3">
      <c r="A107" s="752" t="s">
        <v>4050</v>
      </c>
      <c r="B107" s="753" t="s">
        <v>4088</v>
      </c>
      <c r="C107" s="753" t="s">
        <v>572</v>
      </c>
      <c r="D107" s="753" t="s">
        <v>2206</v>
      </c>
      <c r="E107" s="753" t="s">
        <v>4052</v>
      </c>
      <c r="F107" s="753" t="s">
        <v>4105</v>
      </c>
      <c r="G107" s="753" t="s">
        <v>4106</v>
      </c>
      <c r="H107" s="756"/>
      <c r="I107" s="756"/>
      <c r="J107" s="753"/>
      <c r="K107" s="753"/>
      <c r="L107" s="756">
        <v>2</v>
      </c>
      <c r="M107" s="756">
        <v>744</v>
      </c>
      <c r="N107" s="753">
        <v>1</v>
      </c>
      <c r="O107" s="753">
        <v>372</v>
      </c>
      <c r="P107" s="756"/>
      <c r="Q107" s="756"/>
      <c r="R107" s="769"/>
      <c r="S107" s="757"/>
    </row>
    <row r="108" spans="1:19" ht="14.4" customHeight="1" x14ac:dyDescent="0.3">
      <c r="A108" s="752" t="s">
        <v>4050</v>
      </c>
      <c r="B108" s="753" t="s">
        <v>4088</v>
      </c>
      <c r="C108" s="753" t="s">
        <v>572</v>
      </c>
      <c r="D108" s="753" t="s">
        <v>2206</v>
      </c>
      <c r="E108" s="753" t="s">
        <v>4052</v>
      </c>
      <c r="F108" s="753" t="s">
        <v>4107</v>
      </c>
      <c r="G108" s="753" t="s">
        <v>4108</v>
      </c>
      <c r="H108" s="756"/>
      <c r="I108" s="756"/>
      <c r="J108" s="753"/>
      <c r="K108" s="753"/>
      <c r="L108" s="756">
        <v>1</v>
      </c>
      <c r="M108" s="756">
        <v>251</v>
      </c>
      <c r="N108" s="753">
        <v>1</v>
      </c>
      <c r="O108" s="753">
        <v>251</v>
      </c>
      <c r="P108" s="756"/>
      <c r="Q108" s="756"/>
      <c r="R108" s="769"/>
      <c r="S108" s="757"/>
    </row>
    <row r="109" spans="1:19" ht="14.4" customHeight="1" x14ac:dyDescent="0.3">
      <c r="A109" s="752" t="s">
        <v>4050</v>
      </c>
      <c r="B109" s="753" t="s">
        <v>4088</v>
      </c>
      <c r="C109" s="753" t="s">
        <v>572</v>
      </c>
      <c r="D109" s="753" t="s">
        <v>2207</v>
      </c>
      <c r="E109" s="753" t="s">
        <v>4052</v>
      </c>
      <c r="F109" s="753" t="s">
        <v>4089</v>
      </c>
      <c r="G109" s="753" t="s">
        <v>4090</v>
      </c>
      <c r="H109" s="756">
        <v>4</v>
      </c>
      <c r="I109" s="756">
        <v>324</v>
      </c>
      <c r="J109" s="753">
        <v>1.9518072289156627</v>
      </c>
      <c r="K109" s="753">
        <v>81</v>
      </c>
      <c r="L109" s="756">
        <v>2</v>
      </c>
      <c r="M109" s="756">
        <v>166</v>
      </c>
      <c r="N109" s="753">
        <v>1</v>
      </c>
      <c r="O109" s="753">
        <v>83</v>
      </c>
      <c r="P109" s="756">
        <v>1</v>
      </c>
      <c r="Q109" s="756">
        <v>83</v>
      </c>
      <c r="R109" s="769">
        <v>0.5</v>
      </c>
      <c r="S109" s="757">
        <v>83</v>
      </c>
    </row>
    <row r="110" spans="1:19" ht="14.4" customHeight="1" x14ac:dyDescent="0.3">
      <c r="A110" s="752" t="s">
        <v>4050</v>
      </c>
      <c r="B110" s="753" t="s">
        <v>4088</v>
      </c>
      <c r="C110" s="753" t="s">
        <v>572</v>
      </c>
      <c r="D110" s="753" t="s">
        <v>2207</v>
      </c>
      <c r="E110" s="753" t="s">
        <v>4052</v>
      </c>
      <c r="F110" s="753" t="s">
        <v>4093</v>
      </c>
      <c r="G110" s="753" t="s">
        <v>4094</v>
      </c>
      <c r="H110" s="756">
        <v>6</v>
      </c>
      <c r="I110" s="756">
        <v>708</v>
      </c>
      <c r="J110" s="753">
        <v>0.93650793650793651</v>
      </c>
      <c r="K110" s="753">
        <v>118</v>
      </c>
      <c r="L110" s="756">
        <v>6</v>
      </c>
      <c r="M110" s="756">
        <v>756</v>
      </c>
      <c r="N110" s="753">
        <v>1</v>
      </c>
      <c r="O110" s="753">
        <v>126</v>
      </c>
      <c r="P110" s="756">
        <v>2</v>
      </c>
      <c r="Q110" s="756">
        <v>252</v>
      </c>
      <c r="R110" s="769">
        <v>0.33333333333333331</v>
      </c>
      <c r="S110" s="757">
        <v>126</v>
      </c>
    </row>
    <row r="111" spans="1:19" ht="14.4" customHeight="1" x14ac:dyDescent="0.3">
      <c r="A111" s="752" t="s">
        <v>4050</v>
      </c>
      <c r="B111" s="753" t="s">
        <v>4088</v>
      </c>
      <c r="C111" s="753" t="s">
        <v>572</v>
      </c>
      <c r="D111" s="753" t="s">
        <v>2207</v>
      </c>
      <c r="E111" s="753" t="s">
        <v>4052</v>
      </c>
      <c r="F111" s="753" t="s">
        <v>4070</v>
      </c>
      <c r="G111" s="753" t="s">
        <v>4071</v>
      </c>
      <c r="H111" s="756"/>
      <c r="I111" s="756"/>
      <c r="J111" s="753"/>
      <c r="K111" s="753"/>
      <c r="L111" s="756">
        <v>2</v>
      </c>
      <c r="M111" s="756">
        <v>66.66</v>
      </c>
      <c r="N111" s="753">
        <v>1</v>
      </c>
      <c r="O111" s="753">
        <v>33.33</v>
      </c>
      <c r="P111" s="756">
        <v>2</v>
      </c>
      <c r="Q111" s="756">
        <v>66.67</v>
      </c>
      <c r="R111" s="769">
        <v>1.0001500150015001</v>
      </c>
      <c r="S111" s="757">
        <v>33.335000000000001</v>
      </c>
    </row>
    <row r="112" spans="1:19" ht="14.4" customHeight="1" x14ac:dyDescent="0.3">
      <c r="A112" s="752" t="s">
        <v>4050</v>
      </c>
      <c r="B112" s="753" t="s">
        <v>4088</v>
      </c>
      <c r="C112" s="753" t="s">
        <v>572</v>
      </c>
      <c r="D112" s="753" t="s">
        <v>2208</v>
      </c>
      <c r="E112" s="753" t="s">
        <v>4052</v>
      </c>
      <c r="F112" s="753" t="s">
        <v>4089</v>
      </c>
      <c r="G112" s="753" t="s">
        <v>4090</v>
      </c>
      <c r="H112" s="756"/>
      <c r="I112" s="756"/>
      <c r="J112" s="753"/>
      <c r="K112" s="753"/>
      <c r="L112" s="756">
        <v>2</v>
      </c>
      <c r="M112" s="756">
        <v>166</v>
      </c>
      <c r="N112" s="753">
        <v>1</v>
      </c>
      <c r="O112" s="753">
        <v>83</v>
      </c>
      <c r="P112" s="756"/>
      <c r="Q112" s="756"/>
      <c r="R112" s="769"/>
      <c r="S112" s="757"/>
    </row>
    <row r="113" spans="1:19" ht="14.4" customHeight="1" x14ac:dyDescent="0.3">
      <c r="A113" s="752" t="s">
        <v>4050</v>
      </c>
      <c r="B113" s="753" t="s">
        <v>4088</v>
      </c>
      <c r="C113" s="753" t="s">
        <v>572</v>
      </c>
      <c r="D113" s="753" t="s">
        <v>2208</v>
      </c>
      <c r="E113" s="753" t="s">
        <v>4052</v>
      </c>
      <c r="F113" s="753" t="s">
        <v>4053</v>
      </c>
      <c r="G113" s="753" t="s">
        <v>4054</v>
      </c>
      <c r="H113" s="756">
        <v>2</v>
      </c>
      <c r="I113" s="756">
        <v>70</v>
      </c>
      <c r="J113" s="753"/>
      <c r="K113" s="753">
        <v>35</v>
      </c>
      <c r="L113" s="756"/>
      <c r="M113" s="756"/>
      <c r="N113" s="753"/>
      <c r="O113" s="753"/>
      <c r="P113" s="756"/>
      <c r="Q113" s="756"/>
      <c r="R113" s="769"/>
      <c r="S113" s="757"/>
    </row>
    <row r="114" spans="1:19" ht="14.4" customHeight="1" x14ac:dyDescent="0.3">
      <c r="A114" s="752" t="s">
        <v>4050</v>
      </c>
      <c r="B114" s="753" t="s">
        <v>4088</v>
      </c>
      <c r="C114" s="753" t="s">
        <v>572</v>
      </c>
      <c r="D114" s="753" t="s">
        <v>2208</v>
      </c>
      <c r="E114" s="753" t="s">
        <v>4052</v>
      </c>
      <c r="F114" s="753" t="s">
        <v>3028</v>
      </c>
      <c r="G114" s="753" t="s">
        <v>4057</v>
      </c>
      <c r="H114" s="756">
        <v>1</v>
      </c>
      <c r="I114" s="756">
        <v>100</v>
      </c>
      <c r="J114" s="753"/>
      <c r="K114" s="753">
        <v>100</v>
      </c>
      <c r="L114" s="756"/>
      <c r="M114" s="756"/>
      <c r="N114" s="753"/>
      <c r="O114" s="753"/>
      <c r="P114" s="756"/>
      <c r="Q114" s="756"/>
      <c r="R114" s="769"/>
      <c r="S114" s="757"/>
    </row>
    <row r="115" spans="1:19" ht="14.4" customHeight="1" thickBot="1" x14ac:dyDescent="0.35">
      <c r="A115" s="758" t="s">
        <v>4050</v>
      </c>
      <c r="B115" s="759" t="s">
        <v>4088</v>
      </c>
      <c r="C115" s="759" t="s">
        <v>572</v>
      </c>
      <c r="D115" s="759" t="s">
        <v>2208</v>
      </c>
      <c r="E115" s="759" t="s">
        <v>4052</v>
      </c>
      <c r="F115" s="759" t="s">
        <v>4070</v>
      </c>
      <c r="G115" s="759" t="s">
        <v>4071</v>
      </c>
      <c r="H115" s="762">
        <v>2</v>
      </c>
      <c r="I115" s="762">
        <v>0</v>
      </c>
      <c r="J115" s="759"/>
      <c r="K115" s="759">
        <v>0</v>
      </c>
      <c r="L115" s="762"/>
      <c r="M115" s="762"/>
      <c r="N115" s="759"/>
      <c r="O115" s="759"/>
      <c r="P115" s="762"/>
      <c r="Q115" s="762"/>
      <c r="R115" s="770"/>
      <c r="S115" s="76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65" t="s">
        <v>157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</row>
    <row r="2" spans="1:19" ht="14.4" customHeight="1" thickBot="1" x14ac:dyDescent="0.35">
      <c r="A2" s="374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21751425</v>
      </c>
      <c r="C3" s="344">
        <f t="shared" ref="C3:R3" si="0">SUBTOTAL(9,C6:C1048576)</f>
        <v>31.116338382983084</v>
      </c>
      <c r="D3" s="344">
        <f t="shared" si="0"/>
        <v>25392710</v>
      </c>
      <c r="E3" s="344">
        <f t="shared" si="0"/>
        <v>10</v>
      </c>
      <c r="F3" s="344">
        <f t="shared" si="0"/>
        <v>23920134</v>
      </c>
      <c r="G3" s="347">
        <f>IF(D3&lt;&gt;0,F3/D3,"")</f>
        <v>0.94200792274633149</v>
      </c>
      <c r="H3" s="343">
        <f t="shared" si="0"/>
        <v>8638484.4699999951</v>
      </c>
      <c r="I3" s="344">
        <f t="shared" si="0"/>
        <v>0.85924957742644503</v>
      </c>
      <c r="J3" s="344">
        <f t="shared" si="0"/>
        <v>10053521.929999996</v>
      </c>
      <c r="K3" s="344">
        <f t="shared" si="0"/>
        <v>1</v>
      </c>
      <c r="L3" s="344">
        <f t="shared" si="0"/>
        <v>10968768.060000002</v>
      </c>
      <c r="M3" s="345">
        <f>IF(J3&lt;&gt;0,L3/J3,"")</f>
        <v>1.0910373634605486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9" t="s">
        <v>129</v>
      </c>
      <c r="B4" s="630" t="s">
        <v>123</v>
      </c>
      <c r="C4" s="631"/>
      <c r="D4" s="631"/>
      <c r="E4" s="631"/>
      <c r="F4" s="631"/>
      <c r="G4" s="633"/>
      <c r="H4" s="630" t="s">
        <v>124</v>
      </c>
      <c r="I4" s="631"/>
      <c r="J4" s="631"/>
      <c r="K4" s="631"/>
      <c r="L4" s="631"/>
      <c r="M4" s="633"/>
      <c r="N4" s="630" t="s">
        <v>125</v>
      </c>
      <c r="O4" s="631"/>
      <c r="P4" s="631"/>
      <c r="Q4" s="631"/>
      <c r="R4" s="631"/>
      <c r="S4" s="633"/>
    </row>
    <row r="5" spans="1:19" ht="14.4" customHeight="1" thickBot="1" x14ac:dyDescent="0.35">
      <c r="A5" s="847"/>
      <c r="B5" s="848">
        <v>2015</v>
      </c>
      <c r="C5" s="849"/>
      <c r="D5" s="849">
        <v>2016</v>
      </c>
      <c r="E5" s="849"/>
      <c r="F5" s="849">
        <v>2017</v>
      </c>
      <c r="G5" s="883" t="s">
        <v>2</v>
      </c>
      <c r="H5" s="848">
        <v>2015</v>
      </c>
      <c r="I5" s="849"/>
      <c r="J5" s="849">
        <v>2016</v>
      </c>
      <c r="K5" s="849"/>
      <c r="L5" s="849">
        <v>2017</v>
      </c>
      <c r="M5" s="883" t="s">
        <v>2</v>
      </c>
      <c r="N5" s="848">
        <v>2015</v>
      </c>
      <c r="O5" s="849"/>
      <c r="P5" s="849">
        <v>2016</v>
      </c>
      <c r="Q5" s="849"/>
      <c r="R5" s="849">
        <v>2017</v>
      </c>
      <c r="S5" s="883" t="s">
        <v>2</v>
      </c>
    </row>
    <row r="6" spans="1:19" ht="14.4" customHeight="1" x14ac:dyDescent="0.3">
      <c r="A6" s="842" t="s">
        <v>4111</v>
      </c>
      <c r="B6" s="865">
        <v>6956</v>
      </c>
      <c r="C6" s="828">
        <v>2.0452807997647753</v>
      </c>
      <c r="D6" s="865">
        <v>3401</v>
      </c>
      <c r="E6" s="828">
        <v>1</v>
      </c>
      <c r="F6" s="865">
        <v>16296</v>
      </c>
      <c r="G6" s="833">
        <v>4.7915319023816521</v>
      </c>
      <c r="H6" s="865"/>
      <c r="I6" s="828"/>
      <c r="J6" s="865"/>
      <c r="K6" s="828"/>
      <c r="L6" s="865"/>
      <c r="M6" s="833"/>
      <c r="N6" s="865"/>
      <c r="O6" s="828"/>
      <c r="P6" s="865"/>
      <c r="Q6" s="828"/>
      <c r="R6" s="865"/>
      <c r="S6" s="231"/>
    </row>
    <row r="7" spans="1:19" ht="14.4" customHeight="1" x14ac:dyDescent="0.3">
      <c r="A7" s="779" t="s">
        <v>4112</v>
      </c>
      <c r="B7" s="867"/>
      <c r="C7" s="753"/>
      <c r="D7" s="867"/>
      <c r="E7" s="753"/>
      <c r="F7" s="867">
        <v>1009</v>
      </c>
      <c r="G7" s="769"/>
      <c r="H7" s="867"/>
      <c r="I7" s="753"/>
      <c r="J7" s="867"/>
      <c r="K7" s="753"/>
      <c r="L7" s="867"/>
      <c r="M7" s="769"/>
      <c r="N7" s="867"/>
      <c r="O7" s="753"/>
      <c r="P7" s="867"/>
      <c r="Q7" s="753"/>
      <c r="R7" s="867"/>
      <c r="S7" s="792"/>
    </row>
    <row r="8" spans="1:19" ht="14.4" customHeight="1" x14ac:dyDescent="0.3">
      <c r="A8" s="779" t="s">
        <v>4113</v>
      </c>
      <c r="B8" s="867">
        <v>2955</v>
      </c>
      <c r="C8" s="753">
        <v>23.452380952380953</v>
      </c>
      <c r="D8" s="867">
        <v>126</v>
      </c>
      <c r="E8" s="753">
        <v>1</v>
      </c>
      <c r="F8" s="867">
        <v>1260</v>
      </c>
      <c r="G8" s="769">
        <v>10</v>
      </c>
      <c r="H8" s="867"/>
      <c r="I8" s="753"/>
      <c r="J8" s="867"/>
      <c r="K8" s="753"/>
      <c r="L8" s="867"/>
      <c r="M8" s="769"/>
      <c r="N8" s="867"/>
      <c r="O8" s="753"/>
      <c r="P8" s="867"/>
      <c r="Q8" s="753"/>
      <c r="R8" s="867"/>
      <c r="S8" s="792"/>
    </row>
    <row r="9" spans="1:19" ht="14.4" customHeight="1" x14ac:dyDescent="0.3">
      <c r="A9" s="779" t="s">
        <v>4114</v>
      </c>
      <c r="B9" s="867"/>
      <c r="C9" s="753"/>
      <c r="D9" s="867">
        <v>1008</v>
      </c>
      <c r="E9" s="753">
        <v>1</v>
      </c>
      <c r="F9" s="867"/>
      <c r="G9" s="769"/>
      <c r="H9" s="867"/>
      <c r="I9" s="753"/>
      <c r="J9" s="867"/>
      <c r="K9" s="753"/>
      <c r="L9" s="867"/>
      <c r="M9" s="769"/>
      <c r="N9" s="867"/>
      <c r="O9" s="753"/>
      <c r="P9" s="867"/>
      <c r="Q9" s="753"/>
      <c r="R9" s="867"/>
      <c r="S9" s="792"/>
    </row>
    <row r="10" spans="1:19" ht="14.4" customHeight="1" x14ac:dyDescent="0.3">
      <c r="A10" s="779" t="s">
        <v>4115</v>
      </c>
      <c r="B10" s="867"/>
      <c r="C10" s="753"/>
      <c r="D10" s="867">
        <v>354</v>
      </c>
      <c r="E10" s="753">
        <v>1</v>
      </c>
      <c r="F10" s="867">
        <v>355</v>
      </c>
      <c r="G10" s="769">
        <v>1.0028248587570621</v>
      </c>
      <c r="H10" s="867"/>
      <c r="I10" s="753"/>
      <c r="J10" s="867"/>
      <c r="K10" s="753"/>
      <c r="L10" s="867"/>
      <c r="M10" s="769"/>
      <c r="N10" s="867"/>
      <c r="O10" s="753"/>
      <c r="P10" s="867"/>
      <c r="Q10" s="753"/>
      <c r="R10" s="867"/>
      <c r="S10" s="792"/>
    </row>
    <row r="11" spans="1:19" ht="14.4" customHeight="1" x14ac:dyDescent="0.3">
      <c r="A11" s="779" t="s">
        <v>4116</v>
      </c>
      <c r="B11" s="867">
        <v>985</v>
      </c>
      <c r="C11" s="753"/>
      <c r="D11" s="867"/>
      <c r="E11" s="753"/>
      <c r="F11" s="867"/>
      <c r="G11" s="769"/>
      <c r="H11" s="867"/>
      <c r="I11" s="753"/>
      <c r="J11" s="867"/>
      <c r="K11" s="753"/>
      <c r="L11" s="867"/>
      <c r="M11" s="769"/>
      <c r="N11" s="867"/>
      <c r="O11" s="753"/>
      <c r="P11" s="867"/>
      <c r="Q11" s="753"/>
      <c r="R11" s="867"/>
      <c r="S11" s="792"/>
    </row>
    <row r="12" spans="1:19" ht="14.4" customHeight="1" x14ac:dyDescent="0.3">
      <c r="A12" s="779" t="s">
        <v>4117</v>
      </c>
      <c r="B12" s="867">
        <v>16119</v>
      </c>
      <c r="C12" s="753">
        <v>2.3129573826947913</v>
      </c>
      <c r="D12" s="867">
        <v>6969</v>
      </c>
      <c r="E12" s="753">
        <v>1</v>
      </c>
      <c r="F12" s="867">
        <v>3777</v>
      </c>
      <c r="G12" s="769">
        <v>0.54197158846319415</v>
      </c>
      <c r="H12" s="867"/>
      <c r="I12" s="753"/>
      <c r="J12" s="867"/>
      <c r="K12" s="753"/>
      <c r="L12" s="867"/>
      <c r="M12" s="769"/>
      <c r="N12" s="867"/>
      <c r="O12" s="753"/>
      <c r="P12" s="867"/>
      <c r="Q12" s="753"/>
      <c r="R12" s="867"/>
      <c r="S12" s="792"/>
    </row>
    <row r="13" spans="1:19" ht="14.4" customHeight="1" x14ac:dyDescent="0.3">
      <c r="A13" s="779" t="s">
        <v>4118</v>
      </c>
      <c r="B13" s="867">
        <v>985</v>
      </c>
      <c r="C13" s="753"/>
      <c r="D13" s="867"/>
      <c r="E13" s="753"/>
      <c r="F13" s="867"/>
      <c r="G13" s="769"/>
      <c r="H13" s="867"/>
      <c r="I13" s="753"/>
      <c r="J13" s="867"/>
      <c r="K13" s="753"/>
      <c r="L13" s="867"/>
      <c r="M13" s="769"/>
      <c r="N13" s="867"/>
      <c r="O13" s="753"/>
      <c r="P13" s="867"/>
      <c r="Q13" s="753"/>
      <c r="R13" s="867"/>
      <c r="S13" s="792"/>
    </row>
    <row r="14" spans="1:19" ht="14.4" customHeight="1" x14ac:dyDescent="0.3">
      <c r="A14" s="779" t="s">
        <v>4119</v>
      </c>
      <c r="B14" s="867"/>
      <c r="C14" s="753"/>
      <c r="D14" s="867">
        <v>3945</v>
      </c>
      <c r="E14" s="753">
        <v>1</v>
      </c>
      <c r="F14" s="867">
        <v>1009</v>
      </c>
      <c r="G14" s="769">
        <v>0.25576679340937897</v>
      </c>
      <c r="H14" s="867"/>
      <c r="I14" s="753"/>
      <c r="J14" s="867"/>
      <c r="K14" s="753"/>
      <c r="L14" s="867"/>
      <c r="M14" s="769"/>
      <c r="N14" s="867"/>
      <c r="O14" s="753"/>
      <c r="P14" s="867"/>
      <c r="Q14" s="753"/>
      <c r="R14" s="867"/>
      <c r="S14" s="792"/>
    </row>
    <row r="15" spans="1:19" ht="14.4" customHeight="1" x14ac:dyDescent="0.3">
      <c r="A15" s="779" t="s">
        <v>4120</v>
      </c>
      <c r="B15" s="867">
        <v>3062</v>
      </c>
      <c r="C15" s="753"/>
      <c r="D15" s="867"/>
      <c r="E15" s="753"/>
      <c r="F15" s="867"/>
      <c r="G15" s="769"/>
      <c r="H15" s="867"/>
      <c r="I15" s="753"/>
      <c r="J15" s="867"/>
      <c r="K15" s="753"/>
      <c r="L15" s="867"/>
      <c r="M15" s="769"/>
      <c r="N15" s="867"/>
      <c r="O15" s="753"/>
      <c r="P15" s="867"/>
      <c r="Q15" s="753"/>
      <c r="R15" s="867"/>
      <c r="S15" s="792"/>
    </row>
    <row r="16" spans="1:19" ht="14.4" customHeight="1" x14ac:dyDescent="0.3">
      <c r="A16" s="779" t="s">
        <v>4121</v>
      </c>
      <c r="B16" s="867">
        <v>985</v>
      </c>
      <c r="C16" s="753">
        <v>0.97718253968253965</v>
      </c>
      <c r="D16" s="867">
        <v>1008</v>
      </c>
      <c r="E16" s="753">
        <v>1</v>
      </c>
      <c r="F16" s="867"/>
      <c r="G16" s="769"/>
      <c r="H16" s="867"/>
      <c r="I16" s="753"/>
      <c r="J16" s="867"/>
      <c r="K16" s="753"/>
      <c r="L16" s="867"/>
      <c r="M16" s="769"/>
      <c r="N16" s="867"/>
      <c r="O16" s="753"/>
      <c r="P16" s="867"/>
      <c r="Q16" s="753"/>
      <c r="R16" s="867"/>
      <c r="S16" s="792"/>
    </row>
    <row r="17" spans="1:19" ht="14.4" customHeight="1" x14ac:dyDescent="0.3">
      <c r="A17" s="779" t="s">
        <v>4122</v>
      </c>
      <c r="B17" s="867">
        <v>985</v>
      </c>
      <c r="C17" s="753">
        <v>0.48859126984126983</v>
      </c>
      <c r="D17" s="867">
        <v>2016</v>
      </c>
      <c r="E17" s="753">
        <v>1</v>
      </c>
      <c r="F17" s="867">
        <v>1009</v>
      </c>
      <c r="G17" s="769">
        <v>0.50049603174603174</v>
      </c>
      <c r="H17" s="867"/>
      <c r="I17" s="753"/>
      <c r="J17" s="867"/>
      <c r="K17" s="753"/>
      <c r="L17" s="867"/>
      <c r="M17" s="769"/>
      <c r="N17" s="867"/>
      <c r="O17" s="753"/>
      <c r="P17" s="867"/>
      <c r="Q17" s="753"/>
      <c r="R17" s="867"/>
      <c r="S17" s="792"/>
    </row>
    <row r="18" spans="1:19" ht="14.4" customHeight="1" x14ac:dyDescent="0.3">
      <c r="A18" s="779" t="s">
        <v>4123</v>
      </c>
      <c r="B18" s="867"/>
      <c r="C18" s="753"/>
      <c r="D18" s="867"/>
      <c r="E18" s="753"/>
      <c r="F18" s="867">
        <v>1009</v>
      </c>
      <c r="G18" s="769"/>
      <c r="H18" s="867"/>
      <c r="I18" s="753"/>
      <c r="J18" s="867"/>
      <c r="K18" s="753"/>
      <c r="L18" s="867"/>
      <c r="M18" s="769"/>
      <c r="N18" s="867"/>
      <c r="O18" s="753"/>
      <c r="P18" s="867"/>
      <c r="Q18" s="753"/>
      <c r="R18" s="867"/>
      <c r="S18" s="792"/>
    </row>
    <row r="19" spans="1:19" ht="14.4" customHeight="1" x14ac:dyDescent="0.3">
      <c r="A19" s="779" t="s">
        <v>2181</v>
      </c>
      <c r="B19" s="867">
        <v>21714511</v>
      </c>
      <c r="C19" s="753">
        <v>0.85591502036780698</v>
      </c>
      <c r="D19" s="867">
        <v>25369938</v>
      </c>
      <c r="E19" s="753">
        <v>1</v>
      </c>
      <c r="F19" s="867">
        <v>23894410</v>
      </c>
      <c r="G19" s="769">
        <v>0.94183951099919916</v>
      </c>
      <c r="H19" s="867">
        <v>8638484.4699999951</v>
      </c>
      <c r="I19" s="753">
        <v>0.85924957742644503</v>
      </c>
      <c r="J19" s="867">
        <v>10053521.929999996</v>
      </c>
      <c r="K19" s="753">
        <v>1</v>
      </c>
      <c r="L19" s="867">
        <v>10968768.060000002</v>
      </c>
      <c r="M19" s="769">
        <v>1.0910373634605486</v>
      </c>
      <c r="N19" s="867"/>
      <c r="O19" s="753"/>
      <c r="P19" s="867"/>
      <c r="Q19" s="753"/>
      <c r="R19" s="867"/>
      <c r="S19" s="792"/>
    </row>
    <row r="20" spans="1:19" ht="14.4" customHeight="1" thickBot="1" x14ac:dyDescent="0.35">
      <c r="A20" s="871" t="s">
        <v>4124</v>
      </c>
      <c r="B20" s="869">
        <v>3882</v>
      </c>
      <c r="C20" s="759">
        <v>0.98403041825095061</v>
      </c>
      <c r="D20" s="869">
        <v>3945</v>
      </c>
      <c r="E20" s="759">
        <v>1</v>
      </c>
      <c r="F20" s="869"/>
      <c r="G20" s="770"/>
      <c r="H20" s="869"/>
      <c r="I20" s="759"/>
      <c r="J20" s="869"/>
      <c r="K20" s="759"/>
      <c r="L20" s="869"/>
      <c r="M20" s="770"/>
      <c r="N20" s="869"/>
      <c r="O20" s="759"/>
      <c r="P20" s="869"/>
      <c r="Q20" s="759"/>
      <c r="R20" s="869"/>
      <c r="S20" s="79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53" t="s">
        <v>4714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</row>
    <row r="2" spans="1:17" ht="14.4" customHeight="1" thickBot="1" x14ac:dyDescent="0.35">
      <c r="A2" s="374" t="s">
        <v>325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12200.22</v>
      </c>
      <c r="G3" s="208">
        <f t="shared" si="0"/>
        <v>30389909.469999999</v>
      </c>
      <c r="H3" s="208"/>
      <c r="I3" s="208"/>
      <c r="J3" s="208">
        <f t="shared" si="0"/>
        <v>14274.37</v>
      </c>
      <c r="K3" s="208">
        <f t="shared" si="0"/>
        <v>35446231.930000007</v>
      </c>
      <c r="L3" s="208"/>
      <c r="M3" s="208"/>
      <c r="N3" s="208">
        <f t="shared" si="0"/>
        <v>13621.5</v>
      </c>
      <c r="O3" s="208">
        <f t="shared" si="0"/>
        <v>34888902.060000002</v>
      </c>
      <c r="P3" s="79">
        <f>IF(K3=0,0,O3/K3)</f>
        <v>0.98427675271378257</v>
      </c>
      <c r="Q3" s="209">
        <f>IF(N3=0,0,O3/N3)</f>
        <v>2561.3113137319679</v>
      </c>
    </row>
    <row r="4" spans="1:17" ht="14.4" customHeight="1" x14ac:dyDescent="0.3">
      <c r="A4" s="638" t="s">
        <v>74</v>
      </c>
      <c r="B4" s="636" t="s">
        <v>119</v>
      </c>
      <c r="C4" s="638" t="s">
        <v>120</v>
      </c>
      <c r="D4" s="647" t="s">
        <v>121</v>
      </c>
      <c r="E4" s="639" t="s">
        <v>81</v>
      </c>
      <c r="F4" s="645">
        <v>2015</v>
      </c>
      <c r="G4" s="646"/>
      <c r="H4" s="210"/>
      <c r="I4" s="210"/>
      <c r="J4" s="645">
        <v>2016</v>
      </c>
      <c r="K4" s="646"/>
      <c r="L4" s="210"/>
      <c r="M4" s="210"/>
      <c r="N4" s="645">
        <v>2017</v>
      </c>
      <c r="O4" s="646"/>
      <c r="P4" s="648" t="s">
        <v>2</v>
      </c>
      <c r="Q4" s="637" t="s">
        <v>122</v>
      </c>
    </row>
    <row r="5" spans="1:17" ht="14.4" customHeight="1" thickBot="1" x14ac:dyDescent="0.35">
      <c r="A5" s="874"/>
      <c r="B5" s="872"/>
      <c r="C5" s="874"/>
      <c r="D5" s="884"/>
      <c r="E5" s="876"/>
      <c r="F5" s="885" t="s">
        <v>91</v>
      </c>
      <c r="G5" s="886" t="s">
        <v>14</v>
      </c>
      <c r="H5" s="887"/>
      <c r="I5" s="887"/>
      <c r="J5" s="885" t="s">
        <v>91</v>
      </c>
      <c r="K5" s="886" t="s">
        <v>14</v>
      </c>
      <c r="L5" s="887"/>
      <c r="M5" s="887"/>
      <c r="N5" s="885" t="s">
        <v>91</v>
      </c>
      <c r="O5" s="886" t="s">
        <v>14</v>
      </c>
      <c r="P5" s="888"/>
      <c r="Q5" s="881"/>
    </row>
    <row r="6" spans="1:17" ht="14.4" customHeight="1" x14ac:dyDescent="0.3">
      <c r="A6" s="827" t="s">
        <v>4125</v>
      </c>
      <c r="B6" s="828" t="s">
        <v>4051</v>
      </c>
      <c r="C6" s="828" t="s">
        <v>4052</v>
      </c>
      <c r="D6" s="828" t="s">
        <v>4053</v>
      </c>
      <c r="E6" s="828" t="s">
        <v>4054</v>
      </c>
      <c r="F6" s="225">
        <v>1</v>
      </c>
      <c r="G6" s="225">
        <v>35</v>
      </c>
      <c r="H6" s="225"/>
      <c r="I6" s="225">
        <v>35</v>
      </c>
      <c r="J6" s="225"/>
      <c r="K6" s="225"/>
      <c r="L6" s="225"/>
      <c r="M6" s="225"/>
      <c r="N6" s="225">
        <v>1</v>
      </c>
      <c r="O6" s="225">
        <v>37</v>
      </c>
      <c r="P6" s="833"/>
      <c r="Q6" s="841">
        <v>37</v>
      </c>
    </row>
    <row r="7" spans="1:17" ht="14.4" customHeight="1" x14ac:dyDescent="0.3">
      <c r="A7" s="752" t="s">
        <v>4125</v>
      </c>
      <c r="B7" s="753" t="s">
        <v>4051</v>
      </c>
      <c r="C7" s="753" t="s">
        <v>4052</v>
      </c>
      <c r="D7" s="753" t="s">
        <v>4062</v>
      </c>
      <c r="E7" s="753" t="s">
        <v>4063</v>
      </c>
      <c r="F7" s="756">
        <v>6</v>
      </c>
      <c r="G7" s="756">
        <v>5910</v>
      </c>
      <c r="H7" s="756">
        <v>1.9543650793650793</v>
      </c>
      <c r="I7" s="756">
        <v>985</v>
      </c>
      <c r="J7" s="756">
        <v>3</v>
      </c>
      <c r="K7" s="756">
        <v>3024</v>
      </c>
      <c r="L7" s="756">
        <v>1</v>
      </c>
      <c r="M7" s="756">
        <v>1008</v>
      </c>
      <c r="N7" s="756">
        <v>11</v>
      </c>
      <c r="O7" s="756">
        <v>11099</v>
      </c>
      <c r="P7" s="769">
        <v>3.670304232804233</v>
      </c>
      <c r="Q7" s="757">
        <v>1009</v>
      </c>
    </row>
    <row r="8" spans="1:17" ht="14.4" customHeight="1" x14ac:dyDescent="0.3">
      <c r="A8" s="752" t="s">
        <v>4125</v>
      </c>
      <c r="B8" s="753" t="s">
        <v>4051</v>
      </c>
      <c r="C8" s="753" t="s">
        <v>4052</v>
      </c>
      <c r="D8" s="753" t="s">
        <v>4070</v>
      </c>
      <c r="E8" s="753" t="s">
        <v>4071</v>
      </c>
      <c r="F8" s="756">
        <v>1</v>
      </c>
      <c r="G8" s="756">
        <v>0</v>
      </c>
      <c r="H8" s="756"/>
      <c r="I8" s="756">
        <v>0</v>
      </c>
      <c r="J8" s="756"/>
      <c r="K8" s="756"/>
      <c r="L8" s="756"/>
      <c r="M8" s="756"/>
      <c r="N8" s="756"/>
      <c r="O8" s="756"/>
      <c r="P8" s="769"/>
      <c r="Q8" s="757"/>
    </row>
    <row r="9" spans="1:17" ht="14.4" customHeight="1" x14ac:dyDescent="0.3">
      <c r="A9" s="752" t="s">
        <v>4125</v>
      </c>
      <c r="B9" s="753" t="s">
        <v>4051</v>
      </c>
      <c r="C9" s="753" t="s">
        <v>4052</v>
      </c>
      <c r="D9" s="753" t="s">
        <v>4076</v>
      </c>
      <c r="E9" s="753" t="s">
        <v>4077</v>
      </c>
      <c r="F9" s="756"/>
      <c r="G9" s="756"/>
      <c r="H9" s="756"/>
      <c r="I9" s="756"/>
      <c r="J9" s="756"/>
      <c r="K9" s="756"/>
      <c r="L9" s="756"/>
      <c r="M9" s="756"/>
      <c r="N9" s="756">
        <v>2</v>
      </c>
      <c r="O9" s="756">
        <v>4030</v>
      </c>
      <c r="P9" s="769"/>
      <c r="Q9" s="757">
        <v>2015</v>
      </c>
    </row>
    <row r="10" spans="1:17" ht="14.4" customHeight="1" x14ac:dyDescent="0.3">
      <c r="A10" s="752" t="s">
        <v>4125</v>
      </c>
      <c r="B10" s="753" t="s">
        <v>4051</v>
      </c>
      <c r="C10" s="753" t="s">
        <v>4052</v>
      </c>
      <c r="D10" s="753" t="s">
        <v>4078</v>
      </c>
      <c r="E10" s="753" t="s">
        <v>4079</v>
      </c>
      <c r="F10" s="756">
        <v>2</v>
      </c>
      <c r="G10" s="756">
        <v>662</v>
      </c>
      <c r="H10" s="756"/>
      <c r="I10" s="756">
        <v>331</v>
      </c>
      <c r="J10" s="756"/>
      <c r="K10" s="756"/>
      <c r="L10" s="756"/>
      <c r="M10" s="756"/>
      <c r="N10" s="756"/>
      <c r="O10" s="756"/>
      <c r="P10" s="769"/>
      <c r="Q10" s="757"/>
    </row>
    <row r="11" spans="1:17" ht="14.4" customHeight="1" x14ac:dyDescent="0.3">
      <c r="A11" s="752" t="s">
        <v>4125</v>
      </c>
      <c r="B11" s="753" t="s">
        <v>4088</v>
      </c>
      <c r="C11" s="753" t="s">
        <v>4052</v>
      </c>
      <c r="D11" s="753" t="s">
        <v>4093</v>
      </c>
      <c r="E11" s="753" t="s">
        <v>4094</v>
      </c>
      <c r="F11" s="756"/>
      <c r="G11" s="756"/>
      <c r="H11" s="756"/>
      <c r="I11" s="756"/>
      <c r="J11" s="756">
        <v>1</v>
      </c>
      <c r="K11" s="756">
        <v>126</v>
      </c>
      <c r="L11" s="756">
        <v>1</v>
      </c>
      <c r="M11" s="756">
        <v>126</v>
      </c>
      <c r="N11" s="756">
        <v>1</v>
      </c>
      <c r="O11" s="756">
        <v>126</v>
      </c>
      <c r="P11" s="769">
        <v>1</v>
      </c>
      <c r="Q11" s="757">
        <v>126</v>
      </c>
    </row>
    <row r="12" spans="1:17" ht="14.4" customHeight="1" x14ac:dyDescent="0.3">
      <c r="A12" s="752" t="s">
        <v>4125</v>
      </c>
      <c r="B12" s="753" t="s">
        <v>4088</v>
      </c>
      <c r="C12" s="753" t="s">
        <v>4052</v>
      </c>
      <c r="D12" s="753" t="s">
        <v>4105</v>
      </c>
      <c r="E12" s="753" t="s">
        <v>4106</v>
      </c>
      <c r="F12" s="756">
        <v>1</v>
      </c>
      <c r="G12" s="756">
        <v>349</v>
      </c>
      <c r="H12" s="756"/>
      <c r="I12" s="756">
        <v>349</v>
      </c>
      <c r="J12" s="756"/>
      <c r="K12" s="756"/>
      <c r="L12" s="756"/>
      <c r="M12" s="756"/>
      <c r="N12" s="756"/>
      <c r="O12" s="756"/>
      <c r="P12" s="769"/>
      <c r="Q12" s="757"/>
    </row>
    <row r="13" spans="1:17" ht="14.4" customHeight="1" x14ac:dyDescent="0.3">
      <c r="A13" s="752" t="s">
        <v>4125</v>
      </c>
      <c r="B13" s="753" t="s">
        <v>4088</v>
      </c>
      <c r="C13" s="753" t="s">
        <v>4052</v>
      </c>
      <c r="D13" s="753" t="s">
        <v>4107</v>
      </c>
      <c r="E13" s="753" t="s">
        <v>4108</v>
      </c>
      <c r="F13" s="756"/>
      <c r="G13" s="756"/>
      <c r="H13" s="756"/>
      <c r="I13" s="756"/>
      <c r="J13" s="756">
        <v>1</v>
      </c>
      <c r="K13" s="756">
        <v>251</v>
      </c>
      <c r="L13" s="756">
        <v>1</v>
      </c>
      <c r="M13" s="756">
        <v>251</v>
      </c>
      <c r="N13" s="756">
        <v>4</v>
      </c>
      <c r="O13" s="756">
        <v>1004</v>
      </c>
      <c r="P13" s="769">
        <v>4</v>
      </c>
      <c r="Q13" s="757">
        <v>251</v>
      </c>
    </row>
    <row r="14" spans="1:17" ht="14.4" customHeight="1" x14ac:dyDescent="0.3">
      <c r="A14" s="752" t="s">
        <v>4126</v>
      </c>
      <c r="B14" s="753" t="s">
        <v>4051</v>
      </c>
      <c r="C14" s="753" t="s">
        <v>4052</v>
      </c>
      <c r="D14" s="753" t="s">
        <v>4062</v>
      </c>
      <c r="E14" s="753" t="s">
        <v>4063</v>
      </c>
      <c r="F14" s="756"/>
      <c r="G14" s="756"/>
      <c r="H14" s="756"/>
      <c r="I14" s="756"/>
      <c r="J14" s="756"/>
      <c r="K14" s="756"/>
      <c r="L14" s="756"/>
      <c r="M14" s="756"/>
      <c r="N14" s="756">
        <v>1</v>
      </c>
      <c r="O14" s="756">
        <v>1009</v>
      </c>
      <c r="P14" s="769"/>
      <c r="Q14" s="757">
        <v>1009</v>
      </c>
    </row>
    <row r="15" spans="1:17" ht="14.4" customHeight="1" x14ac:dyDescent="0.3">
      <c r="A15" s="752" t="s">
        <v>4127</v>
      </c>
      <c r="B15" s="753" t="s">
        <v>4051</v>
      </c>
      <c r="C15" s="753" t="s">
        <v>4052</v>
      </c>
      <c r="D15" s="753" t="s">
        <v>4062</v>
      </c>
      <c r="E15" s="753" t="s">
        <v>4063</v>
      </c>
      <c r="F15" s="756">
        <v>3</v>
      </c>
      <c r="G15" s="756">
        <v>2955</v>
      </c>
      <c r="H15" s="756"/>
      <c r="I15" s="756">
        <v>985</v>
      </c>
      <c r="J15" s="756"/>
      <c r="K15" s="756"/>
      <c r="L15" s="756"/>
      <c r="M15" s="756"/>
      <c r="N15" s="756">
        <v>1</v>
      </c>
      <c r="O15" s="756">
        <v>1009</v>
      </c>
      <c r="P15" s="769"/>
      <c r="Q15" s="757">
        <v>1009</v>
      </c>
    </row>
    <row r="16" spans="1:17" ht="14.4" customHeight="1" x14ac:dyDescent="0.3">
      <c r="A16" s="752" t="s">
        <v>4127</v>
      </c>
      <c r="B16" s="753" t="s">
        <v>4088</v>
      </c>
      <c r="C16" s="753" t="s">
        <v>4052</v>
      </c>
      <c r="D16" s="753" t="s">
        <v>4093</v>
      </c>
      <c r="E16" s="753" t="s">
        <v>4094</v>
      </c>
      <c r="F16" s="756"/>
      <c r="G16" s="756"/>
      <c r="H16" s="756"/>
      <c r="I16" s="756"/>
      <c r="J16" s="756">
        <v>1</v>
      </c>
      <c r="K16" s="756">
        <v>126</v>
      </c>
      <c r="L16" s="756">
        <v>1</v>
      </c>
      <c r="M16" s="756">
        <v>126</v>
      </c>
      <c r="N16" s="756"/>
      <c r="O16" s="756"/>
      <c r="P16" s="769"/>
      <c r="Q16" s="757"/>
    </row>
    <row r="17" spans="1:17" ht="14.4" customHeight="1" x14ac:dyDescent="0.3">
      <c r="A17" s="752" t="s">
        <v>4127</v>
      </c>
      <c r="B17" s="753" t="s">
        <v>4088</v>
      </c>
      <c r="C17" s="753" t="s">
        <v>4052</v>
      </c>
      <c r="D17" s="753" t="s">
        <v>4107</v>
      </c>
      <c r="E17" s="753" t="s">
        <v>4108</v>
      </c>
      <c r="F17" s="756"/>
      <c r="G17" s="756"/>
      <c r="H17" s="756"/>
      <c r="I17" s="756"/>
      <c r="J17" s="756"/>
      <c r="K17" s="756"/>
      <c r="L17" s="756"/>
      <c r="M17" s="756"/>
      <c r="N17" s="756">
        <v>1</v>
      </c>
      <c r="O17" s="756">
        <v>251</v>
      </c>
      <c r="P17" s="769"/>
      <c r="Q17" s="757">
        <v>251</v>
      </c>
    </row>
    <row r="18" spans="1:17" ht="14.4" customHeight="1" x14ac:dyDescent="0.3">
      <c r="A18" s="752" t="s">
        <v>4128</v>
      </c>
      <c r="B18" s="753" t="s">
        <v>4051</v>
      </c>
      <c r="C18" s="753" t="s">
        <v>4052</v>
      </c>
      <c r="D18" s="753" t="s">
        <v>4062</v>
      </c>
      <c r="E18" s="753" t="s">
        <v>4063</v>
      </c>
      <c r="F18" s="756"/>
      <c r="G18" s="756"/>
      <c r="H18" s="756"/>
      <c r="I18" s="756"/>
      <c r="J18" s="756">
        <v>1</v>
      </c>
      <c r="K18" s="756">
        <v>1008</v>
      </c>
      <c r="L18" s="756">
        <v>1</v>
      </c>
      <c r="M18" s="756">
        <v>1008</v>
      </c>
      <c r="N18" s="756"/>
      <c r="O18" s="756"/>
      <c r="P18" s="769"/>
      <c r="Q18" s="757"/>
    </row>
    <row r="19" spans="1:17" ht="14.4" customHeight="1" x14ac:dyDescent="0.3">
      <c r="A19" s="752" t="s">
        <v>4129</v>
      </c>
      <c r="B19" s="753" t="s">
        <v>4051</v>
      </c>
      <c r="C19" s="753" t="s">
        <v>4052</v>
      </c>
      <c r="D19" s="753" t="s">
        <v>4078</v>
      </c>
      <c r="E19" s="753" t="s">
        <v>4079</v>
      </c>
      <c r="F19" s="756"/>
      <c r="G19" s="756"/>
      <c r="H19" s="756"/>
      <c r="I19" s="756"/>
      <c r="J19" s="756">
        <v>1</v>
      </c>
      <c r="K19" s="756">
        <v>354</v>
      </c>
      <c r="L19" s="756">
        <v>1</v>
      </c>
      <c r="M19" s="756">
        <v>354</v>
      </c>
      <c r="N19" s="756">
        <v>1</v>
      </c>
      <c r="O19" s="756">
        <v>355</v>
      </c>
      <c r="P19" s="769">
        <v>1.0028248587570621</v>
      </c>
      <c r="Q19" s="757">
        <v>355</v>
      </c>
    </row>
    <row r="20" spans="1:17" ht="14.4" customHeight="1" x14ac:dyDescent="0.3">
      <c r="A20" s="752" t="s">
        <v>4050</v>
      </c>
      <c r="B20" s="753" t="s">
        <v>4051</v>
      </c>
      <c r="C20" s="753" t="s">
        <v>4052</v>
      </c>
      <c r="D20" s="753" t="s">
        <v>4062</v>
      </c>
      <c r="E20" s="753" t="s">
        <v>4063</v>
      </c>
      <c r="F20" s="756">
        <v>1</v>
      </c>
      <c r="G20" s="756">
        <v>985</v>
      </c>
      <c r="H20" s="756"/>
      <c r="I20" s="756">
        <v>985</v>
      </c>
      <c r="J20" s="756"/>
      <c r="K20" s="756"/>
      <c r="L20" s="756"/>
      <c r="M20" s="756"/>
      <c r="N20" s="756"/>
      <c r="O20" s="756"/>
      <c r="P20" s="769"/>
      <c r="Q20" s="757"/>
    </row>
    <row r="21" spans="1:17" ht="14.4" customHeight="1" x14ac:dyDescent="0.3">
      <c r="A21" s="752" t="s">
        <v>4130</v>
      </c>
      <c r="B21" s="753" t="s">
        <v>4051</v>
      </c>
      <c r="C21" s="753" t="s">
        <v>4052</v>
      </c>
      <c r="D21" s="753" t="s">
        <v>4060</v>
      </c>
      <c r="E21" s="753" t="s">
        <v>4061</v>
      </c>
      <c r="F21" s="756">
        <v>1</v>
      </c>
      <c r="G21" s="756">
        <v>415</v>
      </c>
      <c r="H21" s="756"/>
      <c r="I21" s="756">
        <v>415</v>
      </c>
      <c r="J21" s="756"/>
      <c r="K21" s="756"/>
      <c r="L21" s="756"/>
      <c r="M21" s="756"/>
      <c r="N21" s="756"/>
      <c r="O21" s="756"/>
      <c r="P21" s="769"/>
      <c r="Q21" s="757"/>
    </row>
    <row r="22" spans="1:17" ht="14.4" customHeight="1" x14ac:dyDescent="0.3">
      <c r="A22" s="752" t="s">
        <v>4130</v>
      </c>
      <c r="B22" s="753" t="s">
        <v>4051</v>
      </c>
      <c r="C22" s="753" t="s">
        <v>4052</v>
      </c>
      <c r="D22" s="753" t="s">
        <v>4062</v>
      </c>
      <c r="E22" s="753" t="s">
        <v>4063</v>
      </c>
      <c r="F22" s="756">
        <v>10</v>
      </c>
      <c r="G22" s="756">
        <v>9850</v>
      </c>
      <c r="H22" s="756">
        <v>1.9543650793650793</v>
      </c>
      <c r="I22" s="756">
        <v>985</v>
      </c>
      <c r="J22" s="756">
        <v>5</v>
      </c>
      <c r="K22" s="756">
        <v>5040</v>
      </c>
      <c r="L22" s="756">
        <v>1</v>
      </c>
      <c r="M22" s="756">
        <v>1008</v>
      </c>
      <c r="N22" s="756">
        <v>3</v>
      </c>
      <c r="O22" s="756">
        <v>3027</v>
      </c>
      <c r="P22" s="769">
        <v>0.60059523809523807</v>
      </c>
      <c r="Q22" s="757">
        <v>1009</v>
      </c>
    </row>
    <row r="23" spans="1:17" ht="14.4" customHeight="1" x14ac:dyDescent="0.3">
      <c r="A23" s="752" t="s">
        <v>4130</v>
      </c>
      <c r="B23" s="753" t="s">
        <v>4051</v>
      </c>
      <c r="C23" s="753" t="s">
        <v>4052</v>
      </c>
      <c r="D23" s="753" t="s">
        <v>4076</v>
      </c>
      <c r="E23" s="753" t="s">
        <v>4077</v>
      </c>
      <c r="F23" s="756">
        <v>3</v>
      </c>
      <c r="G23" s="756">
        <v>5736</v>
      </c>
      <c r="H23" s="756">
        <v>2.9735614307931573</v>
      </c>
      <c r="I23" s="756">
        <v>1912</v>
      </c>
      <c r="J23" s="756">
        <v>1</v>
      </c>
      <c r="K23" s="756">
        <v>1929</v>
      </c>
      <c r="L23" s="756">
        <v>1</v>
      </c>
      <c r="M23" s="756">
        <v>1929</v>
      </c>
      <c r="N23" s="756"/>
      <c r="O23" s="756"/>
      <c r="P23" s="769"/>
      <c r="Q23" s="757"/>
    </row>
    <row r="24" spans="1:17" ht="14.4" customHeight="1" x14ac:dyDescent="0.3">
      <c r="A24" s="752" t="s">
        <v>4130</v>
      </c>
      <c r="B24" s="753" t="s">
        <v>4088</v>
      </c>
      <c r="C24" s="753" t="s">
        <v>4052</v>
      </c>
      <c r="D24" s="753" t="s">
        <v>4093</v>
      </c>
      <c r="E24" s="753" t="s">
        <v>4094</v>
      </c>
      <c r="F24" s="756">
        <v>1</v>
      </c>
      <c r="G24" s="756">
        <v>118</v>
      </c>
      <c r="H24" s="756"/>
      <c r="I24" s="756">
        <v>118</v>
      </c>
      <c r="J24" s="756"/>
      <c r="K24" s="756"/>
      <c r="L24" s="756"/>
      <c r="M24" s="756"/>
      <c r="N24" s="756">
        <v>1</v>
      </c>
      <c r="O24" s="756">
        <v>126</v>
      </c>
      <c r="P24" s="769"/>
      <c r="Q24" s="757">
        <v>126</v>
      </c>
    </row>
    <row r="25" spans="1:17" ht="14.4" customHeight="1" x14ac:dyDescent="0.3">
      <c r="A25" s="752" t="s">
        <v>4130</v>
      </c>
      <c r="B25" s="753" t="s">
        <v>4088</v>
      </c>
      <c r="C25" s="753" t="s">
        <v>4052</v>
      </c>
      <c r="D25" s="753" t="s">
        <v>4105</v>
      </c>
      <c r="E25" s="753" t="s">
        <v>4106</v>
      </c>
      <c r="F25" s="756"/>
      <c r="G25" s="756"/>
      <c r="H25" s="756"/>
      <c r="I25" s="756"/>
      <c r="J25" s="756"/>
      <c r="K25" s="756"/>
      <c r="L25" s="756"/>
      <c r="M25" s="756"/>
      <c r="N25" s="756">
        <v>1</v>
      </c>
      <c r="O25" s="756">
        <v>373</v>
      </c>
      <c r="P25" s="769"/>
      <c r="Q25" s="757">
        <v>373</v>
      </c>
    </row>
    <row r="26" spans="1:17" ht="14.4" customHeight="1" x14ac:dyDescent="0.3">
      <c r="A26" s="752" t="s">
        <v>4130</v>
      </c>
      <c r="B26" s="753" t="s">
        <v>4088</v>
      </c>
      <c r="C26" s="753" t="s">
        <v>4052</v>
      </c>
      <c r="D26" s="753" t="s">
        <v>4107</v>
      </c>
      <c r="E26" s="753" t="s">
        <v>4108</v>
      </c>
      <c r="F26" s="756"/>
      <c r="G26" s="756"/>
      <c r="H26" s="756"/>
      <c r="I26" s="756"/>
      <c r="J26" s="756"/>
      <c r="K26" s="756"/>
      <c r="L26" s="756"/>
      <c r="M26" s="756"/>
      <c r="N26" s="756">
        <v>1</v>
      </c>
      <c r="O26" s="756">
        <v>251</v>
      </c>
      <c r="P26" s="769"/>
      <c r="Q26" s="757">
        <v>251</v>
      </c>
    </row>
    <row r="27" spans="1:17" ht="14.4" customHeight="1" x14ac:dyDescent="0.3">
      <c r="A27" s="752" t="s">
        <v>4131</v>
      </c>
      <c r="B27" s="753" t="s">
        <v>4051</v>
      </c>
      <c r="C27" s="753" t="s">
        <v>4052</v>
      </c>
      <c r="D27" s="753" t="s">
        <v>4062</v>
      </c>
      <c r="E27" s="753" t="s">
        <v>4063</v>
      </c>
      <c r="F27" s="756">
        <v>1</v>
      </c>
      <c r="G27" s="756">
        <v>985</v>
      </c>
      <c r="H27" s="756"/>
      <c r="I27" s="756">
        <v>985</v>
      </c>
      <c r="J27" s="756"/>
      <c r="K27" s="756"/>
      <c r="L27" s="756"/>
      <c r="M27" s="756"/>
      <c r="N27" s="756"/>
      <c r="O27" s="756"/>
      <c r="P27" s="769"/>
      <c r="Q27" s="757"/>
    </row>
    <row r="28" spans="1:17" ht="14.4" customHeight="1" x14ac:dyDescent="0.3">
      <c r="A28" s="752" t="s">
        <v>4132</v>
      </c>
      <c r="B28" s="753" t="s">
        <v>4051</v>
      </c>
      <c r="C28" s="753" t="s">
        <v>4052</v>
      </c>
      <c r="D28" s="753" t="s">
        <v>4062</v>
      </c>
      <c r="E28" s="753" t="s">
        <v>4063</v>
      </c>
      <c r="F28" s="756"/>
      <c r="G28" s="756"/>
      <c r="H28" s="756"/>
      <c r="I28" s="756"/>
      <c r="J28" s="756">
        <v>2</v>
      </c>
      <c r="K28" s="756">
        <v>2016</v>
      </c>
      <c r="L28" s="756">
        <v>1</v>
      </c>
      <c r="M28" s="756">
        <v>1008</v>
      </c>
      <c r="N28" s="756">
        <v>1</v>
      </c>
      <c r="O28" s="756">
        <v>1009</v>
      </c>
      <c r="P28" s="769">
        <v>0.50049603174603174</v>
      </c>
      <c r="Q28" s="757">
        <v>1009</v>
      </c>
    </row>
    <row r="29" spans="1:17" ht="14.4" customHeight="1" x14ac:dyDescent="0.3">
      <c r="A29" s="752" t="s">
        <v>4132</v>
      </c>
      <c r="B29" s="753" t="s">
        <v>4051</v>
      </c>
      <c r="C29" s="753" t="s">
        <v>4052</v>
      </c>
      <c r="D29" s="753" t="s">
        <v>4076</v>
      </c>
      <c r="E29" s="753" t="s">
        <v>4077</v>
      </c>
      <c r="F29" s="756"/>
      <c r="G29" s="756"/>
      <c r="H29" s="756"/>
      <c r="I29" s="756"/>
      <c r="J29" s="756">
        <v>1</v>
      </c>
      <c r="K29" s="756">
        <v>1929</v>
      </c>
      <c r="L29" s="756">
        <v>1</v>
      </c>
      <c r="M29" s="756">
        <v>1929</v>
      </c>
      <c r="N29" s="756"/>
      <c r="O29" s="756"/>
      <c r="P29" s="769"/>
      <c r="Q29" s="757"/>
    </row>
    <row r="30" spans="1:17" ht="14.4" customHeight="1" x14ac:dyDescent="0.3">
      <c r="A30" s="752" t="s">
        <v>4133</v>
      </c>
      <c r="B30" s="753" t="s">
        <v>4051</v>
      </c>
      <c r="C30" s="753" t="s">
        <v>4052</v>
      </c>
      <c r="D30" s="753" t="s">
        <v>4062</v>
      </c>
      <c r="E30" s="753" t="s">
        <v>4063</v>
      </c>
      <c r="F30" s="756">
        <v>1</v>
      </c>
      <c r="G30" s="756">
        <v>985</v>
      </c>
      <c r="H30" s="756"/>
      <c r="I30" s="756">
        <v>985</v>
      </c>
      <c r="J30" s="756"/>
      <c r="K30" s="756"/>
      <c r="L30" s="756"/>
      <c r="M30" s="756"/>
      <c r="N30" s="756"/>
      <c r="O30" s="756"/>
      <c r="P30" s="769"/>
      <c r="Q30" s="757"/>
    </row>
    <row r="31" spans="1:17" ht="14.4" customHeight="1" x14ac:dyDescent="0.3">
      <c r="A31" s="752" t="s">
        <v>4133</v>
      </c>
      <c r="B31" s="753" t="s">
        <v>4051</v>
      </c>
      <c r="C31" s="753" t="s">
        <v>4052</v>
      </c>
      <c r="D31" s="753" t="s">
        <v>4076</v>
      </c>
      <c r="E31" s="753" t="s">
        <v>4077</v>
      </c>
      <c r="F31" s="756">
        <v>1</v>
      </c>
      <c r="G31" s="756">
        <v>1912</v>
      </c>
      <c r="H31" s="756"/>
      <c r="I31" s="756">
        <v>1912</v>
      </c>
      <c r="J31" s="756"/>
      <c r="K31" s="756"/>
      <c r="L31" s="756"/>
      <c r="M31" s="756"/>
      <c r="N31" s="756"/>
      <c r="O31" s="756"/>
      <c r="P31" s="769"/>
      <c r="Q31" s="757"/>
    </row>
    <row r="32" spans="1:17" ht="14.4" customHeight="1" x14ac:dyDescent="0.3">
      <c r="A32" s="752" t="s">
        <v>4133</v>
      </c>
      <c r="B32" s="753" t="s">
        <v>4051</v>
      </c>
      <c r="C32" s="753" t="s">
        <v>4052</v>
      </c>
      <c r="D32" s="753" t="s">
        <v>4080</v>
      </c>
      <c r="E32" s="753" t="s">
        <v>4081</v>
      </c>
      <c r="F32" s="756">
        <v>1</v>
      </c>
      <c r="G32" s="756">
        <v>165</v>
      </c>
      <c r="H32" s="756"/>
      <c r="I32" s="756">
        <v>165</v>
      </c>
      <c r="J32" s="756"/>
      <c r="K32" s="756"/>
      <c r="L32" s="756"/>
      <c r="M32" s="756"/>
      <c r="N32" s="756"/>
      <c r="O32" s="756"/>
      <c r="P32" s="769"/>
      <c r="Q32" s="757"/>
    </row>
    <row r="33" spans="1:17" ht="14.4" customHeight="1" x14ac:dyDescent="0.3">
      <c r="A33" s="752" t="s">
        <v>4134</v>
      </c>
      <c r="B33" s="753" t="s">
        <v>4051</v>
      </c>
      <c r="C33" s="753" t="s">
        <v>4052</v>
      </c>
      <c r="D33" s="753" t="s">
        <v>4062</v>
      </c>
      <c r="E33" s="753" t="s">
        <v>4063</v>
      </c>
      <c r="F33" s="756">
        <v>1</v>
      </c>
      <c r="G33" s="756">
        <v>985</v>
      </c>
      <c r="H33" s="756">
        <v>0.97718253968253965</v>
      </c>
      <c r="I33" s="756">
        <v>985</v>
      </c>
      <c r="J33" s="756">
        <v>1</v>
      </c>
      <c r="K33" s="756">
        <v>1008</v>
      </c>
      <c r="L33" s="756">
        <v>1</v>
      </c>
      <c r="M33" s="756">
        <v>1008</v>
      </c>
      <c r="N33" s="756"/>
      <c r="O33" s="756"/>
      <c r="P33" s="769"/>
      <c r="Q33" s="757"/>
    </row>
    <row r="34" spans="1:17" ht="14.4" customHeight="1" x14ac:dyDescent="0.3">
      <c r="A34" s="752" t="s">
        <v>4135</v>
      </c>
      <c r="B34" s="753" t="s">
        <v>4051</v>
      </c>
      <c r="C34" s="753" t="s">
        <v>4052</v>
      </c>
      <c r="D34" s="753" t="s">
        <v>4062</v>
      </c>
      <c r="E34" s="753" t="s">
        <v>4063</v>
      </c>
      <c r="F34" s="756">
        <v>1</v>
      </c>
      <c r="G34" s="756">
        <v>985</v>
      </c>
      <c r="H34" s="756">
        <v>0.48859126984126983</v>
      </c>
      <c r="I34" s="756">
        <v>985</v>
      </c>
      <c r="J34" s="756">
        <v>2</v>
      </c>
      <c r="K34" s="756">
        <v>2016</v>
      </c>
      <c r="L34" s="756">
        <v>1</v>
      </c>
      <c r="M34" s="756">
        <v>1008</v>
      </c>
      <c r="N34" s="756">
        <v>1</v>
      </c>
      <c r="O34" s="756">
        <v>1009</v>
      </c>
      <c r="P34" s="769">
        <v>0.50049603174603174</v>
      </c>
      <c r="Q34" s="757">
        <v>1009</v>
      </c>
    </row>
    <row r="35" spans="1:17" ht="14.4" customHeight="1" x14ac:dyDescent="0.3">
      <c r="A35" s="752" t="s">
        <v>4136</v>
      </c>
      <c r="B35" s="753" t="s">
        <v>4051</v>
      </c>
      <c r="C35" s="753" t="s">
        <v>4052</v>
      </c>
      <c r="D35" s="753" t="s">
        <v>4062</v>
      </c>
      <c r="E35" s="753" t="s">
        <v>4063</v>
      </c>
      <c r="F35" s="756"/>
      <c r="G35" s="756"/>
      <c r="H35" s="756"/>
      <c r="I35" s="756"/>
      <c r="J35" s="756"/>
      <c r="K35" s="756"/>
      <c r="L35" s="756"/>
      <c r="M35" s="756"/>
      <c r="N35" s="756">
        <v>1</v>
      </c>
      <c r="O35" s="756">
        <v>1009</v>
      </c>
      <c r="P35" s="769"/>
      <c r="Q35" s="757">
        <v>1009</v>
      </c>
    </row>
    <row r="36" spans="1:17" ht="14.4" customHeight="1" x14ac:dyDescent="0.3">
      <c r="A36" s="752" t="s">
        <v>562</v>
      </c>
      <c r="B36" s="753" t="s">
        <v>4051</v>
      </c>
      <c r="C36" s="753" t="s">
        <v>4052</v>
      </c>
      <c r="D36" s="753" t="s">
        <v>4053</v>
      </c>
      <c r="E36" s="753" t="s">
        <v>4054</v>
      </c>
      <c r="F36" s="756"/>
      <c r="G36" s="756"/>
      <c r="H36" s="756"/>
      <c r="I36" s="756"/>
      <c r="J36" s="756">
        <v>1</v>
      </c>
      <c r="K36" s="756">
        <v>37</v>
      </c>
      <c r="L36" s="756">
        <v>1</v>
      </c>
      <c r="M36" s="756">
        <v>37</v>
      </c>
      <c r="N36" s="756"/>
      <c r="O36" s="756"/>
      <c r="P36" s="769"/>
      <c r="Q36" s="757"/>
    </row>
    <row r="37" spans="1:17" ht="14.4" customHeight="1" x14ac:dyDescent="0.3">
      <c r="A37" s="752" t="s">
        <v>562</v>
      </c>
      <c r="B37" s="753" t="s">
        <v>4051</v>
      </c>
      <c r="C37" s="753" t="s">
        <v>4052</v>
      </c>
      <c r="D37" s="753" t="s">
        <v>4060</v>
      </c>
      <c r="E37" s="753" t="s">
        <v>4061</v>
      </c>
      <c r="F37" s="756">
        <v>11</v>
      </c>
      <c r="G37" s="756">
        <v>4565</v>
      </c>
      <c r="H37" s="756">
        <v>0.88263727764887856</v>
      </c>
      <c r="I37" s="756">
        <v>415</v>
      </c>
      <c r="J37" s="756">
        <v>12</v>
      </c>
      <c r="K37" s="756">
        <v>5172</v>
      </c>
      <c r="L37" s="756">
        <v>1</v>
      </c>
      <c r="M37" s="756">
        <v>431</v>
      </c>
      <c r="N37" s="756">
        <v>16</v>
      </c>
      <c r="O37" s="756">
        <v>6912</v>
      </c>
      <c r="P37" s="769">
        <v>1.3364269141531322</v>
      </c>
      <c r="Q37" s="757">
        <v>432</v>
      </c>
    </row>
    <row r="38" spans="1:17" ht="14.4" customHeight="1" x14ac:dyDescent="0.3">
      <c r="A38" s="752" t="s">
        <v>562</v>
      </c>
      <c r="B38" s="753" t="s">
        <v>4051</v>
      </c>
      <c r="C38" s="753" t="s">
        <v>4052</v>
      </c>
      <c r="D38" s="753" t="s">
        <v>4062</v>
      </c>
      <c r="E38" s="753" t="s">
        <v>4063</v>
      </c>
      <c r="F38" s="756">
        <v>238</v>
      </c>
      <c r="G38" s="756">
        <v>234430</v>
      </c>
      <c r="H38" s="756">
        <v>1.0767103909465021</v>
      </c>
      <c r="I38" s="756">
        <v>985</v>
      </c>
      <c r="J38" s="756">
        <v>216</v>
      </c>
      <c r="K38" s="756">
        <v>217728</v>
      </c>
      <c r="L38" s="756">
        <v>1</v>
      </c>
      <c r="M38" s="756">
        <v>1008</v>
      </c>
      <c r="N38" s="756">
        <v>234</v>
      </c>
      <c r="O38" s="756">
        <v>236106</v>
      </c>
      <c r="P38" s="769">
        <v>1.0844080687830688</v>
      </c>
      <c r="Q38" s="757">
        <v>1009</v>
      </c>
    </row>
    <row r="39" spans="1:17" ht="14.4" customHeight="1" x14ac:dyDescent="0.3">
      <c r="A39" s="752" t="s">
        <v>562</v>
      </c>
      <c r="B39" s="753" t="s">
        <v>4051</v>
      </c>
      <c r="C39" s="753" t="s">
        <v>4052</v>
      </c>
      <c r="D39" s="753" t="s">
        <v>4066</v>
      </c>
      <c r="E39" s="753" t="s">
        <v>4067</v>
      </c>
      <c r="F39" s="756">
        <v>7</v>
      </c>
      <c r="G39" s="756">
        <v>2142</v>
      </c>
      <c r="H39" s="756">
        <v>2.2452830188679247</v>
      </c>
      <c r="I39" s="756">
        <v>306</v>
      </c>
      <c r="J39" s="756">
        <v>3</v>
      </c>
      <c r="K39" s="756">
        <v>954</v>
      </c>
      <c r="L39" s="756">
        <v>1</v>
      </c>
      <c r="M39" s="756">
        <v>318</v>
      </c>
      <c r="N39" s="756">
        <v>6</v>
      </c>
      <c r="O39" s="756">
        <v>1914</v>
      </c>
      <c r="P39" s="769">
        <v>2.0062893081761008</v>
      </c>
      <c r="Q39" s="757">
        <v>319</v>
      </c>
    </row>
    <row r="40" spans="1:17" ht="14.4" customHeight="1" x14ac:dyDescent="0.3">
      <c r="A40" s="752" t="s">
        <v>562</v>
      </c>
      <c r="B40" s="753" t="s">
        <v>4051</v>
      </c>
      <c r="C40" s="753" t="s">
        <v>4052</v>
      </c>
      <c r="D40" s="753" t="s">
        <v>4076</v>
      </c>
      <c r="E40" s="753" t="s">
        <v>4077</v>
      </c>
      <c r="F40" s="756">
        <v>17</v>
      </c>
      <c r="G40" s="756">
        <v>32504</v>
      </c>
      <c r="H40" s="756">
        <v>1.296167803166248</v>
      </c>
      <c r="I40" s="756">
        <v>1912</v>
      </c>
      <c r="J40" s="756">
        <v>13</v>
      </c>
      <c r="K40" s="756">
        <v>25077</v>
      </c>
      <c r="L40" s="756">
        <v>1</v>
      </c>
      <c r="M40" s="756">
        <v>1929</v>
      </c>
      <c r="N40" s="756">
        <v>20</v>
      </c>
      <c r="O40" s="756">
        <v>40300</v>
      </c>
      <c r="P40" s="769">
        <v>1.6070502851218247</v>
      </c>
      <c r="Q40" s="757">
        <v>2015</v>
      </c>
    </row>
    <row r="41" spans="1:17" ht="14.4" customHeight="1" x14ac:dyDescent="0.3">
      <c r="A41" s="752" t="s">
        <v>562</v>
      </c>
      <c r="B41" s="753" t="s">
        <v>4051</v>
      </c>
      <c r="C41" s="753" t="s">
        <v>4052</v>
      </c>
      <c r="D41" s="753" t="s">
        <v>4137</v>
      </c>
      <c r="E41" s="753" t="s">
        <v>4138</v>
      </c>
      <c r="F41" s="756">
        <v>13</v>
      </c>
      <c r="G41" s="756">
        <v>115518</v>
      </c>
      <c r="H41" s="756">
        <v>0.76333143906855039</v>
      </c>
      <c r="I41" s="756">
        <v>8886</v>
      </c>
      <c r="J41" s="756">
        <v>17</v>
      </c>
      <c r="K41" s="756">
        <v>151334</v>
      </c>
      <c r="L41" s="756">
        <v>1</v>
      </c>
      <c r="M41" s="756">
        <v>8902</v>
      </c>
      <c r="N41" s="756">
        <v>21</v>
      </c>
      <c r="O41" s="756">
        <v>211260</v>
      </c>
      <c r="P41" s="769">
        <v>1.3959850397134814</v>
      </c>
      <c r="Q41" s="757">
        <v>10060</v>
      </c>
    </row>
    <row r="42" spans="1:17" ht="14.4" customHeight="1" x14ac:dyDescent="0.3">
      <c r="A42" s="752" t="s">
        <v>562</v>
      </c>
      <c r="B42" s="753" t="s">
        <v>4051</v>
      </c>
      <c r="C42" s="753" t="s">
        <v>4052</v>
      </c>
      <c r="D42" s="753" t="s">
        <v>4078</v>
      </c>
      <c r="E42" s="753" t="s">
        <v>4079</v>
      </c>
      <c r="F42" s="756">
        <v>1</v>
      </c>
      <c r="G42" s="756">
        <v>331</v>
      </c>
      <c r="H42" s="756">
        <v>0.93502824858757061</v>
      </c>
      <c r="I42" s="756">
        <v>331</v>
      </c>
      <c r="J42" s="756">
        <v>1</v>
      </c>
      <c r="K42" s="756">
        <v>354</v>
      </c>
      <c r="L42" s="756">
        <v>1</v>
      </c>
      <c r="M42" s="756">
        <v>354</v>
      </c>
      <c r="N42" s="756"/>
      <c r="O42" s="756"/>
      <c r="P42" s="769"/>
      <c r="Q42" s="757"/>
    </row>
    <row r="43" spans="1:17" ht="14.4" customHeight="1" x14ac:dyDescent="0.3">
      <c r="A43" s="752" t="s">
        <v>562</v>
      </c>
      <c r="B43" s="753" t="s">
        <v>4051</v>
      </c>
      <c r="C43" s="753" t="s">
        <v>4052</v>
      </c>
      <c r="D43" s="753" t="s">
        <v>4139</v>
      </c>
      <c r="E43" s="753" t="s">
        <v>4140</v>
      </c>
      <c r="F43" s="756">
        <v>415</v>
      </c>
      <c r="G43" s="756">
        <v>304191</v>
      </c>
      <c r="H43" s="756">
        <v>0.97321499985602899</v>
      </c>
      <c r="I43" s="756">
        <v>732.99036144578315</v>
      </c>
      <c r="J43" s="756">
        <v>417</v>
      </c>
      <c r="K43" s="756">
        <v>312563</v>
      </c>
      <c r="L43" s="756">
        <v>1</v>
      </c>
      <c r="M43" s="756">
        <v>749.55155875299761</v>
      </c>
      <c r="N43" s="756">
        <v>444</v>
      </c>
      <c r="O43" s="756">
        <v>333000</v>
      </c>
      <c r="P43" s="769">
        <v>1.0653852183399826</v>
      </c>
      <c r="Q43" s="757">
        <v>750</v>
      </c>
    </row>
    <row r="44" spans="1:17" ht="14.4" customHeight="1" x14ac:dyDescent="0.3">
      <c r="A44" s="752" t="s">
        <v>562</v>
      </c>
      <c r="B44" s="753" t="s">
        <v>4051</v>
      </c>
      <c r="C44" s="753" t="s">
        <v>4052</v>
      </c>
      <c r="D44" s="753" t="s">
        <v>4141</v>
      </c>
      <c r="E44" s="753" t="s">
        <v>4142</v>
      </c>
      <c r="F44" s="756">
        <v>1</v>
      </c>
      <c r="G44" s="756">
        <v>1217</v>
      </c>
      <c r="H44" s="756"/>
      <c r="I44" s="756">
        <v>1217</v>
      </c>
      <c r="J44" s="756"/>
      <c r="K44" s="756"/>
      <c r="L44" s="756"/>
      <c r="M44" s="756"/>
      <c r="N44" s="756"/>
      <c r="O44" s="756"/>
      <c r="P44" s="769"/>
      <c r="Q44" s="757"/>
    </row>
    <row r="45" spans="1:17" ht="14.4" customHeight="1" x14ac:dyDescent="0.3">
      <c r="A45" s="752" t="s">
        <v>562</v>
      </c>
      <c r="B45" s="753" t="s">
        <v>4088</v>
      </c>
      <c r="C45" s="753" t="s">
        <v>4052</v>
      </c>
      <c r="D45" s="753" t="s">
        <v>4143</v>
      </c>
      <c r="E45" s="753" t="s">
        <v>4144</v>
      </c>
      <c r="F45" s="756">
        <v>1</v>
      </c>
      <c r="G45" s="756">
        <v>179</v>
      </c>
      <c r="H45" s="756"/>
      <c r="I45" s="756">
        <v>179</v>
      </c>
      <c r="J45" s="756"/>
      <c r="K45" s="756"/>
      <c r="L45" s="756"/>
      <c r="M45" s="756"/>
      <c r="N45" s="756"/>
      <c r="O45" s="756"/>
      <c r="P45" s="769"/>
      <c r="Q45" s="757"/>
    </row>
    <row r="46" spans="1:17" ht="14.4" customHeight="1" x14ac:dyDescent="0.3">
      <c r="A46" s="752" t="s">
        <v>562</v>
      </c>
      <c r="B46" s="753" t="s">
        <v>4088</v>
      </c>
      <c r="C46" s="753" t="s">
        <v>4052</v>
      </c>
      <c r="D46" s="753" t="s">
        <v>4107</v>
      </c>
      <c r="E46" s="753" t="s">
        <v>4108</v>
      </c>
      <c r="F46" s="756"/>
      <c r="G46" s="756"/>
      <c r="H46" s="756"/>
      <c r="I46" s="756"/>
      <c r="J46" s="756">
        <v>1</v>
      </c>
      <c r="K46" s="756">
        <v>251</v>
      </c>
      <c r="L46" s="756">
        <v>1</v>
      </c>
      <c r="M46" s="756">
        <v>251</v>
      </c>
      <c r="N46" s="756"/>
      <c r="O46" s="756"/>
      <c r="P46" s="769"/>
      <c r="Q46" s="757"/>
    </row>
    <row r="47" spans="1:17" ht="14.4" customHeight="1" x14ac:dyDescent="0.3">
      <c r="A47" s="752" t="s">
        <v>562</v>
      </c>
      <c r="B47" s="753" t="s">
        <v>4145</v>
      </c>
      <c r="C47" s="753" t="s">
        <v>4052</v>
      </c>
      <c r="D47" s="753" t="s">
        <v>4146</v>
      </c>
      <c r="E47" s="753" t="s">
        <v>4147</v>
      </c>
      <c r="F47" s="756"/>
      <c r="G47" s="756"/>
      <c r="H47" s="756"/>
      <c r="I47" s="756"/>
      <c r="J47" s="756">
        <v>1</v>
      </c>
      <c r="K47" s="756">
        <v>0</v>
      </c>
      <c r="L47" s="756"/>
      <c r="M47" s="756">
        <v>0</v>
      </c>
      <c r="N47" s="756"/>
      <c r="O47" s="756"/>
      <c r="P47" s="769"/>
      <c r="Q47" s="757"/>
    </row>
    <row r="48" spans="1:17" ht="14.4" customHeight="1" x14ac:dyDescent="0.3">
      <c r="A48" s="752" t="s">
        <v>562</v>
      </c>
      <c r="B48" s="753" t="s">
        <v>4145</v>
      </c>
      <c r="C48" s="753" t="s">
        <v>4052</v>
      </c>
      <c r="D48" s="753" t="s">
        <v>4148</v>
      </c>
      <c r="E48" s="753" t="s">
        <v>4149</v>
      </c>
      <c r="F48" s="756"/>
      <c r="G48" s="756"/>
      <c r="H48" s="756"/>
      <c r="I48" s="756"/>
      <c r="J48" s="756">
        <v>1</v>
      </c>
      <c r="K48" s="756">
        <v>0</v>
      </c>
      <c r="L48" s="756"/>
      <c r="M48" s="756">
        <v>0</v>
      </c>
      <c r="N48" s="756"/>
      <c r="O48" s="756"/>
      <c r="P48" s="769"/>
      <c r="Q48" s="757"/>
    </row>
    <row r="49" spans="1:17" ht="14.4" customHeight="1" x14ac:dyDescent="0.3">
      <c r="A49" s="752" t="s">
        <v>562</v>
      </c>
      <c r="B49" s="753" t="s">
        <v>4145</v>
      </c>
      <c r="C49" s="753" t="s">
        <v>4052</v>
      </c>
      <c r="D49" s="753" t="s">
        <v>4150</v>
      </c>
      <c r="E49" s="753" t="s">
        <v>4151</v>
      </c>
      <c r="F49" s="756">
        <v>1</v>
      </c>
      <c r="G49" s="756">
        <v>0</v>
      </c>
      <c r="H49" s="756"/>
      <c r="I49" s="756">
        <v>0</v>
      </c>
      <c r="J49" s="756"/>
      <c r="K49" s="756"/>
      <c r="L49" s="756"/>
      <c r="M49" s="756"/>
      <c r="N49" s="756"/>
      <c r="O49" s="756"/>
      <c r="P49" s="769"/>
      <c r="Q49" s="757"/>
    </row>
    <row r="50" spans="1:17" ht="14.4" customHeight="1" x14ac:dyDescent="0.3">
      <c r="A50" s="752" t="s">
        <v>562</v>
      </c>
      <c r="B50" s="753" t="s">
        <v>4145</v>
      </c>
      <c r="C50" s="753" t="s">
        <v>4052</v>
      </c>
      <c r="D50" s="753" t="s">
        <v>4152</v>
      </c>
      <c r="E50" s="753" t="s">
        <v>4153</v>
      </c>
      <c r="F50" s="756"/>
      <c r="G50" s="756"/>
      <c r="H50" s="756"/>
      <c r="I50" s="756"/>
      <c r="J50" s="756">
        <v>1</v>
      </c>
      <c r="K50" s="756">
        <v>0</v>
      </c>
      <c r="L50" s="756"/>
      <c r="M50" s="756">
        <v>0</v>
      </c>
      <c r="N50" s="756"/>
      <c r="O50" s="756"/>
      <c r="P50" s="769"/>
      <c r="Q50" s="757"/>
    </row>
    <row r="51" spans="1:17" ht="14.4" customHeight="1" x14ac:dyDescent="0.3">
      <c r="A51" s="752" t="s">
        <v>562</v>
      </c>
      <c r="B51" s="753" t="s">
        <v>4145</v>
      </c>
      <c r="C51" s="753" t="s">
        <v>4052</v>
      </c>
      <c r="D51" s="753" t="s">
        <v>4154</v>
      </c>
      <c r="E51" s="753" t="s">
        <v>4155</v>
      </c>
      <c r="F51" s="756"/>
      <c r="G51" s="756"/>
      <c r="H51" s="756"/>
      <c r="I51" s="756"/>
      <c r="J51" s="756">
        <v>1</v>
      </c>
      <c r="K51" s="756">
        <v>0</v>
      </c>
      <c r="L51" s="756"/>
      <c r="M51" s="756">
        <v>0</v>
      </c>
      <c r="N51" s="756"/>
      <c r="O51" s="756"/>
      <c r="P51" s="769"/>
      <c r="Q51" s="757"/>
    </row>
    <row r="52" spans="1:17" ht="14.4" customHeight="1" x14ac:dyDescent="0.3">
      <c r="A52" s="752" t="s">
        <v>562</v>
      </c>
      <c r="B52" s="753" t="s">
        <v>4145</v>
      </c>
      <c r="C52" s="753" t="s">
        <v>4052</v>
      </c>
      <c r="D52" s="753" t="s">
        <v>4156</v>
      </c>
      <c r="E52" s="753" t="s">
        <v>4157</v>
      </c>
      <c r="F52" s="756">
        <v>1</v>
      </c>
      <c r="G52" s="756">
        <v>0</v>
      </c>
      <c r="H52" s="756"/>
      <c r="I52" s="756">
        <v>0</v>
      </c>
      <c r="J52" s="756">
        <v>1</v>
      </c>
      <c r="K52" s="756">
        <v>0</v>
      </c>
      <c r="L52" s="756"/>
      <c r="M52" s="756">
        <v>0</v>
      </c>
      <c r="N52" s="756"/>
      <c r="O52" s="756"/>
      <c r="P52" s="769"/>
      <c r="Q52" s="757"/>
    </row>
    <row r="53" spans="1:17" ht="14.4" customHeight="1" x14ac:dyDescent="0.3">
      <c r="A53" s="752" t="s">
        <v>562</v>
      </c>
      <c r="B53" s="753" t="s">
        <v>4145</v>
      </c>
      <c r="C53" s="753" t="s">
        <v>4052</v>
      </c>
      <c r="D53" s="753" t="s">
        <v>4158</v>
      </c>
      <c r="E53" s="753" t="s">
        <v>4159</v>
      </c>
      <c r="F53" s="756"/>
      <c r="G53" s="756"/>
      <c r="H53" s="756"/>
      <c r="I53" s="756"/>
      <c r="J53" s="756">
        <v>1</v>
      </c>
      <c r="K53" s="756">
        <v>815</v>
      </c>
      <c r="L53" s="756">
        <v>1</v>
      </c>
      <c r="M53" s="756">
        <v>815</v>
      </c>
      <c r="N53" s="756"/>
      <c r="O53" s="756"/>
      <c r="P53" s="769"/>
      <c r="Q53" s="757"/>
    </row>
    <row r="54" spans="1:17" ht="14.4" customHeight="1" x14ac:dyDescent="0.3">
      <c r="A54" s="752" t="s">
        <v>562</v>
      </c>
      <c r="B54" s="753" t="s">
        <v>4145</v>
      </c>
      <c r="C54" s="753" t="s">
        <v>4052</v>
      </c>
      <c r="D54" s="753" t="s">
        <v>4160</v>
      </c>
      <c r="E54" s="753" t="s">
        <v>4161</v>
      </c>
      <c r="F54" s="756"/>
      <c r="G54" s="756"/>
      <c r="H54" s="756"/>
      <c r="I54" s="756"/>
      <c r="J54" s="756">
        <v>1</v>
      </c>
      <c r="K54" s="756">
        <v>9123</v>
      </c>
      <c r="L54" s="756">
        <v>1</v>
      </c>
      <c r="M54" s="756">
        <v>9123</v>
      </c>
      <c r="N54" s="756"/>
      <c r="O54" s="756"/>
      <c r="P54" s="769"/>
      <c r="Q54" s="757"/>
    </row>
    <row r="55" spans="1:17" ht="14.4" customHeight="1" x14ac:dyDescent="0.3">
      <c r="A55" s="752" t="s">
        <v>562</v>
      </c>
      <c r="B55" s="753" t="s">
        <v>4145</v>
      </c>
      <c r="C55" s="753" t="s">
        <v>4052</v>
      </c>
      <c r="D55" s="753" t="s">
        <v>4099</v>
      </c>
      <c r="E55" s="753" t="s">
        <v>4100</v>
      </c>
      <c r="F55" s="756">
        <v>1</v>
      </c>
      <c r="G55" s="756">
        <v>436</v>
      </c>
      <c r="H55" s="756"/>
      <c r="I55" s="756">
        <v>436</v>
      </c>
      <c r="J55" s="756"/>
      <c r="K55" s="756"/>
      <c r="L55" s="756"/>
      <c r="M55" s="756"/>
      <c r="N55" s="756"/>
      <c r="O55" s="756"/>
      <c r="P55" s="769"/>
      <c r="Q55" s="757"/>
    </row>
    <row r="56" spans="1:17" ht="14.4" customHeight="1" x14ac:dyDescent="0.3">
      <c r="A56" s="752" t="s">
        <v>562</v>
      </c>
      <c r="B56" s="753" t="s">
        <v>4145</v>
      </c>
      <c r="C56" s="753" t="s">
        <v>4052</v>
      </c>
      <c r="D56" s="753" t="s">
        <v>4162</v>
      </c>
      <c r="E56" s="753" t="s">
        <v>4163</v>
      </c>
      <c r="F56" s="756"/>
      <c r="G56" s="756"/>
      <c r="H56" s="756"/>
      <c r="I56" s="756"/>
      <c r="J56" s="756">
        <v>1</v>
      </c>
      <c r="K56" s="756">
        <v>865</v>
      </c>
      <c r="L56" s="756">
        <v>1</v>
      </c>
      <c r="M56" s="756">
        <v>865</v>
      </c>
      <c r="N56" s="756"/>
      <c r="O56" s="756"/>
      <c r="P56" s="769"/>
      <c r="Q56" s="757"/>
    </row>
    <row r="57" spans="1:17" ht="14.4" customHeight="1" x14ac:dyDescent="0.3">
      <c r="A57" s="752" t="s">
        <v>562</v>
      </c>
      <c r="B57" s="753" t="s">
        <v>4145</v>
      </c>
      <c r="C57" s="753" t="s">
        <v>4052</v>
      </c>
      <c r="D57" s="753" t="s">
        <v>4164</v>
      </c>
      <c r="E57" s="753" t="s">
        <v>4165</v>
      </c>
      <c r="F57" s="756"/>
      <c r="G57" s="756"/>
      <c r="H57" s="756"/>
      <c r="I57" s="756"/>
      <c r="J57" s="756">
        <v>1</v>
      </c>
      <c r="K57" s="756">
        <v>0</v>
      </c>
      <c r="L57" s="756"/>
      <c r="M57" s="756">
        <v>0</v>
      </c>
      <c r="N57" s="756"/>
      <c r="O57" s="756"/>
      <c r="P57" s="769"/>
      <c r="Q57" s="757"/>
    </row>
    <row r="58" spans="1:17" ht="14.4" customHeight="1" x14ac:dyDescent="0.3">
      <c r="A58" s="752" t="s">
        <v>562</v>
      </c>
      <c r="B58" s="753" t="s">
        <v>4145</v>
      </c>
      <c r="C58" s="753" t="s">
        <v>4052</v>
      </c>
      <c r="D58" s="753" t="s">
        <v>4166</v>
      </c>
      <c r="E58" s="753" t="s">
        <v>4167</v>
      </c>
      <c r="F58" s="756">
        <v>1</v>
      </c>
      <c r="G58" s="756">
        <v>15515</v>
      </c>
      <c r="H58" s="756"/>
      <c r="I58" s="756">
        <v>15515</v>
      </c>
      <c r="J58" s="756"/>
      <c r="K58" s="756"/>
      <c r="L58" s="756"/>
      <c r="M58" s="756"/>
      <c r="N58" s="756"/>
      <c r="O58" s="756"/>
      <c r="P58" s="769"/>
      <c r="Q58" s="757"/>
    </row>
    <row r="59" spans="1:17" ht="14.4" customHeight="1" x14ac:dyDescent="0.3">
      <c r="A59" s="752" t="s">
        <v>562</v>
      </c>
      <c r="B59" s="753" t="s">
        <v>4145</v>
      </c>
      <c r="C59" s="753" t="s">
        <v>4052</v>
      </c>
      <c r="D59" s="753" t="s">
        <v>4168</v>
      </c>
      <c r="E59" s="753" t="s">
        <v>4169</v>
      </c>
      <c r="F59" s="756">
        <v>1</v>
      </c>
      <c r="G59" s="756">
        <v>0</v>
      </c>
      <c r="H59" s="756"/>
      <c r="I59" s="756">
        <v>0</v>
      </c>
      <c r="J59" s="756"/>
      <c r="K59" s="756"/>
      <c r="L59" s="756"/>
      <c r="M59" s="756"/>
      <c r="N59" s="756"/>
      <c r="O59" s="756"/>
      <c r="P59" s="769"/>
      <c r="Q59" s="757"/>
    </row>
    <row r="60" spans="1:17" ht="14.4" customHeight="1" x14ac:dyDescent="0.3">
      <c r="A60" s="752" t="s">
        <v>562</v>
      </c>
      <c r="B60" s="753" t="s">
        <v>4145</v>
      </c>
      <c r="C60" s="753" t="s">
        <v>4052</v>
      </c>
      <c r="D60" s="753" t="s">
        <v>4170</v>
      </c>
      <c r="E60" s="753" t="s">
        <v>4171</v>
      </c>
      <c r="F60" s="756"/>
      <c r="G60" s="756"/>
      <c r="H60" s="756"/>
      <c r="I60" s="756"/>
      <c r="J60" s="756">
        <v>1</v>
      </c>
      <c r="K60" s="756">
        <v>6852</v>
      </c>
      <c r="L60" s="756">
        <v>1</v>
      </c>
      <c r="M60" s="756">
        <v>6852</v>
      </c>
      <c r="N60" s="756"/>
      <c r="O60" s="756"/>
      <c r="P60" s="769"/>
      <c r="Q60" s="757"/>
    </row>
    <row r="61" spans="1:17" ht="14.4" customHeight="1" x14ac:dyDescent="0.3">
      <c r="A61" s="752" t="s">
        <v>562</v>
      </c>
      <c r="B61" s="753" t="s">
        <v>4145</v>
      </c>
      <c r="C61" s="753" t="s">
        <v>4052</v>
      </c>
      <c r="D61" s="753" t="s">
        <v>4172</v>
      </c>
      <c r="E61" s="753" t="s">
        <v>4173</v>
      </c>
      <c r="F61" s="756">
        <v>1</v>
      </c>
      <c r="G61" s="756">
        <v>0</v>
      </c>
      <c r="H61" s="756"/>
      <c r="I61" s="756">
        <v>0</v>
      </c>
      <c r="J61" s="756">
        <v>1</v>
      </c>
      <c r="K61" s="756">
        <v>0</v>
      </c>
      <c r="L61" s="756"/>
      <c r="M61" s="756">
        <v>0</v>
      </c>
      <c r="N61" s="756"/>
      <c r="O61" s="756"/>
      <c r="P61" s="769"/>
      <c r="Q61" s="757"/>
    </row>
    <row r="62" spans="1:17" ht="14.4" customHeight="1" x14ac:dyDescent="0.3">
      <c r="A62" s="752" t="s">
        <v>562</v>
      </c>
      <c r="B62" s="753" t="s">
        <v>4145</v>
      </c>
      <c r="C62" s="753" t="s">
        <v>4052</v>
      </c>
      <c r="D62" s="753" t="s">
        <v>4174</v>
      </c>
      <c r="E62" s="753" t="s">
        <v>4175</v>
      </c>
      <c r="F62" s="756">
        <v>1</v>
      </c>
      <c r="G62" s="756">
        <v>4389</v>
      </c>
      <c r="H62" s="756"/>
      <c r="I62" s="756">
        <v>4389</v>
      </c>
      <c r="J62" s="756"/>
      <c r="K62" s="756"/>
      <c r="L62" s="756"/>
      <c r="M62" s="756"/>
      <c r="N62" s="756"/>
      <c r="O62" s="756"/>
      <c r="P62" s="769"/>
      <c r="Q62" s="757"/>
    </row>
    <row r="63" spans="1:17" ht="14.4" customHeight="1" x14ac:dyDescent="0.3">
      <c r="A63" s="752" t="s">
        <v>562</v>
      </c>
      <c r="B63" s="753" t="s">
        <v>4145</v>
      </c>
      <c r="C63" s="753" t="s">
        <v>4052</v>
      </c>
      <c r="D63" s="753" t="s">
        <v>4176</v>
      </c>
      <c r="E63" s="753" t="s">
        <v>4177</v>
      </c>
      <c r="F63" s="756"/>
      <c r="G63" s="756"/>
      <c r="H63" s="756"/>
      <c r="I63" s="756"/>
      <c r="J63" s="756">
        <v>1</v>
      </c>
      <c r="K63" s="756">
        <v>0</v>
      </c>
      <c r="L63" s="756"/>
      <c r="M63" s="756">
        <v>0</v>
      </c>
      <c r="N63" s="756"/>
      <c r="O63" s="756"/>
      <c r="P63" s="769"/>
      <c r="Q63" s="757"/>
    </row>
    <row r="64" spans="1:17" ht="14.4" customHeight="1" x14ac:dyDescent="0.3">
      <c r="A64" s="752" t="s">
        <v>562</v>
      </c>
      <c r="B64" s="753" t="s">
        <v>4145</v>
      </c>
      <c r="C64" s="753" t="s">
        <v>4052</v>
      </c>
      <c r="D64" s="753" t="s">
        <v>4178</v>
      </c>
      <c r="E64" s="753" t="s">
        <v>4179</v>
      </c>
      <c r="F64" s="756"/>
      <c r="G64" s="756"/>
      <c r="H64" s="756"/>
      <c r="I64" s="756"/>
      <c r="J64" s="756">
        <v>1</v>
      </c>
      <c r="K64" s="756">
        <v>3569</v>
      </c>
      <c r="L64" s="756">
        <v>1</v>
      </c>
      <c r="M64" s="756">
        <v>3569</v>
      </c>
      <c r="N64" s="756"/>
      <c r="O64" s="756"/>
      <c r="P64" s="769"/>
      <c r="Q64" s="757"/>
    </row>
    <row r="65" spans="1:17" ht="14.4" customHeight="1" x14ac:dyDescent="0.3">
      <c r="A65" s="752" t="s">
        <v>562</v>
      </c>
      <c r="B65" s="753" t="s">
        <v>4145</v>
      </c>
      <c r="C65" s="753" t="s">
        <v>4052</v>
      </c>
      <c r="D65" s="753" t="s">
        <v>4180</v>
      </c>
      <c r="E65" s="753" t="s">
        <v>4181</v>
      </c>
      <c r="F65" s="756"/>
      <c r="G65" s="756"/>
      <c r="H65" s="756"/>
      <c r="I65" s="756"/>
      <c r="J65" s="756">
        <v>1</v>
      </c>
      <c r="K65" s="756">
        <v>4675</v>
      </c>
      <c r="L65" s="756">
        <v>1</v>
      </c>
      <c r="M65" s="756">
        <v>4675</v>
      </c>
      <c r="N65" s="756"/>
      <c r="O65" s="756"/>
      <c r="P65" s="769"/>
      <c r="Q65" s="757"/>
    </row>
    <row r="66" spans="1:17" ht="14.4" customHeight="1" x14ac:dyDescent="0.3">
      <c r="A66" s="752" t="s">
        <v>562</v>
      </c>
      <c r="B66" s="753" t="s">
        <v>4145</v>
      </c>
      <c r="C66" s="753" t="s">
        <v>4052</v>
      </c>
      <c r="D66" s="753" t="s">
        <v>4182</v>
      </c>
      <c r="E66" s="753" t="s">
        <v>4183</v>
      </c>
      <c r="F66" s="756"/>
      <c r="G66" s="756"/>
      <c r="H66" s="756"/>
      <c r="I66" s="756"/>
      <c r="J66" s="756">
        <v>1</v>
      </c>
      <c r="K66" s="756">
        <v>10695</v>
      </c>
      <c r="L66" s="756">
        <v>1</v>
      </c>
      <c r="M66" s="756">
        <v>10695</v>
      </c>
      <c r="N66" s="756"/>
      <c r="O66" s="756"/>
      <c r="P66" s="769"/>
      <c r="Q66" s="757"/>
    </row>
    <row r="67" spans="1:17" ht="14.4" customHeight="1" x14ac:dyDescent="0.3">
      <c r="A67" s="752" t="s">
        <v>562</v>
      </c>
      <c r="B67" s="753" t="s">
        <v>4145</v>
      </c>
      <c r="C67" s="753" t="s">
        <v>4052</v>
      </c>
      <c r="D67" s="753" t="s">
        <v>4184</v>
      </c>
      <c r="E67" s="753" t="s">
        <v>4185</v>
      </c>
      <c r="F67" s="756"/>
      <c r="G67" s="756"/>
      <c r="H67" s="756"/>
      <c r="I67" s="756"/>
      <c r="J67" s="756">
        <v>1</v>
      </c>
      <c r="K67" s="756">
        <v>1966</v>
      </c>
      <c r="L67" s="756">
        <v>1</v>
      </c>
      <c r="M67" s="756">
        <v>1966</v>
      </c>
      <c r="N67" s="756"/>
      <c r="O67" s="756"/>
      <c r="P67" s="769"/>
      <c r="Q67" s="757"/>
    </row>
    <row r="68" spans="1:17" ht="14.4" customHeight="1" x14ac:dyDescent="0.3">
      <c r="A68" s="752" t="s">
        <v>562</v>
      </c>
      <c r="B68" s="753" t="s">
        <v>4186</v>
      </c>
      <c r="C68" s="753" t="s">
        <v>4052</v>
      </c>
      <c r="D68" s="753" t="s">
        <v>4187</v>
      </c>
      <c r="E68" s="753" t="s">
        <v>4188</v>
      </c>
      <c r="F68" s="756"/>
      <c r="G68" s="756"/>
      <c r="H68" s="756"/>
      <c r="I68" s="756"/>
      <c r="J68" s="756"/>
      <c r="K68" s="756"/>
      <c r="L68" s="756"/>
      <c r="M68" s="756"/>
      <c r="N68" s="756">
        <v>3</v>
      </c>
      <c r="O68" s="756">
        <v>2128</v>
      </c>
      <c r="P68" s="769"/>
      <c r="Q68" s="757">
        <v>709.33333333333337</v>
      </c>
    </row>
    <row r="69" spans="1:17" ht="14.4" customHeight="1" x14ac:dyDescent="0.3">
      <c r="A69" s="752" t="s">
        <v>562</v>
      </c>
      <c r="B69" s="753" t="s">
        <v>4186</v>
      </c>
      <c r="C69" s="753" t="s">
        <v>4052</v>
      </c>
      <c r="D69" s="753" t="s">
        <v>4189</v>
      </c>
      <c r="E69" s="753" t="s">
        <v>4190</v>
      </c>
      <c r="F69" s="756"/>
      <c r="G69" s="756"/>
      <c r="H69" s="756"/>
      <c r="I69" s="756"/>
      <c r="J69" s="756"/>
      <c r="K69" s="756"/>
      <c r="L69" s="756"/>
      <c r="M69" s="756"/>
      <c r="N69" s="756">
        <v>1</v>
      </c>
      <c r="O69" s="756">
        <v>2952</v>
      </c>
      <c r="P69" s="769"/>
      <c r="Q69" s="757">
        <v>2952</v>
      </c>
    </row>
    <row r="70" spans="1:17" ht="14.4" customHeight="1" x14ac:dyDescent="0.3">
      <c r="A70" s="752" t="s">
        <v>562</v>
      </c>
      <c r="B70" s="753" t="s">
        <v>4186</v>
      </c>
      <c r="C70" s="753" t="s">
        <v>4052</v>
      </c>
      <c r="D70" s="753" t="s">
        <v>4162</v>
      </c>
      <c r="E70" s="753" t="s">
        <v>4163</v>
      </c>
      <c r="F70" s="756"/>
      <c r="G70" s="756"/>
      <c r="H70" s="756"/>
      <c r="I70" s="756"/>
      <c r="J70" s="756"/>
      <c r="K70" s="756"/>
      <c r="L70" s="756"/>
      <c r="M70" s="756"/>
      <c r="N70" s="756">
        <v>3</v>
      </c>
      <c r="O70" s="756">
        <v>2595</v>
      </c>
      <c r="P70" s="769"/>
      <c r="Q70" s="757">
        <v>865</v>
      </c>
    </row>
    <row r="71" spans="1:17" ht="14.4" customHeight="1" x14ac:dyDescent="0.3">
      <c r="A71" s="752" t="s">
        <v>562</v>
      </c>
      <c r="B71" s="753" t="s">
        <v>4186</v>
      </c>
      <c r="C71" s="753" t="s">
        <v>4052</v>
      </c>
      <c r="D71" s="753" t="s">
        <v>4191</v>
      </c>
      <c r="E71" s="753" t="s">
        <v>4192</v>
      </c>
      <c r="F71" s="756"/>
      <c r="G71" s="756"/>
      <c r="H71" s="756"/>
      <c r="I71" s="756"/>
      <c r="J71" s="756"/>
      <c r="K71" s="756"/>
      <c r="L71" s="756"/>
      <c r="M71" s="756"/>
      <c r="N71" s="756">
        <v>1</v>
      </c>
      <c r="O71" s="756">
        <v>120</v>
      </c>
      <c r="P71" s="769"/>
      <c r="Q71" s="757">
        <v>120</v>
      </c>
    </row>
    <row r="72" spans="1:17" ht="14.4" customHeight="1" x14ac:dyDescent="0.3">
      <c r="A72" s="752" t="s">
        <v>562</v>
      </c>
      <c r="B72" s="753" t="s">
        <v>4186</v>
      </c>
      <c r="C72" s="753" t="s">
        <v>4052</v>
      </c>
      <c r="D72" s="753" t="s">
        <v>4174</v>
      </c>
      <c r="E72" s="753" t="s">
        <v>4175</v>
      </c>
      <c r="F72" s="756"/>
      <c r="G72" s="756"/>
      <c r="H72" s="756"/>
      <c r="I72" s="756"/>
      <c r="J72" s="756"/>
      <c r="K72" s="756"/>
      <c r="L72" s="756"/>
      <c r="M72" s="756"/>
      <c r="N72" s="756">
        <v>1</v>
      </c>
      <c r="O72" s="756">
        <v>4570</v>
      </c>
      <c r="P72" s="769"/>
      <c r="Q72" s="757">
        <v>4570</v>
      </c>
    </row>
    <row r="73" spans="1:17" ht="14.4" customHeight="1" x14ac:dyDescent="0.3">
      <c r="A73" s="752" t="s">
        <v>562</v>
      </c>
      <c r="B73" s="753" t="s">
        <v>4186</v>
      </c>
      <c r="C73" s="753" t="s">
        <v>4052</v>
      </c>
      <c r="D73" s="753" t="s">
        <v>4184</v>
      </c>
      <c r="E73" s="753" t="s">
        <v>4185</v>
      </c>
      <c r="F73" s="756"/>
      <c r="G73" s="756"/>
      <c r="H73" s="756"/>
      <c r="I73" s="756"/>
      <c r="J73" s="756"/>
      <c r="K73" s="756"/>
      <c r="L73" s="756"/>
      <c r="M73" s="756"/>
      <c r="N73" s="756">
        <v>1</v>
      </c>
      <c r="O73" s="756">
        <v>1966</v>
      </c>
      <c r="P73" s="769"/>
      <c r="Q73" s="757">
        <v>1966</v>
      </c>
    </row>
    <row r="74" spans="1:17" ht="14.4" customHeight="1" x14ac:dyDescent="0.3">
      <c r="A74" s="752" t="s">
        <v>562</v>
      </c>
      <c r="B74" s="753" t="s">
        <v>4186</v>
      </c>
      <c r="C74" s="753" t="s">
        <v>4052</v>
      </c>
      <c r="D74" s="753" t="s">
        <v>4193</v>
      </c>
      <c r="E74" s="753" t="s">
        <v>4194</v>
      </c>
      <c r="F74" s="756"/>
      <c r="G74" s="756"/>
      <c r="H74" s="756"/>
      <c r="I74" s="756"/>
      <c r="J74" s="756"/>
      <c r="K74" s="756"/>
      <c r="L74" s="756"/>
      <c r="M74" s="756"/>
      <c r="N74" s="756">
        <v>1</v>
      </c>
      <c r="O74" s="756">
        <v>1572</v>
      </c>
      <c r="P74" s="769"/>
      <c r="Q74" s="757">
        <v>1572</v>
      </c>
    </row>
    <row r="75" spans="1:17" ht="14.4" customHeight="1" x14ac:dyDescent="0.3">
      <c r="A75" s="752" t="s">
        <v>562</v>
      </c>
      <c r="B75" s="753" t="s">
        <v>4195</v>
      </c>
      <c r="C75" s="753" t="s">
        <v>4196</v>
      </c>
      <c r="D75" s="753" t="s">
        <v>4197</v>
      </c>
      <c r="E75" s="753" t="s">
        <v>4198</v>
      </c>
      <c r="F75" s="756">
        <v>0.6</v>
      </c>
      <c r="G75" s="756">
        <v>6878.98</v>
      </c>
      <c r="H75" s="756"/>
      <c r="I75" s="756">
        <v>11464.966666666667</v>
      </c>
      <c r="J75" s="756"/>
      <c r="K75" s="756"/>
      <c r="L75" s="756"/>
      <c r="M75" s="756"/>
      <c r="N75" s="756"/>
      <c r="O75" s="756"/>
      <c r="P75" s="769"/>
      <c r="Q75" s="757"/>
    </row>
    <row r="76" spans="1:17" ht="14.4" customHeight="1" x14ac:dyDescent="0.3">
      <c r="A76" s="752" t="s">
        <v>562</v>
      </c>
      <c r="B76" s="753" t="s">
        <v>4195</v>
      </c>
      <c r="C76" s="753" t="s">
        <v>4196</v>
      </c>
      <c r="D76" s="753" t="s">
        <v>4199</v>
      </c>
      <c r="E76" s="753" t="s">
        <v>4200</v>
      </c>
      <c r="F76" s="756"/>
      <c r="G76" s="756"/>
      <c r="H76" s="756"/>
      <c r="I76" s="756"/>
      <c r="J76" s="756"/>
      <c r="K76" s="756"/>
      <c r="L76" s="756"/>
      <c r="M76" s="756"/>
      <c r="N76" s="756">
        <v>2</v>
      </c>
      <c r="O76" s="756">
        <v>9976.26</v>
      </c>
      <c r="P76" s="769"/>
      <c r="Q76" s="757">
        <v>4988.13</v>
      </c>
    </row>
    <row r="77" spans="1:17" ht="14.4" customHeight="1" x14ac:dyDescent="0.3">
      <c r="A77" s="752" t="s">
        <v>562</v>
      </c>
      <c r="B77" s="753" t="s">
        <v>4195</v>
      </c>
      <c r="C77" s="753" t="s">
        <v>4196</v>
      </c>
      <c r="D77" s="753" t="s">
        <v>4201</v>
      </c>
      <c r="E77" s="753" t="s">
        <v>4202</v>
      </c>
      <c r="F77" s="756"/>
      <c r="G77" s="756"/>
      <c r="H77" s="756"/>
      <c r="I77" s="756"/>
      <c r="J77" s="756">
        <v>42</v>
      </c>
      <c r="K77" s="756">
        <v>3197.46</v>
      </c>
      <c r="L77" s="756">
        <v>1</v>
      </c>
      <c r="M77" s="756">
        <v>76.13</v>
      </c>
      <c r="N77" s="756"/>
      <c r="O77" s="756"/>
      <c r="P77" s="769"/>
      <c r="Q77" s="757"/>
    </row>
    <row r="78" spans="1:17" ht="14.4" customHeight="1" x14ac:dyDescent="0.3">
      <c r="A78" s="752" t="s">
        <v>562</v>
      </c>
      <c r="B78" s="753" t="s">
        <v>4195</v>
      </c>
      <c r="C78" s="753" t="s">
        <v>4196</v>
      </c>
      <c r="D78" s="753" t="s">
        <v>4203</v>
      </c>
      <c r="E78" s="753" t="s">
        <v>4204</v>
      </c>
      <c r="F78" s="756"/>
      <c r="G78" s="756"/>
      <c r="H78" s="756"/>
      <c r="I78" s="756"/>
      <c r="J78" s="756"/>
      <c r="K78" s="756"/>
      <c r="L78" s="756"/>
      <c r="M78" s="756"/>
      <c r="N78" s="756">
        <v>0.2</v>
      </c>
      <c r="O78" s="756">
        <v>88.25</v>
      </c>
      <c r="P78" s="769"/>
      <c r="Q78" s="757">
        <v>441.25</v>
      </c>
    </row>
    <row r="79" spans="1:17" ht="14.4" customHeight="1" x14ac:dyDescent="0.3">
      <c r="A79" s="752" t="s">
        <v>562</v>
      </c>
      <c r="B79" s="753" t="s">
        <v>4195</v>
      </c>
      <c r="C79" s="753" t="s">
        <v>4196</v>
      </c>
      <c r="D79" s="753" t="s">
        <v>4205</v>
      </c>
      <c r="E79" s="753" t="s">
        <v>1069</v>
      </c>
      <c r="F79" s="756">
        <v>3.2</v>
      </c>
      <c r="G79" s="756">
        <v>996.23</v>
      </c>
      <c r="H79" s="756">
        <v>7.9999196980647236</v>
      </c>
      <c r="I79" s="756">
        <v>311.32187499999998</v>
      </c>
      <c r="J79" s="756">
        <v>0.4</v>
      </c>
      <c r="K79" s="756">
        <v>124.53</v>
      </c>
      <c r="L79" s="756">
        <v>1</v>
      </c>
      <c r="M79" s="756">
        <v>311.32499999999999</v>
      </c>
      <c r="N79" s="756"/>
      <c r="O79" s="756"/>
      <c r="P79" s="769"/>
      <c r="Q79" s="757"/>
    </row>
    <row r="80" spans="1:17" ht="14.4" customHeight="1" x14ac:dyDescent="0.3">
      <c r="A80" s="752" t="s">
        <v>562</v>
      </c>
      <c r="B80" s="753" t="s">
        <v>4195</v>
      </c>
      <c r="C80" s="753" t="s">
        <v>4196</v>
      </c>
      <c r="D80" s="753" t="s">
        <v>4206</v>
      </c>
      <c r="E80" s="753" t="s">
        <v>1338</v>
      </c>
      <c r="F80" s="756">
        <v>195</v>
      </c>
      <c r="G80" s="756">
        <v>11388</v>
      </c>
      <c r="H80" s="756">
        <v>1.095505617977528</v>
      </c>
      <c r="I80" s="756">
        <v>58.4</v>
      </c>
      <c r="J80" s="756">
        <v>178</v>
      </c>
      <c r="K80" s="756">
        <v>10395.200000000001</v>
      </c>
      <c r="L80" s="756">
        <v>1</v>
      </c>
      <c r="M80" s="756">
        <v>58.400000000000006</v>
      </c>
      <c r="N80" s="756">
        <v>350</v>
      </c>
      <c r="O80" s="756">
        <v>20440</v>
      </c>
      <c r="P80" s="769">
        <v>1.9662921348314606</v>
      </c>
      <c r="Q80" s="757">
        <v>58.4</v>
      </c>
    </row>
    <row r="81" spans="1:17" ht="14.4" customHeight="1" x14ac:dyDescent="0.3">
      <c r="A81" s="752" t="s">
        <v>562</v>
      </c>
      <c r="B81" s="753" t="s">
        <v>4195</v>
      </c>
      <c r="C81" s="753" t="s">
        <v>4196</v>
      </c>
      <c r="D81" s="753" t="s">
        <v>4207</v>
      </c>
      <c r="E81" s="753" t="s">
        <v>2152</v>
      </c>
      <c r="F81" s="756">
        <v>1.5</v>
      </c>
      <c r="G81" s="756">
        <v>18020.099999999999</v>
      </c>
      <c r="H81" s="756"/>
      <c r="I81" s="756">
        <v>12013.4</v>
      </c>
      <c r="J81" s="756"/>
      <c r="K81" s="756"/>
      <c r="L81" s="756"/>
      <c r="M81" s="756"/>
      <c r="N81" s="756"/>
      <c r="O81" s="756"/>
      <c r="P81" s="769"/>
      <c r="Q81" s="757"/>
    </row>
    <row r="82" spans="1:17" ht="14.4" customHeight="1" x14ac:dyDescent="0.3">
      <c r="A82" s="752" t="s">
        <v>562</v>
      </c>
      <c r="B82" s="753" t="s">
        <v>4195</v>
      </c>
      <c r="C82" s="753" t="s">
        <v>4196</v>
      </c>
      <c r="D82" s="753" t="s">
        <v>4208</v>
      </c>
      <c r="E82" s="753" t="s">
        <v>4209</v>
      </c>
      <c r="F82" s="756">
        <v>14</v>
      </c>
      <c r="G82" s="756">
        <v>540.54</v>
      </c>
      <c r="H82" s="756">
        <v>0.19444444444444442</v>
      </c>
      <c r="I82" s="756">
        <v>38.61</v>
      </c>
      <c r="J82" s="756">
        <v>72</v>
      </c>
      <c r="K82" s="756">
        <v>2779.92</v>
      </c>
      <c r="L82" s="756">
        <v>1</v>
      </c>
      <c r="M82" s="756">
        <v>38.61</v>
      </c>
      <c r="N82" s="756"/>
      <c r="O82" s="756"/>
      <c r="P82" s="769"/>
      <c r="Q82" s="757"/>
    </row>
    <row r="83" spans="1:17" ht="14.4" customHeight="1" x14ac:dyDescent="0.3">
      <c r="A83" s="752" t="s">
        <v>562</v>
      </c>
      <c r="B83" s="753" t="s">
        <v>4195</v>
      </c>
      <c r="C83" s="753" t="s">
        <v>4196</v>
      </c>
      <c r="D83" s="753" t="s">
        <v>4210</v>
      </c>
      <c r="E83" s="753" t="s">
        <v>4211</v>
      </c>
      <c r="F83" s="756">
        <v>35.1</v>
      </c>
      <c r="G83" s="756">
        <v>13570.590000000002</v>
      </c>
      <c r="H83" s="756">
        <v>10.968792434529584</v>
      </c>
      <c r="I83" s="756">
        <v>386.62649572649576</v>
      </c>
      <c r="J83" s="756">
        <v>3.2</v>
      </c>
      <c r="K83" s="756">
        <v>1237.2</v>
      </c>
      <c r="L83" s="756">
        <v>1</v>
      </c>
      <c r="M83" s="756">
        <v>386.625</v>
      </c>
      <c r="N83" s="756"/>
      <c r="O83" s="756"/>
      <c r="P83" s="769"/>
      <c r="Q83" s="757"/>
    </row>
    <row r="84" spans="1:17" ht="14.4" customHeight="1" x14ac:dyDescent="0.3">
      <c r="A84" s="752" t="s">
        <v>562</v>
      </c>
      <c r="B84" s="753" t="s">
        <v>4195</v>
      </c>
      <c r="C84" s="753" t="s">
        <v>4196</v>
      </c>
      <c r="D84" s="753" t="s">
        <v>4212</v>
      </c>
      <c r="E84" s="753" t="s">
        <v>4213</v>
      </c>
      <c r="F84" s="756">
        <v>0.3</v>
      </c>
      <c r="G84" s="756">
        <v>165.09</v>
      </c>
      <c r="H84" s="756">
        <v>0.37972674579078114</v>
      </c>
      <c r="I84" s="756">
        <v>550.30000000000007</v>
      </c>
      <c r="J84" s="756">
        <v>0.79999999999999993</v>
      </c>
      <c r="K84" s="756">
        <v>434.76</v>
      </c>
      <c r="L84" s="756">
        <v>1</v>
      </c>
      <c r="M84" s="756">
        <v>543.45000000000005</v>
      </c>
      <c r="N84" s="756">
        <v>0.7</v>
      </c>
      <c r="O84" s="756">
        <v>380.42</v>
      </c>
      <c r="P84" s="769">
        <v>0.87501150059803112</v>
      </c>
      <c r="Q84" s="757">
        <v>543.45714285714291</v>
      </c>
    </row>
    <row r="85" spans="1:17" ht="14.4" customHeight="1" x14ac:dyDescent="0.3">
      <c r="A85" s="752" t="s">
        <v>562</v>
      </c>
      <c r="B85" s="753" t="s">
        <v>4195</v>
      </c>
      <c r="C85" s="753" t="s">
        <v>4196</v>
      </c>
      <c r="D85" s="753" t="s">
        <v>4214</v>
      </c>
      <c r="E85" s="753" t="s">
        <v>1412</v>
      </c>
      <c r="F85" s="756"/>
      <c r="G85" s="756"/>
      <c r="H85" s="756"/>
      <c r="I85" s="756"/>
      <c r="J85" s="756"/>
      <c r="K85" s="756"/>
      <c r="L85" s="756"/>
      <c r="M85" s="756"/>
      <c r="N85" s="756">
        <v>15</v>
      </c>
      <c r="O85" s="756">
        <v>1158.3</v>
      </c>
      <c r="P85" s="769"/>
      <c r="Q85" s="757">
        <v>77.22</v>
      </c>
    </row>
    <row r="86" spans="1:17" ht="14.4" customHeight="1" x14ac:dyDescent="0.3">
      <c r="A86" s="752" t="s">
        <v>562</v>
      </c>
      <c r="B86" s="753" t="s">
        <v>4195</v>
      </c>
      <c r="C86" s="753" t="s">
        <v>4196</v>
      </c>
      <c r="D86" s="753" t="s">
        <v>4215</v>
      </c>
      <c r="E86" s="753" t="s">
        <v>1352</v>
      </c>
      <c r="F86" s="756"/>
      <c r="G86" s="756"/>
      <c r="H86" s="756"/>
      <c r="I86" s="756"/>
      <c r="J86" s="756">
        <v>0.7</v>
      </c>
      <c r="K86" s="756">
        <v>189.11</v>
      </c>
      <c r="L86" s="756">
        <v>1</v>
      </c>
      <c r="M86" s="756">
        <v>270.1571428571429</v>
      </c>
      <c r="N86" s="756">
        <v>0.4</v>
      </c>
      <c r="O86" s="756">
        <v>108.07</v>
      </c>
      <c r="P86" s="769">
        <v>0.57146634234043669</v>
      </c>
      <c r="Q86" s="757">
        <v>270.17499999999995</v>
      </c>
    </row>
    <row r="87" spans="1:17" ht="14.4" customHeight="1" x14ac:dyDescent="0.3">
      <c r="A87" s="752" t="s">
        <v>562</v>
      </c>
      <c r="B87" s="753" t="s">
        <v>4195</v>
      </c>
      <c r="C87" s="753" t="s">
        <v>4196</v>
      </c>
      <c r="D87" s="753" t="s">
        <v>4216</v>
      </c>
      <c r="E87" s="753" t="s">
        <v>4217</v>
      </c>
      <c r="F87" s="756">
        <v>7.6000000000000005</v>
      </c>
      <c r="G87" s="756">
        <v>2760.7</v>
      </c>
      <c r="H87" s="756">
        <v>0.3467606199914588</v>
      </c>
      <c r="I87" s="756">
        <v>363.24999999999994</v>
      </c>
      <c r="J87" s="756">
        <v>29.3</v>
      </c>
      <c r="K87" s="756">
        <v>7961.4</v>
      </c>
      <c r="L87" s="756">
        <v>1</v>
      </c>
      <c r="M87" s="756">
        <v>271.72013651877131</v>
      </c>
      <c r="N87" s="756">
        <v>11.399999999999999</v>
      </c>
      <c r="O87" s="756">
        <v>3097.5699999999997</v>
      </c>
      <c r="P87" s="769">
        <v>0.38907352978119425</v>
      </c>
      <c r="Q87" s="757">
        <v>271.7166666666667</v>
      </c>
    </row>
    <row r="88" spans="1:17" ht="14.4" customHeight="1" x14ac:dyDescent="0.3">
      <c r="A88" s="752" t="s">
        <v>562</v>
      </c>
      <c r="B88" s="753" t="s">
        <v>4195</v>
      </c>
      <c r="C88" s="753" t="s">
        <v>4196</v>
      </c>
      <c r="D88" s="753" t="s">
        <v>4218</v>
      </c>
      <c r="E88" s="753" t="s">
        <v>4219</v>
      </c>
      <c r="F88" s="756"/>
      <c r="G88" s="756"/>
      <c r="H88" s="756"/>
      <c r="I88" s="756"/>
      <c r="J88" s="756">
        <v>4.4000000000000004</v>
      </c>
      <c r="K88" s="756">
        <v>14360.43</v>
      </c>
      <c r="L88" s="756">
        <v>1</v>
      </c>
      <c r="M88" s="756">
        <v>3263.7340909090908</v>
      </c>
      <c r="N88" s="756">
        <v>10.9</v>
      </c>
      <c r="O88" s="756">
        <v>35574.81</v>
      </c>
      <c r="P88" s="769">
        <v>2.4772802764262627</v>
      </c>
      <c r="Q88" s="757">
        <v>3263.7440366972473</v>
      </c>
    </row>
    <row r="89" spans="1:17" ht="14.4" customHeight="1" x14ac:dyDescent="0.3">
      <c r="A89" s="752" t="s">
        <v>562</v>
      </c>
      <c r="B89" s="753" t="s">
        <v>4195</v>
      </c>
      <c r="C89" s="753" t="s">
        <v>4196</v>
      </c>
      <c r="D89" s="753" t="s">
        <v>4220</v>
      </c>
      <c r="E89" s="753" t="s">
        <v>4221</v>
      </c>
      <c r="F89" s="756"/>
      <c r="G89" s="756"/>
      <c r="H89" s="756"/>
      <c r="I89" s="756"/>
      <c r="J89" s="756">
        <v>4.8000000000000007</v>
      </c>
      <c r="K89" s="756">
        <v>1855.8000000000002</v>
      </c>
      <c r="L89" s="756">
        <v>1</v>
      </c>
      <c r="M89" s="756">
        <v>386.625</v>
      </c>
      <c r="N89" s="756"/>
      <c r="O89" s="756"/>
      <c r="P89" s="769"/>
      <c r="Q89" s="757"/>
    </row>
    <row r="90" spans="1:17" ht="14.4" customHeight="1" x14ac:dyDescent="0.3">
      <c r="A90" s="752" t="s">
        <v>562</v>
      </c>
      <c r="B90" s="753" t="s">
        <v>4195</v>
      </c>
      <c r="C90" s="753" t="s">
        <v>4196</v>
      </c>
      <c r="D90" s="753" t="s">
        <v>4222</v>
      </c>
      <c r="E90" s="753" t="s">
        <v>4223</v>
      </c>
      <c r="F90" s="756">
        <v>10</v>
      </c>
      <c r="G90" s="756">
        <v>2192</v>
      </c>
      <c r="H90" s="756">
        <v>1.25</v>
      </c>
      <c r="I90" s="756">
        <v>219.2</v>
      </c>
      <c r="J90" s="756">
        <v>8</v>
      </c>
      <c r="K90" s="756">
        <v>1753.6</v>
      </c>
      <c r="L90" s="756">
        <v>1</v>
      </c>
      <c r="M90" s="756">
        <v>219.2</v>
      </c>
      <c r="N90" s="756">
        <v>43</v>
      </c>
      <c r="O90" s="756">
        <v>9425.6</v>
      </c>
      <c r="P90" s="769">
        <v>5.3750000000000009</v>
      </c>
      <c r="Q90" s="757">
        <v>219.20000000000002</v>
      </c>
    </row>
    <row r="91" spans="1:17" ht="14.4" customHeight="1" x14ac:dyDescent="0.3">
      <c r="A91" s="752" t="s">
        <v>562</v>
      </c>
      <c r="B91" s="753" t="s">
        <v>4195</v>
      </c>
      <c r="C91" s="753" t="s">
        <v>4196</v>
      </c>
      <c r="D91" s="753" t="s">
        <v>4224</v>
      </c>
      <c r="E91" s="753" t="s">
        <v>4225</v>
      </c>
      <c r="F91" s="756"/>
      <c r="G91" s="756"/>
      <c r="H91" s="756"/>
      <c r="I91" s="756"/>
      <c r="J91" s="756"/>
      <c r="K91" s="756"/>
      <c r="L91" s="756"/>
      <c r="M91" s="756"/>
      <c r="N91" s="756">
        <v>2.8</v>
      </c>
      <c r="O91" s="756">
        <v>1328.39</v>
      </c>
      <c r="P91" s="769"/>
      <c r="Q91" s="757">
        <v>474.42500000000007</v>
      </c>
    </row>
    <row r="92" spans="1:17" ht="14.4" customHeight="1" x14ac:dyDescent="0.3">
      <c r="A92" s="752" t="s">
        <v>562</v>
      </c>
      <c r="B92" s="753" t="s">
        <v>4195</v>
      </c>
      <c r="C92" s="753" t="s">
        <v>4196</v>
      </c>
      <c r="D92" s="753" t="s">
        <v>4226</v>
      </c>
      <c r="E92" s="753" t="s">
        <v>1326</v>
      </c>
      <c r="F92" s="756">
        <v>0.2</v>
      </c>
      <c r="G92" s="756">
        <v>18.55</v>
      </c>
      <c r="H92" s="756">
        <v>4.0940189803575368E-2</v>
      </c>
      <c r="I92" s="756">
        <v>92.75</v>
      </c>
      <c r="J92" s="756">
        <v>5.75</v>
      </c>
      <c r="K92" s="756">
        <v>453.1</v>
      </c>
      <c r="L92" s="756">
        <v>1</v>
      </c>
      <c r="M92" s="756">
        <v>78.8</v>
      </c>
      <c r="N92" s="756">
        <v>23.799999999999997</v>
      </c>
      <c r="O92" s="756">
        <v>1875.44</v>
      </c>
      <c r="P92" s="769">
        <v>4.1391304347826088</v>
      </c>
      <c r="Q92" s="757">
        <v>78.800000000000011</v>
      </c>
    </row>
    <row r="93" spans="1:17" ht="14.4" customHeight="1" x14ac:dyDescent="0.3">
      <c r="A93" s="752" t="s">
        <v>562</v>
      </c>
      <c r="B93" s="753" t="s">
        <v>4195</v>
      </c>
      <c r="C93" s="753" t="s">
        <v>4196</v>
      </c>
      <c r="D93" s="753" t="s">
        <v>4227</v>
      </c>
      <c r="E93" s="753" t="s">
        <v>4228</v>
      </c>
      <c r="F93" s="756"/>
      <c r="G93" s="756"/>
      <c r="H93" s="756"/>
      <c r="I93" s="756"/>
      <c r="J93" s="756"/>
      <c r="K93" s="756"/>
      <c r="L93" s="756"/>
      <c r="M93" s="756"/>
      <c r="N93" s="756">
        <v>1.4</v>
      </c>
      <c r="O93" s="756">
        <v>839.73</v>
      </c>
      <c r="P93" s="769"/>
      <c r="Q93" s="757">
        <v>599.80714285714294</v>
      </c>
    </row>
    <row r="94" spans="1:17" ht="14.4" customHeight="1" x14ac:dyDescent="0.3">
      <c r="A94" s="752" t="s">
        <v>562</v>
      </c>
      <c r="B94" s="753" t="s">
        <v>4195</v>
      </c>
      <c r="C94" s="753" t="s">
        <v>4196</v>
      </c>
      <c r="D94" s="753" t="s">
        <v>4229</v>
      </c>
      <c r="E94" s="753" t="s">
        <v>4230</v>
      </c>
      <c r="F94" s="756"/>
      <c r="G94" s="756"/>
      <c r="H94" s="756"/>
      <c r="I94" s="756"/>
      <c r="J94" s="756"/>
      <c r="K94" s="756"/>
      <c r="L94" s="756"/>
      <c r="M94" s="756"/>
      <c r="N94" s="756">
        <v>0.4</v>
      </c>
      <c r="O94" s="756">
        <v>156.72</v>
      </c>
      <c r="P94" s="769"/>
      <c r="Q94" s="757">
        <v>391.79999999999995</v>
      </c>
    </row>
    <row r="95" spans="1:17" ht="14.4" customHeight="1" x14ac:dyDescent="0.3">
      <c r="A95" s="752" t="s">
        <v>562</v>
      </c>
      <c r="B95" s="753" t="s">
        <v>4195</v>
      </c>
      <c r="C95" s="753" t="s">
        <v>4196</v>
      </c>
      <c r="D95" s="753" t="s">
        <v>4231</v>
      </c>
      <c r="E95" s="753" t="s">
        <v>4232</v>
      </c>
      <c r="F95" s="756"/>
      <c r="G95" s="756"/>
      <c r="H95" s="756"/>
      <c r="I95" s="756"/>
      <c r="J95" s="756"/>
      <c r="K95" s="756"/>
      <c r="L95" s="756"/>
      <c r="M95" s="756"/>
      <c r="N95" s="756">
        <v>5</v>
      </c>
      <c r="O95" s="756">
        <v>548</v>
      </c>
      <c r="P95" s="769"/>
      <c r="Q95" s="757">
        <v>109.6</v>
      </c>
    </row>
    <row r="96" spans="1:17" ht="14.4" customHeight="1" x14ac:dyDescent="0.3">
      <c r="A96" s="752" t="s">
        <v>562</v>
      </c>
      <c r="B96" s="753" t="s">
        <v>4195</v>
      </c>
      <c r="C96" s="753" t="s">
        <v>4196</v>
      </c>
      <c r="D96" s="753" t="s">
        <v>4233</v>
      </c>
      <c r="E96" s="753" t="s">
        <v>4232</v>
      </c>
      <c r="F96" s="756"/>
      <c r="G96" s="756"/>
      <c r="H96" s="756"/>
      <c r="I96" s="756"/>
      <c r="J96" s="756"/>
      <c r="K96" s="756"/>
      <c r="L96" s="756"/>
      <c r="M96" s="756"/>
      <c r="N96" s="756">
        <v>34</v>
      </c>
      <c r="O96" s="756">
        <v>7452.8</v>
      </c>
      <c r="P96" s="769"/>
      <c r="Q96" s="757">
        <v>219.20000000000002</v>
      </c>
    </row>
    <row r="97" spans="1:17" ht="14.4" customHeight="1" x14ac:dyDescent="0.3">
      <c r="A97" s="752" t="s">
        <v>562</v>
      </c>
      <c r="B97" s="753" t="s">
        <v>4195</v>
      </c>
      <c r="C97" s="753" t="s">
        <v>4196</v>
      </c>
      <c r="D97" s="753" t="s">
        <v>4234</v>
      </c>
      <c r="E97" s="753" t="s">
        <v>1396</v>
      </c>
      <c r="F97" s="756">
        <v>1.6</v>
      </c>
      <c r="G97" s="756">
        <v>617.67999999999995</v>
      </c>
      <c r="H97" s="756">
        <v>0.18181015426548022</v>
      </c>
      <c r="I97" s="756">
        <v>386.04999999999995</v>
      </c>
      <c r="J97" s="756">
        <v>8.8000000000000007</v>
      </c>
      <c r="K97" s="756">
        <v>3397.3900000000003</v>
      </c>
      <c r="L97" s="756">
        <v>1</v>
      </c>
      <c r="M97" s="756">
        <v>386.06704545454545</v>
      </c>
      <c r="N97" s="756">
        <v>1.7</v>
      </c>
      <c r="O97" s="756">
        <v>656.31000000000006</v>
      </c>
      <c r="P97" s="769">
        <v>0.19318064749704919</v>
      </c>
      <c r="Q97" s="757">
        <v>386.064705882353</v>
      </c>
    </row>
    <row r="98" spans="1:17" ht="14.4" customHeight="1" x14ac:dyDescent="0.3">
      <c r="A98" s="752" t="s">
        <v>562</v>
      </c>
      <c r="B98" s="753" t="s">
        <v>4195</v>
      </c>
      <c r="C98" s="753" t="s">
        <v>4196</v>
      </c>
      <c r="D98" s="753" t="s">
        <v>4235</v>
      </c>
      <c r="E98" s="753" t="s">
        <v>1399</v>
      </c>
      <c r="F98" s="756">
        <v>0.9</v>
      </c>
      <c r="G98" s="756">
        <v>694.93</v>
      </c>
      <c r="H98" s="756">
        <v>1.4999892076237344</v>
      </c>
      <c r="I98" s="756">
        <v>772.14444444444439</v>
      </c>
      <c r="J98" s="756">
        <v>0.6</v>
      </c>
      <c r="K98" s="756">
        <v>463.29</v>
      </c>
      <c r="L98" s="756">
        <v>1</v>
      </c>
      <c r="M98" s="756">
        <v>772.15000000000009</v>
      </c>
      <c r="N98" s="756"/>
      <c r="O98" s="756"/>
      <c r="P98" s="769"/>
      <c r="Q98" s="757"/>
    </row>
    <row r="99" spans="1:17" ht="14.4" customHeight="1" x14ac:dyDescent="0.3">
      <c r="A99" s="752" t="s">
        <v>562</v>
      </c>
      <c r="B99" s="753" t="s">
        <v>4195</v>
      </c>
      <c r="C99" s="753" t="s">
        <v>4196</v>
      </c>
      <c r="D99" s="753" t="s">
        <v>4236</v>
      </c>
      <c r="E99" s="753" t="s">
        <v>2158</v>
      </c>
      <c r="F99" s="756"/>
      <c r="G99" s="756"/>
      <c r="H99" s="756"/>
      <c r="I99" s="756"/>
      <c r="J99" s="756"/>
      <c r="K99" s="756"/>
      <c r="L99" s="756"/>
      <c r="M99" s="756"/>
      <c r="N99" s="756">
        <v>0.5</v>
      </c>
      <c r="O99" s="756">
        <v>195.91</v>
      </c>
      <c r="P99" s="769"/>
      <c r="Q99" s="757">
        <v>391.82</v>
      </c>
    </row>
    <row r="100" spans="1:17" ht="14.4" customHeight="1" x14ac:dyDescent="0.3">
      <c r="A100" s="752" t="s">
        <v>562</v>
      </c>
      <c r="B100" s="753" t="s">
        <v>4195</v>
      </c>
      <c r="C100" s="753" t="s">
        <v>4196</v>
      </c>
      <c r="D100" s="753" t="s">
        <v>4237</v>
      </c>
      <c r="E100" s="753" t="s">
        <v>2101</v>
      </c>
      <c r="F100" s="756"/>
      <c r="G100" s="756"/>
      <c r="H100" s="756"/>
      <c r="I100" s="756"/>
      <c r="J100" s="756"/>
      <c r="K100" s="756"/>
      <c r="L100" s="756"/>
      <c r="M100" s="756"/>
      <c r="N100" s="756">
        <v>1</v>
      </c>
      <c r="O100" s="756">
        <v>219.2</v>
      </c>
      <c r="P100" s="769"/>
      <c r="Q100" s="757">
        <v>219.2</v>
      </c>
    </row>
    <row r="101" spans="1:17" ht="14.4" customHeight="1" x14ac:dyDescent="0.3">
      <c r="A101" s="752" t="s">
        <v>562</v>
      </c>
      <c r="B101" s="753" t="s">
        <v>4195</v>
      </c>
      <c r="C101" s="753" t="s">
        <v>4196</v>
      </c>
      <c r="D101" s="753" t="s">
        <v>1875</v>
      </c>
      <c r="E101" s="753" t="s">
        <v>4238</v>
      </c>
      <c r="F101" s="756"/>
      <c r="G101" s="756"/>
      <c r="H101" s="756"/>
      <c r="I101" s="756"/>
      <c r="J101" s="756"/>
      <c r="K101" s="756"/>
      <c r="L101" s="756"/>
      <c r="M101" s="756"/>
      <c r="N101" s="756">
        <v>2</v>
      </c>
      <c r="O101" s="756">
        <v>6345.56</v>
      </c>
      <c r="P101" s="769"/>
      <c r="Q101" s="757">
        <v>3172.78</v>
      </c>
    </row>
    <row r="102" spans="1:17" ht="14.4" customHeight="1" x14ac:dyDescent="0.3">
      <c r="A102" s="752" t="s">
        <v>562</v>
      </c>
      <c r="B102" s="753" t="s">
        <v>4195</v>
      </c>
      <c r="C102" s="753" t="s">
        <v>4196</v>
      </c>
      <c r="D102" s="753" t="s">
        <v>4239</v>
      </c>
      <c r="E102" s="753" t="s">
        <v>4240</v>
      </c>
      <c r="F102" s="756">
        <v>3.4</v>
      </c>
      <c r="G102" s="756">
        <v>1985.4299999999998</v>
      </c>
      <c r="H102" s="756">
        <v>8.4999999999999982</v>
      </c>
      <c r="I102" s="756">
        <v>583.94999999999993</v>
      </c>
      <c r="J102" s="756">
        <v>0.4</v>
      </c>
      <c r="K102" s="756">
        <v>233.58</v>
      </c>
      <c r="L102" s="756">
        <v>1</v>
      </c>
      <c r="M102" s="756">
        <v>583.95000000000005</v>
      </c>
      <c r="N102" s="756">
        <v>18.399999999999999</v>
      </c>
      <c r="O102" s="756">
        <v>10744.68</v>
      </c>
      <c r="P102" s="769">
        <v>46</v>
      </c>
      <c r="Q102" s="757">
        <v>583.95000000000005</v>
      </c>
    </row>
    <row r="103" spans="1:17" ht="14.4" customHeight="1" x14ac:dyDescent="0.3">
      <c r="A103" s="752" t="s">
        <v>562</v>
      </c>
      <c r="B103" s="753" t="s">
        <v>4195</v>
      </c>
      <c r="C103" s="753" t="s">
        <v>4196</v>
      </c>
      <c r="D103" s="753" t="s">
        <v>4241</v>
      </c>
      <c r="E103" s="753" t="s">
        <v>4242</v>
      </c>
      <c r="F103" s="756"/>
      <c r="G103" s="756"/>
      <c r="H103" s="756"/>
      <c r="I103" s="756"/>
      <c r="J103" s="756">
        <v>286</v>
      </c>
      <c r="K103" s="756">
        <v>13702.26</v>
      </c>
      <c r="L103" s="756">
        <v>1</v>
      </c>
      <c r="M103" s="756">
        <v>47.910000000000004</v>
      </c>
      <c r="N103" s="756"/>
      <c r="O103" s="756"/>
      <c r="P103" s="769"/>
      <c r="Q103" s="757"/>
    </row>
    <row r="104" spans="1:17" ht="14.4" customHeight="1" x14ac:dyDescent="0.3">
      <c r="A104" s="752" t="s">
        <v>562</v>
      </c>
      <c r="B104" s="753" t="s">
        <v>4195</v>
      </c>
      <c r="C104" s="753" t="s">
        <v>4196</v>
      </c>
      <c r="D104" s="753" t="s">
        <v>4243</v>
      </c>
      <c r="E104" s="753" t="s">
        <v>4244</v>
      </c>
      <c r="F104" s="756"/>
      <c r="G104" s="756"/>
      <c r="H104" s="756"/>
      <c r="I104" s="756"/>
      <c r="J104" s="756">
        <v>0.9</v>
      </c>
      <c r="K104" s="756">
        <v>710.86</v>
      </c>
      <c r="L104" s="756">
        <v>1</v>
      </c>
      <c r="M104" s="756">
        <v>789.84444444444443</v>
      </c>
      <c r="N104" s="756"/>
      <c r="O104" s="756"/>
      <c r="P104" s="769"/>
      <c r="Q104" s="757"/>
    </row>
    <row r="105" spans="1:17" ht="14.4" customHeight="1" x14ac:dyDescent="0.3">
      <c r="A105" s="752" t="s">
        <v>562</v>
      </c>
      <c r="B105" s="753" t="s">
        <v>4195</v>
      </c>
      <c r="C105" s="753" t="s">
        <v>4196</v>
      </c>
      <c r="D105" s="753" t="s">
        <v>4245</v>
      </c>
      <c r="E105" s="753" t="s">
        <v>4246</v>
      </c>
      <c r="F105" s="756"/>
      <c r="G105" s="756"/>
      <c r="H105" s="756"/>
      <c r="I105" s="756"/>
      <c r="J105" s="756"/>
      <c r="K105" s="756"/>
      <c r="L105" s="756"/>
      <c r="M105" s="756"/>
      <c r="N105" s="756">
        <v>5.4</v>
      </c>
      <c r="O105" s="756">
        <v>11478.24</v>
      </c>
      <c r="P105" s="769"/>
      <c r="Q105" s="757">
        <v>2125.6</v>
      </c>
    </row>
    <row r="106" spans="1:17" ht="14.4" customHeight="1" x14ac:dyDescent="0.3">
      <c r="A106" s="752" t="s">
        <v>562</v>
      </c>
      <c r="B106" s="753" t="s">
        <v>4195</v>
      </c>
      <c r="C106" s="753" t="s">
        <v>4196</v>
      </c>
      <c r="D106" s="753" t="s">
        <v>4247</v>
      </c>
      <c r="E106" s="753" t="s">
        <v>4248</v>
      </c>
      <c r="F106" s="756"/>
      <c r="G106" s="756"/>
      <c r="H106" s="756"/>
      <c r="I106" s="756"/>
      <c r="J106" s="756"/>
      <c r="K106" s="756"/>
      <c r="L106" s="756"/>
      <c r="M106" s="756"/>
      <c r="N106" s="756">
        <v>6.9</v>
      </c>
      <c r="O106" s="756">
        <v>2762.76</v>
      </c>
      <c r="P106" s="769"/>
      <c r="Q106" s="757">
        <v>400.40000000000003</v>
      </c>
    </row>
    <row r="107" spans="1:17" ht="14.4" customHeight="1" x14ac:dyDescent="0.3">
      <c r="A107" s="752" t="s">
        <v>562</v>
      </c>
      <c r="B107" s="753" t="s">
        <v>4195</v>
      </c>
      <c r="C107" s="753" t="s">
        <v>4196</v>
      </c>
      <c r="D107" s="753" t="s">
        <v>4249</v>
      </c>
      <c r="E107" s="753" t="s">
        <v>4250</v>
      </c>
      <c r="F107" s="756"/>
      <c r="G107" s="756"/>
      <c r="H107" s="756"/>
      <c r="I107" s="756"/>
      <c r="J107" s="756">
        <v>26.8</v>
      </c>
      <c r="K107" s="756">
        <v>8882.1899999999987</v>
      </c>
      <c r="L107" s="756">
        <v>1</v>
      </c>
      <c r="M107" s="756">
        <v>331.42499999999995</v>
      </c>
      <c r="N107" s="756">
        <v>30.799999999999997</v>
      </c>
      <c r="O107" s="756">
        <v>10207.879999999999</v>
      </c>
      <c r="P107" s="769">
        <v>1.149252605494816</v>
      </c>
      <c r="Q107" s="757">
        <v>331.42467532467532</v>
      </c>
    </row>
    <row r="108" spans="1:17" ht="14.4" customHeight="1" x14ac:dyDescent="0.3">
      <c r="A108" s="752" t="s">
        <v>562</v>
      </c>
      <c r="B108" s="753" t="s">
        <v>4195</v>
      </c>
      <c r="C108" s="753" t="s">
        <v>4196</v>
      </c>
      <c r="D108" s="753" t="s">
        <v>4251</v>
      </c>
      <c r="E108" s="753" t="s">
        <v>4252</v>
      </c>
      <c r="F108" s="756"/>
      <c r="G108" s="756"/>
      <c r="H108" s="756"/>
      <c r="I108" s="756"/>
      <c r="J108" s="756"/>
      <c r="K108" s="756"/>
      <c r="L108" s="756"/>
      <c r="M108" s="756"/>
      <c r="N108" s="756">
        <v>0.7</v>
      </c>
      <c r="O108" s="756">
        <v>1487.92</v>
      </c>
      <c r="P108" s="769"/>
      <c r="Q108" s="757">
        <v>2125.6000000000004</v>
      </c>
    </row>
    <row r="109" spans="1:17" ht="14.4" customHeight="1" x14ac:dyDescent="0.3">
      <c r="A109" s="752" t="s">
        <v>562</v>
      </c>
      <c r="B109" s="753" t="s">
        <v>4195</v>
      </c>
      <c r="C109" s="753" t="s">
        <v>4253</v>
      </c>
      <c r="D109" s="753" t="s">
        <v>4254</v>
      </c>
      <c r="E109" s="753" t="s">
        <v>4255</v>
      </c>
      <c r="F109" s="756">
        <v>58</v>
      </c>
      <c r="G109" s="756">
        <v>158265.18</v>
      </c>
      <c r="H109" s="756">
        <v>0.59501713334594564</v>
      </c>
      <c r="I109" s="756">
        <v>2728.71</v>
      </c>
      <c r="J109" s="756">
        <v>108</v>
      </c>
      <c r="K109" s="756">
        <v>265984.24</v>
      </c>
      <c r="L109" s="756">
        <v>1</v>
      </c>
      <c r="M109" s="756">
        <v>2462.8170370370372</v>
      </c>
      <c r="N109" s="756">
        <v>92</v>
      </c>
      <c r="O109" s="756">
        <v>242634.74</v>
      </c>
      <c r="P109" s="769">
        <v>0.91221472369941914</v>
      </c>
      <c r="Q109" s="757">
        <v>2637.3341304347823</v>
      </c>
    </row>
    <row r="110" spans="1:17" ht="14.4" customHeight="1" x14ac:dyDescent="0.3">
      <c r="A110" s="752" t="s">
        <v>562</v>
      </c>
      <c r="B110" s="753" t="s">
        <v>4195</v>
      </c>
      <c r="C110" s="753" t="s">
        <v>4253</v>
      </c>
      <c r="D110" s="753" t="s">
        <v>4256</v>
      </c>
      <c r="E110" s="753" t="s">
        <v>4257</v>
      </c>
      <c r="F110" s="756"/>
      <c r="G110" s="756"/>
      <c r="H110" s="756"/>
      <c r="I110" s="756"/>
      <c r="J110" s="756">
        <v>1</v>
      </c>
      <c r="K110" s="756">
        <v>9904.81</v>
      </c>
      <c r="L110" s="756">
        <v>1</v>
      </c>
      <c r="M110" s="756">
        <v>9904.81</v>
      </c>
      <c r="N110" s="756">
        <v>1</v>
      </c>
      <c r="O110" s="756">
        <v>10309.15</v>
      </c>
      <c r="P110" s="769">
        <v>1.040822590236461</v>
      </c>
      <c r="Q110" s="757">
        <v>10309.15</v>
      </c>
    </row>
    <row r="111" spans="1:17" ht="14.4" customHeight="1" x14ac:dyDescent="0.3">
      <c r="A111" s="752" t="s">
        <v>562</v>
      </c>
      <c r="B111" s="753" t="s">
        <v>4195</v>
      </c>
      <c r="C111" s="753" t="s">
        <v>4253</v>
      </c>
      <c r="D111" s="753" t="s">
        <v>4258</v>
      </c>
      <c r="E111" s="753" t="s">
        <v>4259</v>
      </c>
      <c r="F111" s="756">
        <v>8</v>
      </c>
      <c r="G111" s="756">
        <v>7404.56</v>
      </c>
      <c r="H111" s="756">
        <v>0.46466631775400663</v>
      </c>
      <c r="I111" s="756">
        <v>925.57</v>
      </c>
      <c r="J111" s="756">
        <v>15</v>
      </c>
      <c r="K111" s="756">
        <v>15935.219999999998</v>
      </c>
      <c r="L111" s="756">
        <v>1</v>
      </c>
      <c r="M111" s="756">
        <v>1062.3479999999997</v>
      </c>
      <c r="N111" s="756">
        <v>16</v>
      </c>
      <c r="O111" s="756">
        <v>19385.760000000002</v>
      </c>
      <c r="P111" s="769">
        <v>1.2165354478946639</v>
      </c>
      <c r="Q111" s="757">
        <v>1211.6100000000001</v>
      </c>
    </row>
    <row r="112" spans="1:17" ht="14.4" customHeight="1" x14ac:dyDescent="0.3">
      <c r="A112" s="752" t="s">
        <v>562</v>
      </c>
      <c r="B112" s="753" t="s">
        <v>4195</v>
      </c>
      <c r="C112" s="753" t="s">
        <v>4260</v>
      </c>
      <c r="D112" s="753" t="s">
        <v>4261</v>
      </c>
      <c r="E112" s="753" t="s">
        <v>4262</v>
      </c>
      <c r="F112" s="756">
        <v>1</v>
      </c>
      <c r="G112" s="756">
        <v>2310</v>
      </c>
      <c r="H112" s="756"/>
      <c r="I112" s="756">
        <v>2310</v>
      </c>
      <c r="J112" s="756"/>
      <c r="K112" s="756"/>
      <c r="L112" s="756"/>
      <c r="M112" s="756"/>
      <c r="N112" s="756"/>
      <c r="O112" s="756"/>
      <c r="P112" s="769"/>
      <c r="Q112" s="757"/>
    </row>
    <row r="113" spans="1:17" ht="14.4" customHeight="1" x14ac:dyDescent="0.3">
      <c r="A113" s="752" t="s">
        <v>562</v>
      </c>
      <c r="B113" s="753" t="s">
        <v>4195</v>
      </c>
      <c r="C113" s="753" t="s">
        <v>4260</v>
      </c>
      <c r="D113" s="753" t="s">
        <v>4263</v>
      </c>
      <c r="E113" s="753" t="s">
        <v>4264</v>
      </c>
      <c r="F113" s="756">
        <v>5</v>
      </c>
      <c r="G113" s="756">
        <v>225107.35</v>
      </c>
      <c r="H113" s="756"/>
      <c r="I113" s="756">
        <v>45021.47</v>
      </c>
      <c r="J113" s="756"/>
      <c r="K113" s="756"/>
      <c r="L113" s="756"/>
      <c r="M113" s="756"/>
      <c r="N113" s="756">
        <v>1</v>
      </c>
      <c r="O113" s="756">
        <v>45021.47</v>
      </c>
      <c r="P113" s="769"/>
      <c r="Q113" s="757">
        <v>45021.47</v>
      </c>
    </row>
    <row r="114" spans="1:17" ht="14.4" customHeight="1" x14ac:dyDescent="0.3">
      <c r="A114" s="752" t="s">
        <v>562</v>
      </c>
      <c r="B114" s="753" t="s">
        <v>4195</v>
      </c>
      <c r="C114" s="753" t="s">
        <v>4260</v>
      </c>
      <c r="D114" s="753" t="s">
        <v>4265</v>
      </c>
      <c r="E114" s="753" t="s">
        <v>4266</v>
      </c>
      <c r="F114" s="756"/>
      <c r="G114" s="756"/>
      <c r="H114" s="756"/>
      <c r="I114" s="756"/>
      <c r="J114" s="756">
        <v>3</v>
      </c>
      <c r="K114" s="756">
        <v>126750</v>
      </c>
      <c r="L114" s="756">
        <v>1</v>
      </c>
      <c r="M114" s="756">
        <v>42250</v>
      </c>
      <c r="N114" s="756">
        <v>1</v>
      </c>
      <c r="O114" s="756">
        <v>42250</v>
      </c>
      <c r="P114" s="769">
        <v>0.33333333333333331</v>
      </c>
      <c r="Q114" s="757">
        <v>42250</v>
      </c>
    </row>
    <row r="115" spans="1:17" ht="14.4" customHeight="1" x14ac:dyDescent="0.3">
      <c r="A115" s="752" t="s">
        <v>562</v>
      </c>
      <c r="B115" s="753" t="s">
        <v>4195</v>
      </c>
      <c r="C115" s="753" t="s">
        <v>4260</v>
      </c>
      <c r="D115" s="753" t="s">
        <v>4267</v>
      </c>
      <c r="E115" s="753" t="s">
        <v>4268</v>
      </c>
      <c r="F115" s="756">
        <v>5</v>
      </c>
      <c r="G115" s="756">
        <v>222906.25</v>
      </c>
      <c r="H115" s="756">
        <v>2.6379437869822486</v>
      </c>
      <c r="I115" s="756">
        <v>44581.25</v>
      </c>
      <c r="J115" s="756">
        <v>2</v>
      </c>
      <c r="K115" s="756">
        <v>84500</v>
      </c>
      <c r="L115" s="756">
        <v>1</v>
      </c>
      <c r="M115" s="756">
        <v>42250</v>
      </c>
      <c r="N115" s="756">
        <v>3</v>
      </c>
      <c r="O115" s="756">
        <v>126750</v>
      </c>
      <c r="P115" s="769">
        <v>1.5</v>
      </c>
      <c r="Q115" s="757">
        <v>42250</v>
      </c>
    </row>
    <row r="116" spans="1:17" ht="14.4" customHeight="1" x14ac:dyDescent="0.3">
      <c r="A116" s="752" t="s">
        <v>562</v>
      </c>
      <c r="B116" s="753" t="s">
        <v>4195</v>
      </c>
      <c r="C116" s="753" t="s">
        <v>4260</v>
      </c>
      <c r="D116" s="753" t="s">
        <v>4269</v>
      </c>
      <c r="E116" s="753" t="s">
        <v>4270</v>
      </c>
      <c r="F116" s="756">
        <v>2</v>
      </c>
      <c r="G116" s="756">
        <v>259314</v>
      </c>
      <c r="H116" s="756"/>
      <c r="I116" s="756">
        <v>129657</v>
      </c>
      <c r="J116" s="756"/>
      <c r="K116" s="756"/>
      <c r="L116" s="756"/>
      <c r="M116" s="756"/>
      <c r="N116" s="756"/>
      <c r="O116" s="756"/>
      <c r="P116" s="769"/>
      <c r="Q116" s="757"/>
    </row>
    <row r="117" spans="1:17" ht="14.4" customHeight="1" x14ac:dyDescent="0.3">
      <c r="A117" s="752" t="s">
        <v>562</v>
      </c>
      <c r="B117" s="753" t="s">
        <v>4195</v>
      </c>
      <c r="C117" s="753" t="s">
        <v>4260</v>
      </c>
      <c r="D117" s="753" t="s">
        <v>4271</v>
      </c>
      <c r="E117" s="753" t="s">
        <v>4272</v>
      </c>
      <c r="F117" s="756">
        <v>33</v>
      </c>
      <c r="G117" s="756">
        <v>582516</v>
      </c>
      <c r="H117" s="756">
        <v>0.63461538461538458</v>
      </c>
      <c r="I117" s="756">
        <v>17652</v>
      </c>
      <c r="J117" s="756">
        <v>52</v>
      </c>
      <c r="K117" s="756">
        <v>917904</v>
      </c>
      <c r="L117" s="756">
        <v>1</v>
      </c>
      <c r="M117" s="756">
        <v>17652</v>
      </c>
      <c r="N117" s="756"/>
      <c r="O117" s="756"/>
      <c r="P117" s="769"/>
      <c r="Q117" s="757"/>
    </row>
    <row r="118" spans="1:17" ht="14.4" customHeight="1" x14ac:dyDescent="0.3">
      <c r="A118" s="752" t="s">
        <v>562</v>
      </c>
      <c r="B118" s="753" t="s">
        <v>4195</v>
      </c>
      <c r="C118" s="753" t="s">
        <v>4260</v>
      </c>
      <c r="D118" s="753" t="s">
        <v>4273</v>
      </c>
      <c r="E118" s="753" t="s">
        <v>4274</v>
      </c>
      <c r="F118" s="756">
        <v>33</v>
      </c>
      <c r="G118" s="756">
        <v>220605</v>
      </c>
      <c r="H118" s="756">
        <v>0.63461538461538458</v>
      </c>
      <c r="I118" s="756">
        <v>6685</v>
      </c>
      <c r="J118" s="756">
        <v>52</v>
      </c>
      <c r="K118" s="756">
        <v>347620</v>
      </c>
      <c r="L118" s="756">
        <v>1</v>
      </c>
      <c r="M118" s="756">
        <v>6685</v>
      </c>
      <c r="N118" s="756"/>
      <c r="O118" s="756"/>
      <c r="P118" s="769"/>
      <c r="Q118" s="757"/>
    </row>
    <row r="119" spans="1:17" ht="14.4" customHeight="1" x14ac:dyDescent="0.3">
      <c r="A119" s="752" t="s">
        <v>562</v>
      </c>
      <c r="B119" s="753" t="s">
        <v>4195</v>
      </c>
      <c r="C119" s="753" t="s">
        <v>4260</v>
      </c>
      <c r="D119" s="753" t="s">
        <v>4275</v>
      </c>
      <c r="E119" s="753" t="s">
        <v>4276</v>
      </c>
      <c r="F119" s="756">
        <v>29</v>
      </c>
      <c r="G119" s="756">
        <v>518665</v>
      </c>
      <c r="H119" s="756">
        <v>1.0861423220973783</v>
      </c>
      <c r="I119" s="756">
        <v>17885</v>
      </c>
      <c r="J119" s="756">
        <v>30</v>
      </c>
      <c r="K119" s="756">
        <v>477529.5</v>
      </c>
      <c r="L119" s="756">
        <v>1</v>
      </c>
      <c r="M119" s="756">
        <v>15917.65</v>
      </c>
      <c r="N119" s="756">
        <v>35</v>
      </c>
      <c r="O119" s="756">
        <v>557117.74999999988</v>
      </c>
      <c r="P119" s="769">
        <v>1.1666666666666665</v>
      </c>
      <c r="Q119" s="757">
        <v>15917.649999999996</v>
      </c>
    </row>
    <row r="120" spans="1:17" ht="14.4" customHeight="1" x14ac:dyDescent="0.3">
      <c r="A120" s="752" t="s">
        <v>562</v>
      </c>
      <c r="B120" s="753" t="s">
        <v>4195</v>
      </c>
      <c r="C120" s="753" t="s">
        <v>4260</v>
      </c>
      <c r="D120" s="753" t="s">
        <v>4277</v>
      </c>
      <c r="E120" s="753" t="s">
        <v>4278</v>
      </c>
      <c r="F120" s="756">
        <v>29</v>
      </c>
      <c r="G120" s="756">
        <v>197780</v>
      </c>
      <c r="H120" s="756">
        <v>0.96666666666666667</v>
      </c>
      <c r="I120" s="756">
        <v>6820</v>
      </c>
      <c r="J120" s="756">
        <v>30</v>
      </c>
      <c r="K120" s="756">
        <v>204600</v>
      </c>
      <c r="L120" s="756">
        <v>1</v>
      </c>
      <c r="M120" s="756">
        <v>6820</v>
      </c>
      <c r="N120" s="756">
        <v>36</v>
      </c>
      <c r="O120" s="756">
        <v>245520</v>
      </c>
      <c r="P120" s="769">
        <v>1.2</v>
      </c>
      <c r="Q120" s="757">
        <v>6820</v>
      </c>
    </row>
    <row r="121" spans="1:17" ht="14.4" customHeight="1" x14ac:dyDescent="0.3">
      <c r="A121" s="752" t="s">
        <v>562</v>
      </c>
      <c r="B121" s="753" t="s">
        <v>4195</v>
      </c>
      <c r="C121" s="753" t="s">
        <v>4260</v>
      </c>
      <c r="D121" s="753" t="s">
        <v>4279</v>
      </c>
      <c r="E121" s="753" t="s">
        <v>4280</v>
      </c>
      <c r="F121" s="756">
        <v>62</v>
      </c>
      <c r="G121" s="756">
        <v>440200</v>
      </c>
      <c r="H121" s="756">
        <v>0.79487179487179482</v>
      </c>
      <c r="I121" s="756">
        <v>7100</v>
      </c>
      <c r="J121" s="756">
        <v>78</v>
      </c>
      <c r="K121" s="756">
        <v>553800</v>
      </c>
      <c r="L121" s="756">
        <v>1</v>
      </c>
      <c r="M121" s="756">
        <v>7100</v>
      </c>
      <c r="N121" s="756">
        <v>76</v>
      </c>
      <c r="O121" s="756">
        <v>539600</v>
      </c>
      <c r="P121" s="769">
        <v>0.97435897435897434</v>
      </c>
      <c r="Q121" s="757">
        <v>7100</v>
      </c>
    </row>
    <row r="122" spans="1:17" ht="14.4" customHeight="1" x14ac:dyDescent="0.3">
      <c r="A122" s="752" t="s">
        <v>562</v>
      </c>
      <c r="B122" s="753" t="s">
        <v>4195</v>
      </c>
      <c r="C122" s="753" t="s">
        <v>4260</v>
      </c>
      <c r="D122" s="753" t="s">
        <v>4281</v>
      </c>
      <c r="E122" s="753" t="s">
        <v>4282</v>
      </c>
      <c r="F122" s="756">
        <v>30</v>
      </c>
      <c r="G122" s="756">
        <v>264000</v>
      </c>
      <c r="H122" s="756">
        <v>1</v>
      </c>
      <c r="I122" s="756">
        <v>8800</v>
      </c>
      <c r="J122" s="756">
        <v>30</v>
      </c>
      <c r="K122" s="756">
        <v>264000</v>
      </c>
      <c r="L122" s="756">
        <v>1</v>
      </c>
      <c r="M122" s="756">
        <v>8800</v>
      </c>
      <c r="N122" s="756">
        <v>36</v>
      </c>
      <c r="O122" s="756">
        <v>316800</v>
      </c>
      <c r="P122" s="769">
        <v>1.2</v>
      </c>
      <c r="Q122" s="757">
        <v>8800</v>
      </c>
    </row>
    <row r="123" spans="1:17" ht="14.4" customHeight="1" x14ac:dyDescent="0.3">
      <c r="A123" s="752" t="s">
        <v>562</v>
      </c>
      <c r="B123" s="753" t="s">
        <v>4195</v>
      </c>
      <c r="C123" s="753" t="s">
        <v>4260</v>
      </c>
      <c r="D123" s="753" t="s">
        <v>4283</v>
      </c>
      <c r="E123" s="753" t="s">
        <v>4284</v>
      </c>
      <c r="F123" s="756">
        <v>62</v>
      </c>
      <c r="G123" s="756">
        <v>72230</v>
      </c>
      <c r="H123" s="756">
        <v>0.76543209876543206</v>
      </c>
      <c r="I123" s="756">
        <v>1165</v>
      </c>
      <c r="J123" s="756">
        <v>81</v>
      </c>
      <c r="K123" s="756">
        <v>94365</v>
      </c>
      <c r="L123" s="756">
        <v>1</v>
      </c>
      <c r="M123" s="756">
        <v>1165</v>
      </c>
      <c r="N123" s="756">
        <v>78</v>
      </c>
      <c r="O123" s="756">
        <v>90870</v>
      </c>
      <c r="P123" s="769">
        <v>0.96296296296296291</v>
      </c>
      <c r="Q123" s="757">
        <v>1165</v>
      </c>
    </row>
    <row r="124" spans="1:17" ht="14.4" customHeight="1" x14ac:dyDescent="0.3">
      <c r="A124" s="752" t="s">
        <v>562</v>
      </c>
      <c r="B124" s="753" t="s">
        <v>4195</v>
      </c>
      <c r="C124" s="753" t="s">
        <v>4260</v>
      </c>
      <c r="D124" s="753" t="s">
        <v>4285</v>
      </c>
      <c r="E124" s="753" t="s">
        <v>4286</v>
      </c>
      <c r="F124" s="756">
        <v>30</v>
      </c>
      <c r="G124" s="756">
        <v>22260</v>
      </c>
      <c r="H124" s="756">
        <v>0.76923076923076927</v>
      </c>
      <c r="I124" s="756">
        <v>742</v>
      </c>
      <c r="J124" s="756">
        <v>39</v>
      </c>
      <c r="K124" s="756">
        <v>28938</v>
      </c>
      <c r="L124" s="756">
        <v>1</v>
      </c>
      <c r="M124" s="756">
        <v>742</v>
      </c>
      <c r="N124" s="756">
        <v>49</v>
      </c>
      <c r="O124" s="756">
        <v>36358</v>
      </c>
      <c r="P124" s="769">
        <v>1.2564102564102564</v>
      </c>
      <c r="Q124" s="757">
        <v>742</v>
      </c>
    </row>
    <row r="125" spans="1:17" ht="14.4" customHeight="1" x14ac:dyDescent="0.3">
      <c r="A125" s="752" t="s">
        <v>562</v>
      </c>
      <c r="B125" s="753" t="s">
        <v>4195</v>
      </c>
      <c r="C125" s="753" t="s">
        <v>4260</v>
      </c>
      <c r="D125" s="753" t="s">
        <v>4287</v>
      </c>
      <c r="E125" s="753" t="s">
        <v>4288</v>
      </c>
      <c r="F125" s="756">
        <v>67</v>
      </c>
      <c r="G125" s="756">
        <v>35242</v>
      </c>
      <c r="H125" s="756">
        <v>0.8271604938271605</v>
      </c>
      <c r="I125" s="756">
        <v>526</v>
      </c>
      <c r="J125" s="756">
        <v>81</v>
      </c>
      <c r="K125" s="756">
        <v>42606</v>
      </c>
      <c r="L125" s="756">
        <v>1</v>
      </c>
      <c r="M125" s="756">
        <v>526</v>
      </c>
      <c r="N125" s="756">
        <v>76</v>
      </c>
      <c r="O125" s="756">
        <v>39976</v>
      </c>
      <c r="P125" s="769">
        <v>0.93827160493827155</v>
      </c>
      <c r="Q125" s="757">
        <v>526</v>
      </c>
    </row>
    <row r="126" spans="1:17" ht="14.4" customHeight="1" x14ac:dyDescent="0.3">
      <c r="A126" s="752" t="s">
        <v>562</v>
      </c>
      <c r="B126" s="753" t="s">
        <v>4195</v>
      </c>
      <c r="C126" s="753" t="s">
        <v>4260</v>
      </c>
      <c r="D126" s="753" t="s">
        <v>4289</v>
      </c>
      <c r="E126" s="753" t="s">
        <v>4290</v>
      </c>
      <c r="F126" s="756">
        <v>5</v>
      </c>
      <c r="G126" s="756">
        <v>233625</v>
      </c>
      <c r="H126" s="756">
        <v>3.2500278226030828</v>
      </c>
      <c r="I126" s="756">
        <v>46725</v>
      </c>
      <c r="J126" s="756">
        <v>2</v>
      </c>
      <c r="K126" s="756">
        <v>71884</v>
      </c>
      <c r="L126" s="756">
        <v>1</v>
      </c>
      <c r="M126" s="756">
        <v>35942</v>
      </c>
      <c r="N126" s="756">
        <v>5</v>
      </c>
      <c r="O126" s="756">
        <v>179710</v>
      </c>
      <c r="P126" s="769">
        <v>2.5</v>
      </c>
      <c r="Q126" s="757">
        <v>35942</v>
      </c>
    </row>
    <row r="127" spans="1:17" ht="14.4" customHeight="1" x14ac:dyDescent="0.3">
      <c r="A127" s="752" t="s">
        <v>562</v>
      </c>
      <c r="B127" s="753" t="s">
        <v>4195</v>
      </c>
      <c r="C127" s="753" t="s">
        <v>4260</v>
      </c>
      <c r="D127" s="753" t="s">
        <v>4291</v>
      </c>
      <c r="E127" s="753" t="s">
        <v>4292</v>
      </c>
      <c r="F127" s="756">
        <v>52</v>
      </c>
      <c r="G127" s="756">
        <v>48663.68</v>
      </c>
      <c r="H127" s="756">
        <v>0.73239436619718312</v>
      </c>
      <c r="I127" s="756">
        <v>935.84</v>
      </c>
      <c r="J127" s="756">
        <v>71</v>
      </c>
      <c r="K127" s="756">
        <v>66444.639999999999</v>
      </c>
      <c r="L127" s="756">
        <v>1</v>
      </c>
      <c r="M127" s="756">
        <v>935.84</v>
      </c>
      <c r="N127" s="756">
        <v>73</v>
      </c>
      <c r="O127" s="756">
        <v>68316.320000000007</v>
      </c>
      <c r="P127" s="769">
        <v>1.0281690140845072</v>
      </c>
      <c r="Q127" s="757">
        <v>935.84000000000015</v>
      </c>
    </row>
    <row r="128" spans="1:17" ht="14.4" customHeight="1" x14ac:dyDescent="0.3">
      <c r="A128" s="752" t="s">
        <v>562</v>
      </c>
      <c r="B128" s="753" t="s">
        <v>4195</v>
      </c>
      <c r="C128" s="753" t="s">
        <v>4260</v>
      </c>
      <c r="D128" s="753" t="s">
        <v>4293</v>
      </c>
      <c r="E128" s="753" t="s">
        <v>4294</v>
      </c>
      <c r="F128" s="756">
        <v>4</v>
      </c>
      <c r="G128" s="756">
        <v>29018.2</v>
      </c>
      <c r="H128" s="756">
        <v>1.3333333333333333</v>
      </c>
      <c r="I128" s="756">
        <v>7254.55</v>
      </c>
      <c r="J128" s="756">
        <v>3</v>
      </c>
      <c r="K128" s="756">
        <v>21763.65</v>
      </c>
      <c r="L128" s="756">
        <v>1</v>
      </c>
      <c r="M128" s="756">
        <v>7254.55</v>
      </c>
      <c r="N128" s="756">
        <v>4</v>
      </c>
      <c r="O128" s="756">
        <v>29018.2</v>
      </c>
      <c r="P128" s="769">
        <v>1.3333333333333333</v>
      </c>
      <c r="Q128" s="757">
        <v>7254.55</v>
      </c>
    </row>
    <row r="129" spans="1:17" ht="14.4" customHeight="1" x14ac:dyDescent="0.3">
      <c r="A129" s="752" t="s">
        <v>562</v>
      </c>
      <c r="B129" s="753" t="s">
        <v>4195</v>
      </c>
      <c r="C129" s="753" t="s">
        <v>4260</v>
      </c>
      <c r="D129" s="753" t="s">
        <v>4295</v>
      </c>
      <c r="E129" s="753" t="s">
        <v>4296</v>
      </c>
      <c r="F129" s="756">
        <v>4</v>
      </c>
      <c r="G129" s="756">
        <v>155413.07999999999</v>
      </c>
      <c r="H129" s="756">
        <v>1.3333333333333333</v>
      </c>
      <c r="I129" s="756">
        <v>38853.269999999997</v>
      </c>
      <c r="J129" s="756">
        <v>3</v>
      </c>
      <c r="K129" s="756">
        <v>116559.81</v>
      </c>
      <c r="L129" s="756">
        <v>1</v>
      </c>
      <c r="M129" s="756">
        <v>38853.269999999997</v>
      </c>
      <c r="N129" s="756">
        <v>2</v>
      </c>
      <c r="O129" s="756">
        <v>77706.539999999994</v>
      </c>
      <c r="P129" s="769">
        <v>0.66666666666666663</v>
      </c>
      <c r="Q129" s="757">
        <v>38853.269999999997</v>
      </c>
    </row>
    <row r="130" spans="1:17" ht="14.4" customHeight="1" x14ac:dyDescent="0.3">
      <c r="A130" s="752" t="s">
        <v>562</v>
      </c>
      <c r="B130" s="753" t="s">
        <v>4195</v>
      </c>
      <c r="C130" s="753" t="s">
        <v>4260</v>
      </c>
      <c r="D130" s="753" t="s">
        <v>4297</v>
      </c>
      <c r="E130" s="753" t="s">
        <v>4298</v>
      </c>
      <c r="F130" s="756"/>
      <c r="G130" s="756"/>
      <c r="H130" s="756"/>
      <c r="I130" s="756"/>
      <c r="J130" s="756">
        <v>1</v>
      </c>
      <c r="K130" s="756">
        <v>2976</v>
      </c>
      <c r="L130" s="756">
        <v>1</v>
      </c>
      <c r="M130" s="756">
        <v>2976</v>
      </c>
      <c r="N130" s="756"/>
      <c r="O130" s="756"/>
      <c r="P130" s="769"/>
      <c r="Q130" s="757"/>
    </row>
    <row r="131" spans="1:17" ht="14.4" customHeight="1" x14ac:dyDescent="0.3">
      <c r="A131" s="752" t="s">
        <v>562</v>
      </c>
      <c r="B131" s="753" t="s">
        <v>4195</v>
      </c>
      <c r="C131" s="753" t="s">
        <v>4260</v>
      </c>
      <c r="D131" s="753" t="s">
        <v>4299</v>
      </c>
      <c r="E131" s="753" t="s">
        <v>4300</v>
      </c>
      <c r="F131" s="756">
        <v>29</v>
      </c>
      <c r="G131" s="756">
        <v>39461.75</v>
      </c>
      <c r="H131" s="756">
        <v>0.82857142857142863</v>
      </c>
      <c r="I131" s="756">
        <v>1360.75</v>
      </c>
      <c r="J131" s="756">
        <v>35</v>
      </c>
      <c r="K131" s="756">
        <v>47626.25</v>
      </c>
      <c r="L131" s="756">
        <v>1</v>
      </c>
      <c r="M131" s="756">
        <v>1360.75</v>
      </c>
      <c r="N131" s="756">
        <v>43</v>
      </c>
      <c r="O131" s="756">
        <v>58512.25</v>
      </c>
      <c r="P131" s="769">
        <v>1.2285714285714286</v>
      </c>
      <c r="Q131" s="757">
        <v>1360.75</v>
      </c>
    </row>
    <row r="132" spans="1:17" ht="14.4" customHeight="1" x14ac:dyDescent="0.3">
      <c r="A132" s="752" t="s">
        <v>562</v>
      </c>
      <c r="B132" s="753" t="s">
        <v>4195</v>
      </c>
      <c r="C132" s="753" t="s">
        <v>4260</v>
      </c>
      <c r="D132" s="753" t="s">
        <v>4301</v>
      </c>
      <c r="E132" s="753" t="s">
        <v>4302</v>
      </c>
      <c r="F132" s="756">
        <v>2</v>
      </c>
      <c r="G132" s="756">
        <v>9355</v>
      </c>
      <c r="H132" s="756">
        <v>0.66666666666666663</v>
      </c>
      <c r="I132" s="756">
        <v>4677.5</v>
      </c>
      <c r="J132" s="756">
        <v>3</v>
      </c>
      <c r="K132" s="756">
        <v>14032.5</v>
      </c>
      <c r="L132" s="756">
        <v>1</v>
      </c>
      <c r="M132" s="756">
        <v>4677.5</v>
      </c>
      <c r="N132" s="756">
        <v>2</v>
      </c>
      <c r="O132" s="756">
        <v>9355</v>
      </c>
      <c r="P132" s="769">
        <v>0.66666666666666663</v>
      </c>
      <c r="Q132" s="757">
        <v>4677.5</v>
      </c>
    </row>
    <row r="133" spans="1:17" ht="14.4" customHeight="1" x14ac:dyDescent="0.3">
      <c r="A133" s="752" t="s">
        <v>562</v>
      </c>
      <c r="B133" s="753" t="s">
        <v>4195</v>
      </c>
      <c r="C133" s="753" t="s">
        <v>4260</v>
      </c>
      <c r="D133" s="753" t="s">
        <v>4303</v>
      </c>
      <c r="E133" s="753" t="s">
        <v>4304</v>
      </c>
      <c r="F133" s="756">
        <v>2</v>
      </c>
      <c r="G133" s="756">
        <v>37905.919999999998</v>
      </c>
      <c r="H133" s="756"/>
      <c r="I133" s="756">
        <v>18952.96</v>
      </c>
      <c r="J133" s="756"/>
      <c r="K133" s="756"/>
      <c r="L133" s="756"/>
      <c r="M133" s="756"/>
      <c r="N133" s="756">
        <v>1</v>
      </c>
      <c r="O133" s="756">
        <v>18952.96</v>
      </c>
      <c r="P133" s="769"/>
      <c r="Q133" s="757">
        <v>18952.96</v>
      </c>
    </row>
    <row r="134" spans="1:17" ht="14.4" customHeight="1" x14ac:dyDescent="0.3">
      <c r="A134" s="752" t="s">
        <v>562</v>
      </c>
      <c r="B134" s="753" t="s">
        <v>4195</v>
      </c>
      <c r="C134" s="753" t="s">
        <v>4260</v>
      </c>
      <c r="D134" s="753" t="s">
        <v>4305</v>
      </c>
      <c r="E134" s="753" t="s">
        <v>4306</v>
      </c>
      <c r="F134" s="756"/>
      <c r="G134" s="756"/>
      <c r="H134" s="756"/>
      <c r="I134" s="756"/>
      <c r="J134" s="756"/>
      <c r="K134" s="756"/>
      <c r="L134" s="756"/>
      <c r="M134" s="756"/>
      <c r="N134" s="756">
        <v>1</v>
      </c>
      <c r="O134" s="756">
        <v>867</v>
      </c>
      <c r="P134" s="769"/>
      <c r="Q134" s="757">
        <v>867</v>
      </c>
    </row>
    <row r="135" spans="1:17" ht="14.4" customHeight="1" x14ac:dyDescent="0.3">
      <c r="A135" s="752" t="s">
        <v>562</v>
      </c>
      <c r="B135" s="753" t="s">
        <v>4195</v>
      </c>
      <c r="C135" s="753" t="s">
        <v>4260</v>
      </c>
      <c r="D135" s="753" t="s">
        <v>4307</v>
      </c>
      <c r="E135" s="753" t="s">
        <v>4308</v>
      </c>
      <c r="F135" s="756">
        <v>1</v>
      </c>
      <c r="G135" s="756">
        <v>44252</v>
      </c>
      <c r="H135" s="756">
        <v>1</v>
      </c>
      <c r="I135" s="756">
        <v>44252</v>
      </c>
      <c r="J135" s="756">
        <v>1</v>
      </c>
      <c r="K135" s="756">
        <v>44252</v>
      </c>
      <c r="L135" s="756">
        <v>1</v>
      </c>
      <c r="M135" s="756">
        <v>44252</v>
      </c>
      <c r="N135" s="756"/>
      <c r="O135" s="756"/>
      <c r="P135" s="769"/>
      <c r="Q135" s="757"/>
    </row>
    <row r="136" spans="1:17" ht="14.4" customHeight="1" x14ac:dyDescent="0.3">
      <c r="A136" s="752" t="s">
        <v>562</v>
      </c>
      <c r="B136" s="753" t="s">
        <v>4195</v>
      </c>
      <c r="C136" s="753" t="s">
        <v>4260</v>
      </c>
      <c r="D136" s="753" t="s">
        <v>4309</v>
      </c>
      <c r="E136" s="753" t="s">
        <v>4310</v>
      </c>
      <c r="F136" s="756">
        <v>2</v>
      </c>
      <c r="G136" s="756">
        <v>93686</v>
      </c>
      <c r="H136" s="756">
        <v>2</v>
      </c>
      <c r="I136" s="756">
        <v>46843</v>
      </c>
      <c r="J136" s="756">
        <v>1</v>
      </c>
      <c r="K136" s="756">
        <v>46843</v>
      </c>
      <c r="L136" s="756">
        <v>1</v>
      </c>
      <c r="M136" s="756">
        <v>46843</v>
      </c>
      <c r="N136" s="756"/>
      <c r="O136" s="756"/>
      <c r="P136" s="769"/>
      <c r="Q136" s="757"/>
    </row>
    <row r="137" spans="1:17" ht="14.4" customHeight="1" x14ac:dyDescent="0.3">
      <c r="A137" s="752" t="s">
        <v>562</v>
      </c>
      <c r="B137" s="753" t="s">
        <v>4195</v>
      </c>
      <c r="C137" s="753" t="s">
        <v>4260</v>
      </c>
      <c r="D137" s="753" t="s">
        <v>4311</v>
      </c>
      <c r="E137" s="753" t="s">
        <v>4312</v>
      </c>
      <c r="F137" s="756">
        <v>9</v>
      </c>
      <c r="G137" s="756">
        <v>16542</v>
      </c>
      <c r="H137" s="756">
        <v>1.8</v>
      </c>
      <c r="I137" s="756">
        <v>1838</v>
      </c>
      <c r="J137" s="756">
        <v>5</v>
      </c>
      <c r="K137" s="756">
        <v>9190</v>
      </c>
      <c r="L137" s="756">
        <v>1</v>
      </c>
      <c r="M137" s="756">
        <v>1838</v>
      </c>
      <c r="N137" s="756">
        <v>3</v>
      </c>
      <c r="O137" s="756">
        <v>5514</v>
      </c>
      <c r="P137" s="769">
        <v>0.6</v>
      </c>
      <c r="Q137" s="757">
        <v>1838</v>
      </c>
    </row>
    <row r="138" spans="1:17" ht="14.4" customHeight="1" x14ac:dyDescent="0.3">
      <c r="A138" s="752" t="s">
        <v>562</v>
      </c>
      <c r="B138" s="753" t="s">
        <v>4195</v>
      </c>
      <c r="C138" s="753" t="s">
        <v>4260</v>
      </c>
      <c r="D138" s="753" t="s">
        <v>4313</v>
      </c>
      <c r="E138" s="753" t="s">
        <v>4314</v>
      </c>
      <c r="F138" s="756">
        <v>2</v>
      </c>
      <c r="G138" s="756">
        <v>51394</v>
      </c>
      <c r="H138" s="756"/>
      <c r="I138" s="756">
        <v>25697</v>
      </c>
      <c r="J138" s="756"/>
      <c r="K138" s="756"/>
      <c r="L138" s="756"/>
      <c r="M138" s="756"/>
      <c r="N138" s="756"/>
      <c r="O138" s="756"/>
      <c r="P138" s="769"/>
      <c r="Q138" s="757"/>
    </row>
    <row r="139" spans="1:17" ht="14.4" customHeight="1" x14ac:dyDescent="0.3">
      <c r="A139" s="752" t="s">
        <v>562</v>
      </c>
      <c r="B139" s="753" t="s">
        <v>4195</v>
      </c>
      <c r="C139" s="753" t="s">
        <v>4260</v>
      </c>
      <c r="D139" s="753" t="s">
        <v>4315</v>
      </c>
      <c r="E139" s="753" t="s">
        <v>4316</v>
      </c>
      <c r="F139" s="756">
        <v>1</v>
      </c>
      <c r="G139" s="756">
        <v>1796</v>
      </c>
      <c r="H139" s="756"/>
      <c r="I139" s="756">
        <v>1796</v>
      </c>
      <c r="J139" s="756"/>
      <c r="K139" s="756"/>
      <c r="L139" s="756"/>
      <c r="M139" s="756"/>
      <c r="N139" s="756"/>
      <c r="O139" s="756"/>
      <c r="P139" s="769"/>
      <c r="Q139" s="757"/>
    </row>
    <row r="140" spans="1:17" ht="14.4" customHeight="1" x14ac:dyDescent="0.3">
      <c r="A140" s="752" t="s">
        <v>562</v>
      </c>
      <c r="B140" s="753" t="s">
        <v>4195</v>
      </c>
      <c r="C140" s="753" t="s">
        <v>4260</v>
      </c>
      <c r="D140" s="753" t="s">
        <v>4317</v>
      </c>
      <c r="E140" s="753" t="s">
        <v>4318</v>
      </c>
      <c r="F140" s="756">
        <v>1</v>
      </c>
      <c r="G140" s="756">
        <v>17618.18</v>
      </c>
      <c r="H140" s="756">
        <v>0.5</v>
      </c>
      <c r="I140" s="756">
        <v>17618.18</v>
      </c>
      <c r="J140" s="756">
        <v>2</v>
      </c>
      <c r="K140" s="756">
        <v>35236.36</v>
      </c>
      <c r="L140" s="756">
        <v>1</v>
      </c>
      <c r="M140" s="756">
        <v>17618.18</v>
      </c>
      <c r="N140" s="756"/>
      <c r="O140" s="756"/>
      <c r="P140" s="769"/>
      <c r="Q140" s="757"/>
    </row>
    <row r="141" spans="1:17" ht="14.4" customHeight="1" x14ac:dyDescent="0.3">
      <c r="A141" s="752" t="s">
        <v>562</v>
      </c>
      <c r="B141" s="753" t="s">
        <v>4195</v>
      </c>
      <c r="C141" s="753" t="s">
        <v>4260</v>
      </c>
      <c r="D141" s="753" t="s">
        <v>4319</v>
      </c>
      <c r="E141" s="753" t="s">
        <v>4320</v>
      </c>
      <c r="F141" s="756"/>
      <c r="G141" s="756"/>
      <c r="H141" s="756"/>
      <c r="I141" s="756"/>
      <c r="J141" s="756"/>
      <c r="K141" s="756"/>
      <c r="L141" s="756"/>
      <c r="M141" s="756"/>
      <c r="N141" s="756">
        <v>1</v>
      </c>
      <c r="O141" s="756">
        <v>23836.36</v>
      </c>
      <c r="P141" s="769"/>
      <c r="Q141" s="757">
        <v>23836.36</v>
      </c>
    </row>
    <row r="142" spans="1:17" ht="14.4" customHeight="1" x14ac:dyDescent="0.3">
      <c r="A142" s="752" t="s">
        <v>562</v>
      </c>
      <c r="B142" s="753" t="s">
        <v>4195</v>
      </c>
      <c r="C142" s="753" t="s">
        <v>4260</v>
      </c>
      <c r="D142" s="753" t="s">
        <v>4321</v>
      </c>
      <c r="E142" s="753" t="s">
        <v>4322</v>
      </c>
      <c r="F142" s="756">
        <v>2</v>
      </c>
      <c r="G142" s="756">
        <v>9899.76</v>
      </c>
      <c r="H142" s="756">
        <v>0.66666666666666674</v>
      </c>
      <c r="I142" s="756">
        <v>4949.88</v>
      </c>
      <c r="J142" s="756">
        <v>3</v>
      </c>
      <c r="K142" s="756">
        <v>14849.64</v>
      </c>
      <c r="L142" s="756">
        <v>1</v>
      </c>
      <c r="M142" s="756">
        <v>4949.88</v>
      </c>
      <c r="N142" s="756">
        <v>2</v>
      </c>
      <c r="O142" s="756">
        <v>9899.76</v>
      </c>
      <c r="P142" s="769">
        <v>0.66666666666666674</v>
      </c>
      <c r="Q142" s="757">
        <v>4949.88</v>
      </c>
    </row>
    <row r="143" spans="1:17" ht="14.4" customHeight="1" x14ac:dyDescent="0.3">
      <c r="A143" s="752" t="s">
        <v>562</v>
      </c>
      <c r="B143" s="753" t="s">
        <v>4195</v>
      </c>
      <c r="C143" s="753" t="s">
        <v>4260</v>
      </c>
      <c r="D143" s="753" t="s">
        <v>4323</v>
      </c>
      <c r="E143" s="753" t="s">
        <v>4324</v>
      </c>
      <c r="F143" s="756">
        <v>2</v>
      </c>
      <c r="G143" s="756">
        <v>40882.06</v>
      </c>
      <c r="H143" s="756"/>
      <c r="I143" s="756">
        <v>20441.03</v>
      </c>
      <c r="J143" s="756"/>
      <c r="K143" s="756"/>
      <c r="L143" s="756"/>
      <c r="M143" s="756"/>
      <c r="N143" s="756">
        <v>1</v>
      </c>
      <c r="O143" s="756">
        <v>20441.03</v>
      </c>
      <c r="P143" s="769"/>
      <c r="Q143" s="757">
        <v>20441.03</v>
      </c>
    </row>
    <row r="144" spans="1:17" ht="14.4" customHeight="1" x14ac:dyDescent="0.3">
      <c r="A144" s="752" t="s">
        <v>562</v>
      </c>
      <c r="B144" s="753" t="s">
        <v>4195</v>
      </c>
      <c r="C144" s="753" t="s">
        <v>4260</v>
      </c>
      <c r="D144" s="753" t="s">
        <v>4325</v>
      </c>
      <c r="E144" s="753" t="s">
        <v>4326</v>
      </c>
      <c r="F144" s="756">
        <v>31</v>
      </c>
      <c r="G144" s="756">
        <v>800428.37</v>
      </c>
      <c r="H144" s="756">
        <v>1.4761904761904761</v>
      </c>
      <c r="I144" s="756">
        <v>25820.27</v>
      </c>
      <c r="J144" s="756">
        <v>21</v>
      </c>
      <c r="K144" s="756">
        <v>542225.67000000004</v>
      </c>
      <c r="L144" s="756">
        <v>1</v>
      </c>
      <c r="M144" s="756">
        <v>25820.27</v>
      </c>
      <c r="N144" s="756">
        <v>32</v>
      </c>
      <c r="O144" s="756">
        <v>826248.64</v>
      </c>
      <c r="P144" s="769">
        <v>1.5238095238095237</v>
      </c>
      <c r="Q144" s="757">
        <v>25820.27</v>
      </c>
    </row>
    <row r="145" spans="1:17" ht="14.4" customHeight="1" x14ac:dyDescent="0.3">
      <c r="A145" s="752" t="s">
        <v>562</v>
      </c>
      <c r="B145" s="753" t="s">
        <v>4195</v>
      </c>
      <c r="C145" s="753" t="s">
        <v>4260</v>
      </c>
      <c r="D145" s="753" t="s">
        <v>4327</v>
      </c>
      <c r="E145" s="753" t="s">
        <v>4328</v>
      </c>
      <c r="F145" s="756">
        <v>11</v>
      </c>
      <c r="G145" s="756">
        <v>159599.99</v>
      </c>
      <c r="H145" s="756">
        <v>0.55000000000000004</v>
      </c>
      <c r="I145" s="756">
        <v>14509.089999999998</v>
      </c>
      <c r="J145" s="756">
        <v>20</v>
      </c>
      <c r="K145" s="756">
        <v>290181.8</v>
      </c>
      <c r="L145" s="756">
        <v>1</v>
      </c>
      <c r="M145" s="756">
        <v>14509.09</v>
      </c>
      <c r="N145" s="756">
        <v>13</v>
      </c>
      <c r="O145" s="756">
        <v>188618.16999999998</v>
      </c>
      <c r="P145" s="769">
        <v>0.65</v>
      </c>
      <c r="Q145" s="757">
        <v>14509.089999999998</v>
      </c>
    </row>
    <row r="146" spans="1:17" ht="14.4" customHeight="1" x14ac:dyDescent="0.3">
      <c r="A146" s="752" t="s">
        <v>562</v>
      </c>
      <c r="B146" s="753" t="s">
        <v>4195</v>
      </c>
      <c r="C146" s="753" t="s">
        <v>4260</v>
      </c>
      <c r="D146" s="753" t="s">
        <v>4329</v>
      </c>
      <c r="E146" s="753" t="s">
        <v>4330</v>
      </c>
      <c r="F146" s="756"/>
      <c r="G146" s="756"/>
      <c r="H146" s="756"/>
      <c r="I146" s="756"/>
      <c r="J146" s="756"/>
      <c r="K146" s="756"/>
      <c r="L146" s="756"/>
      <c r="M146" s="756"/>
      <c r="N146" s="756">
        <v>1</v>
      </c>
      <c r="O146" s="756">
        <v>16336</v>
      </c>
      <c r="P146" s="769"/>
      <c r="Q146" s="757">
        <v>16336</v>
      </c>
    </row>
    <row r="147" spans="1:17" ht="14.4" customHeight="1" x14ac:dyDescent="0.3">
      <c r="A147" s="752" t="s">
        <v>562</v>
      </c>
      <c r="B147" s="753" t="s">
        <v>4195</v>
      </c>
      <c r="C147" s="753" t="s">
        <v>4260</v>
      </c>
      <c r="D147" s="753" t="s">
        <v>4331</v>
      </c>
      <c r="E147" s="753" t="s">
        <v>4332</v>
      </c>
      <c r="F147" s="756">
        <v>53</v>
      </c>
      <c r="G147" s="756">
        <v>69165</v>
      </c>
      <c r="H147" s="756">
        <v>0.77941176470588236</v>
      </c>
      <c r="I147" s="756">
        <v>1305</v>
      </c>
      <c r="J147" s="756">
        <v>68</v>
      </c>
      <c r="K147" s="756">
        <v>88740</v>
      </c>
      <c r="L147" s="756">
        <v>1</v>
      </c>
      <c r="M147" s="756">
        <v>1305</v>
      </c>
      <c r="N147" s="756">
        <v>71</v>
      </c>
      <c r="O147" s="756">
        <v>92655</v>
      </c>
      <c r="P147" s="769">
        <v>1.0441176470588236</v>
      </c>
      <c r="Q147" s="757">
        <v>1305</v>
      </c>
    </row>
    <row r="148" spans="1:17" ht="14.4" customHeight="1" x14ac:dyDescent="0.3">
      <c r="A148" s="752" t="s">
        <v>562</v>
      </c>
      <c r="B148" s="753" t="s">
        <v>4195</v>
      </c>
      <c r="C148" s="753" t="s">
        <v>4260</v>
      </c>
      <c r="D148" s="753" t="s">
        <v>4333</v>
      </c>
      <c r="E148" s="753" t="s">
        <v>4334</v>
      </c>
      <c r="F148" s="756">
        <v>62</v>
      </c>
      <c r="G148" s="756">
        <v>66836</v>
      </c>
      <c r="H148" s="756">
        <v>0.76543209876543206</v>
      </c>
      <c r="I148" s="756">
        <v>1078</v>
      </c>
      <c r="J148" s="756">
        <v>81</v>
      </c>
      <c r="K148" s="756">
        <v>87318</v>
      </c>
      <c r="L148" s="756">
        <v>1</v>
      </c>
      <c r="M148" s="756">
        <v>1078</v>
      </c>
      <c r="N148" s="756">
        <v>78</v>
      </c>
      <c r="O148" s="756">
        <v>84084</v>
      </c>
      <c r="P148" s="769">
        <v>0.96296296296296291</v>
      </c>
      <c r="Q148" s="757">
        <v>1078</v>
      </c>
    </row>
    <row r="149" spans="1:17" ht="14.4" customHeight="1" x14ac:dyDescent="0.3">
      <c r="A149" s="752" t="s">
        <v>562</v>
      </c>
      <c r="B149" s="753" t="s">
        <v>4195</v>
      </c>
      <c r="C149" s="753" t="s">
        <v>4260</v>
      </c>
      <c r="D149" s="753" t="s">
        <v>4335</v>
      </c>
      <c r="E149" s="753" t="s">
        <v>4336</v>
      </c>
      <c r="F149" s="756"/>
      <c r="G149" s="756"/>
      <c r="H149" s="756"/>
      <c r="I149" s="756"/>
      <c r="J149" s="756">
        <v>1</v>
      </c>
      <c r="K149" s="756">
        <v>8509</v>
      </c>
      <c r="L149" s="756">
        <v>1</v>
      </c>
      <c r="M149" s="756">
        <v>8509</v>
      </c>
      <c r="N149" s="756">
        <v>1</v>
      </c>
      <c r="O149" s="756">
        <v>8103</v>
      </c>
      <c r="P149" s="769">
        <v>0.95228581501939125</v>
      </c>
      <c r="Q149" s="757">
        <v>8103</v>
      </c>
    </row>
    <row r="150" spans="1:17" ht="14.4" customHeight="1" x14ac:dyDescent="0.3">
      <c r="A150" s="752" t="s">
        <v>562</v>
      </c>
      <c r="B150" s="753" t="s">
        <v>4195</v>
      </c>
      <c r="C150" s="753" t="s">
        <v>4260</v>
      </c>
      <c r="D150" s="753" t="s">
        <v>4337</v>
      </c>
      <c r="E150" s="753" t="s">
        <v>4338</v>
      </c>
      <c r="F150" s="756"/>
      <c r="G150" s="756"/>
      <c r="H150" s="756"/>
      <c r="I150" s="756"/>
      <c r="J150" s="756">
        <v>2</v>
      </c>
      <c r="K150" s="756">
        <v>11344</v>
      </c>
      <c r="L150" s="756">
        <v>1</v>
      </c>
      <c r="M150" s="756">
        <v>5672</v>
      </c>
      <c r="N150" s="756">
        <v>3</v>
      </c>
      <c r="O150" s="756">
        <v>17016</v>
      </c>
      <c r="P150" s="769">
        <v>1.5</v>
      </c>
      <c r="Q150" s="757">
        <v>5672</v>
      </c>
    </row>
    <row r="151" spans="1:17" ht="14.4" customHeight="1" x14ac:dyDescent="0.3">
      <c r="A151" s="752" t="s">
        <v>562</v>
      </c>
      <c r="B151" s="753" t="s">
        <v>4195</v>
      </c>
      <c r="C151" s="753" t="s">
        <v>4260</v>
      </c>
      <c r="D151" s="753" t="s">
        <v>4339</v>
      </c>
      <c r="E151" s="753" t="s">
        <v>4340</v>
      </c>
      <c r="F151" s="756">
        <v>98</v>
      </c>
      <c r="G151" s="756">
        <v>20776</v>
      </c>
      <c r="H151" s="756">
        <v>0.6901408450704225</v>
      </c>
      <c r="I151" s="756">
        <v>212</v>
      </c>
      <c r="J151" s="756">
        <v>142</v>
      </c>
      <c r="K151" s="756">
        <v>30104</v>
      </c>
      <c r="L151" s="756">
        <v>1</v>
      </c>
      <c r="M151" s="756">
        <v>212</v>
      </c>
      <c r="N151" s="756">
        <v>150</v>
      </c>
      <c r="O151" s="756">
        <v>31800</v>
      </c>
      <c r="P151" s="769">
        <v>1.056338028169014</v>
      </c>
      <c r="Q151" s="757">
        <v>212</v>
      </c>
    </row>
    <row r="152" spans="1:17" ht="14.4" customHeight="1" x14ac:dyDescent="0.3">
      <c r="A152" s="752" t="s">
        <v>562</v>
      </c>
      <c r="B152" s="753" t="s">
        <v>4195</v>
      </c>
      <c r="C152" s="753" t="s">
        <v>4260</v>
      </c>
      <c r="D152" s="753" t="s">
        <v>4341</v>
      </c>
      <c r="E152" s="753" t="s">
        <v>4342</v>
      </c>
      <c r="F152" s="756">
        <v>2</v>
      </c>
      <c r="G152" s="756">
        <v>2760</v>
      </c>
      <c r="H152" s="756">
        <v>0.66666666666666663</v>
      </c>
      <c r="I152" s="756">
        <v>1380</v>
      </c>
      <c r="J152" s="756">
        <v>3</v>
      </c>
      <c r="K152" s="756">
        <v>4140</v>
      </c>
      <c r="L152" s="756">
        <v>1</v>
      </c>
      <c r="M152" s="756">
        <v>1380</v>
      </c>
      <c r="N152" s="756">
        <v>4</v>
      </c>
      <c r="O152" s="756">
        <v>5520</v>
      </c>
      <c r="P152" s="769">
        <v>1.3333333333333333</v>
      </c>
      <c r="Q152" s="757">
        <v>1380</v>
      </c>
    </row>
    <row r="153" spans="1:17" ht="14.4" customHeight="1" x14ac:dyDescent="0.3">
      <c r="A153" s="752" t="s">
        <v>562</v>
      </c>
      <c r="B153" s="753" t="s">
        <v>4195</v>
      </c>
      <c r="C153" s="753" t="s">
        <v>4260</v>
      </c>
      <c r="D153" s="753" t="s">
        <v>4343</v>
      </c>
      <c r="E153" s="753" t="s">
        <v>4344</v>
      </c>
      <c r="F153" s="756"/>
      <c r="G153" s="756"/>
      <c r="H153" s="756"/>
      <c r="I153" s="756"/>
      <c r="J153" s="756">
        <v>1</v>
      </c>
      <c r="K153" s="756">
        <v>1404</v>
      </c>
      <c r="L153" s="756">
        <v>1</v>
      </c>
      <c r="M153" s="756">
        <v>1404</v>
      </c>
      <c r="N153" s="756"/>
      <c r="O153" s="756"/>
      <c r="P153" s="769"/>
      <c r="Q153" s="757"/>
    </row>
    <row r="154" spans="1:17" ht="14.4" customHeight="1" x14ac:dyDescent="0.3">
      <c r="A154" s="752" t="s">
        <v>562</v>
      </c>
      <c r="B154" s="753" t="s">
        <v>4195</v>
      </c>
      <c r="C154" s="753" t="s">
        <v>4260</v>
      </c>
      <c r="D154" s="753" t="s">
        <v>4345</v>
      </c>
      <c r="E154" s="753" t="s">
        <v>4346</v>
      </c>
      <c r="F154" s="756">
        <v>1</v>
      </c>
      <c r="G154" s="756">
        <v>1312</v>
      </c>
      <c r="H154" s="756">
        <v>0.33333333333333331</v>
      </c>
      <c r="I154" s="756">
        <v>1312</v>
      </c>
      <c r="J154" s="756">
        <v>3</v>
      </c>
      <c r="K154" s="756">
        <v>3936</v>
      </c>
      <c r="L154" s="756">
        <v>1</v>
      </c>
      <c r="M154" s="756">
        <v>1312</v>
      </c>
      <c r="N154" s="756">
        <v>5</v>
      </c>
      <c r="O154" s="756">
        <v>6560</v>
      </c>
      <c r="P154" s="769">
        <v>1.6666666666666667</v>
      </c>
      <c r="Q154" s="757">
        <v>1312</v>
      </c>
    </row>
    <row r="155" spans="1:17" ht="14.4" customHeight="1" x14ac:dyDescent="0.3">
      <c r="A155" s="752" t="s">
        <v>562</v>
      </c>
      <c r="B155" s="753" t="s">
        <v>4195</v>
      </c>
      <c r="C155" s="753" t="s">
        <v>4260</v>
      </c>
      <c r="D155" s="753" t="s">
        <v>4347</v>
      </c>
      <c r="E155" s="753" t="s">
        <v>4348</v>
      </c>
      <c r="F155" s="756">
        <v>2</v>
      </c>
      <c r="G155" s="756">
        <v>3120</v>
      </c>
      <c r="H155" s="756">
        <v>1</v>
      </c>
      <c r="I155" s="756">
        <v>1560</v>
      </c>
      <c r="J155" s="756">
        <v>2</v>
      </c>
      <c r="K155" s="756">
        <v>3120</v>
      </c>
      <c r="L155" s="756">
        <v>1</v>
      </c>
      <c r="M155" s="756">
        <v>1560</v>
      </c>
      <c r="N155" s="756">
        <v>2</v>
      </c>
      <c r="O155" s="756">
        <v>3120</v>
      </c>
      <c r="P155" s="769">
        <v>1</v>
      </c>
      <c r="Q155" s="757">
        <v>1560</v>
      </c>
    </row>
    <row r="156" spans="1:17" ht="14.4" customHeight="1" x14ac:dyDescent="0.3">
      <c r="A156" s="752" t="s">
        <v>562</v>
      </c>
      <c r="B156" s="753" t="s">
        <v>4195</v>
      </c>
      <c r="C156" s="753" t="s">
        <v>4260</v>
      </c>
      <c r="D156" s="753" t="s">
        <v>4349</v>
      </c>
      <c r="E156" s="753" t="s">
        <v>4350</v>
      </c>
      <c r="F156" s="756">
        <v>1</v>
      </c>
      <c r="G156" s="756">
        <v>5808.82</v>
      </c>
      <c r="H156" s="756">
        <v>0.25</v>
      </c>
      <c r="I156" s="756">
        <v>5808.82</v>
      </c>
      <c r="J156" s="756">
        <v>4</v>
      </c>
      <c r="K156" s="756">
        <v>23235.279999999999</v>
      </c>
      <c r="L156" s="756">
        <v>1</v>
      </c>
      <c r="M156" s="756">
        <v>5808.82</v>
      </c>
      <c r="N156" s="756">
        <v>2</v>
      </c>
      <c r="O156" s="756">
        <v>11617.64</v>
      </c>
      <c r="P156" s="769">
        <v>0.5</v>
      </c>
      <c r="Q156" s="757">
        <v>5808.82</v>
      </c>
    </row>
    <row r="157" spans="1:17" ht="14.4" customHeight="1" x14ac:dyDescent="0.3">
      <c r="A157" s="752" t="s">
        <v>562</v>
      </c>
      <c r="B157" s="753" t="s">
        <v>4195</v>
      </c>
      <c r="C157" s="753" t="s">
        <v>4260</v>
      </c>
      <c r="D157" s="753" t="s">
        <v>4351</v>
      </c>
      <c r="E157" s="753" t="s">
        <v>4352</v>
      </c>
      <c r="F157" s="756">
        <v>1</v>
      </c>
      <c r="G157" s="756">
        <v>8224.58</v>
      </c>
      <c r="H157" s="756">
        <v>0.33333333333333337</v>
      </c>
      <c r="I157" s="756">
        <v>8224.58</v>
      </c>
      <c r="J157" s="756">
        <v>3</v>
      </c>
      <c r="K157" s="756">
        <v>24673.739999999998</v>
      </c>
      <c r="L157" s="756">
        <v>1</v>
      </c>
      <c r="M157" s="756">
        <v>8224.58</v>
      </c>
      <c r="N157" s="756">
        <v>1</v>
      </c>
      <c r="O157" s="756">
        <v>8224.58</v>
      </c>
      <c r="P157" s="769">
        <v>0.33333333333333337</v>
      </c>
      <c r="Q157" s="757">
        <v>8224.58</v>
      </c>
    </row>
    <row r="158" spans="1:17" ht="14.4" customHeight="1" x14ac:dyDescent="0.3">
      <c r="A158" s="752" t="s">
        <v>562</v>
      </c>
      <c r="B158" s="753" t="s">
        <v>4195</v>
      </c>
      <c r="C158" s="753" t="s">
        <v>4260</v>
      </c>
      <c r="D158" s="753" t="s">
        <v>4353</v>
      </c>
      <c r="E158" s="753" t="s">
        <v>4354</v>
      </c>
      <c r="F158" s="756"/>
      <c r="G158" s="756"/>
      <c r="H158" s="756"/>
      <c r="I158" s="756"/>
      <c r="J158" s="756">
        <v>1</v>
      </c>
      <c r="K158" s="756">
        <v>9159.3799999999992</v>
      </c>
      <c r="L158" s="756">
        <v>1</v>
      </c>
      <c r="M158" s="756">
        <v>9159.3799999999992</v>
      </c>
      <c r="N158" s="756">
        <v>3</v>
      </c>
      <c r="O158" s="756">
        <v>27478.14</v>
      </c>
      <c r="P158" s="769">
        <v>3</v>
      </c>
      <c r="Q158" s="757">
        <v>9159.3799999999992</v>
      </c>
    </row>
    <row r="159" spans="1:17" ht="14.4" customHeight="1" x14ac:dyDescent="0.3">
      <c r="A159" s="752" t="s">
        <v>562</v>
      </c>
      <c r="B159" s="753" t="s">
        <v>4195</v>
      </c>
      <c r="C159" s="753" t="s">
        <v>4260</v>
      </c>
      <c r="D159" s="753" t="s">
        <v>4355</v>
      </c>
      <c r="E159" s="753" t="s">
        <v>4356</v>
      </c>
      <c r="F159" s="756">
        <v>88</v>
      </c>
      <c r="G159" s="756">
        <v>109440.31999999999</v>
      </c>
      <c r="H159" s="756">
        <v>0.93617021276595747</v>
      </c>
      <c r="I159" s="756">
        <v>1243.6399999999999</v>
      </c>
      <c r="J159" s="756">
        <v>94</v>
      </c>
      <c r="K159" s="756">
        <v>116902.15999999999</v>
      </c>
      <c r="L159" s="756">
        <v>1</v>
      </c>
      <c r="M159" s="756">
        <v>1243.6399999999999</v>
      </c>
      <c r="N159" s="756">
        <v>85</v>
      </c>
      <c r="O159" s="756">
        <v>105709.4</v>
      </c>
      <c r="P159" s="769">
        <v>0.9042553191489362</v>
      </c>
      <c r="Q159" s="757">
        <v>1243.6399999999999</v>
      </c>
    </row>
    <row r="160" spans="1:17" ht="14.4" customHeight="1" x14ac:dyDescent="0.3">
      <c r="A160" s="752" t="s">
        <v>562</v>
      </c>
      <c r="B160" s="753" t="s">
        <v>4195</v>
      </c>
      <c r="C160" s="753" t="s">
        <v>4260</v>
      </c>
      <c r="D160" s="753" t="s">
        <v>4357</v>
      </c>
      <c r="E160" s="753" t="s">
        <v>4358</v>
      </c>
      <c r="F160" s="756">
        <v>3</v>
      </c>
      <c r="G160" s="756">
        <v>48411.659999999996</v>
      </c>
      <c r="H160" s="756">
        <v>1.5</v>
      </c>
      <c r="I160" s="756">
        <v>16137.22</v>
      </c>
      <c r="J160" s="756">
        <v>2</v>
      </c>
      <c r="K160" s="756">
        <v>32274.44</v>
      </c>
      <c r="L160" s="756">
        <v>1</v>
      </c>
      <c r="M160" s="756">
        <v>16137.22</v>
      </c>
      <c r="N160" s="756">
        <v>2</v>
      </c>
      <c r="O160" s="756">
        <v>32274.44</v>
      </c>
      <c r="P160" s="769">
        <v>1</v>
      </c>
      <c r="Q160" s="757">
        <v>16137.22</v>
      </c>
    </row>
    <row r="161" spans="1:17" ht="14.4" customHeight="1" x14ac:dyDescent="0.3">
      <c r="A161" s="752" t="s">
        <v>562</v>
      </c>
      <c r="B161" s="753" t="s">
        <v>4195</v>
      </c>
      <c r="C161" s="753" t="s">
        <v>4260</v>
      </c>
      <c r="D161" s="753" t="s">
        <v>4359</v>
      </c>
      <c r="E161" s="753" t="s">
        <v>4360</v>
      </c>
      <c r="F161" s="756">
        <v>19</v>
      </c>
      <c r="G161" s="756">
        <v>31502</v>
      </c>
      <c r="H161" s="756">
        <v>0.70370370370370372</v>
      </c>
      <c r="I161" s="756">
        <v>1658</v>
      </c>
      <c r="J161" s="756">
        <v>27</v>
      </c>
      <c r="K161" s="756">
        <v>44766</v>
      </c>
      <c r="L161" s="756">
        <v>1</v>
      </c>
      <c r="M161" s="756">
        <v>1658</v>
      </c>
      <c r="N161" s="756">
        <v>20</v>
      </c>
      <c r="O161" s="756">
        <v>33160</v>
      </c>
      <c r="P161" s="769">
        <v>0.7407407407407407</v>
      </c>
      <c r="Q161" s="757">
        <v>1658</v>
      </c>
    </row>
    <row r="162" spans="1:17" ht="14.4" customHeight="1" x14ac:dyDescent="0.3">
      <c r="A162" s="752" t="s">
        <v>562</v>
      </c>
      <c r="B162" s="753" t="s">
        <v>4195</v>
      </c>
      <c r="C162" s="753" t="s">
        <v>4260</v>
      </c>
      <c r="D162" s="753" t="s">
        <v>4361</v>
      </c>
      <c r="E162" s="753" t="s">
        <v>4362</v>
      </c>
      <c r="F162" s="756"/>
      <c r="G162" s="756"/>
      <c r="H162" s="756"/>
      <c r="I162" s="756"/>
      <c r="J162" s="756">
        <v>2</v>
      </c>
      <c r="K162" s="756">
        <v>16898.939999999999</v>
      </c>
      <c r="L162" s="756">
        <v>1</v>
      </c>
      <c r="M162" s="756">
        <v>8449.4699999999993</v>
      </c>
      <c r="N162" s="756">
        <v>1</v>
      </c>
      <c r="O162" s="756">
        <v>8449.4699999999993</v>
      </c>
      <c r="P162" s="769">
        <v>0.5</v>
      </c>
      <c r="Q162" s="757">
        <v>8449.4699999999993</v>
      </c>
    </row>
    <row r="163" spans="1:17" ht="14.4" customHeight="1" x14ac:dyDescent="0.3">
      <c r="A163" s="752" t="s">
        <v>562</v>
      </c>
      <c r="B163" s="753" t="s">
        <v>4195</v>
      </c>
      <c r="C163" s="753" t="s">
        <v>4260</v>
      </c>
      <c r="D163" s="753" t="s">
        <v>4363</v>
      </c>
      <c r="E163" s="753" t="s">
        <v>4354</v>
      </c>
      <c r="F163" s="756"/>
      <c r="G163" s="756"/>
      <c r="H163" s="756"/>
      <c r="I163" s="756"/>
      <c r="J163" s="756">
        <v>2</v>
      </c>
      <c r="K163" s="756">
        <v>16051.2</v>
      </c>
      <c r="L163" s="756">
        <v>1</v>
      </c>
      <c r="M163" s="756">
        <v>8025.6</v>
      </c>
      <c r="N163" s="756"/>
      <c r="O163" s="756"/>
      <c r="P163" s="769"/>
      <c r="Q163" s="757"/>
    </row>
    <row r="164" spans="1:17" ht="14.4" customHeight="1" x14ac:dyDescent="0.3">
      <c r="A164" s="752" t="s">
        <v>562</v>
      </c>
      <c r="B164" s="753" t="s">
        <v>4195</v>
      </c>
      <c r="C164" s="753" t="s">
        <v>4260</v>
      </c>
      <c r="D164" s="753" t="s">
        <v>4364</v>
      </c>
      <c r="E164" s="753" t="s">
        <v>4365</v>
      </c>
      <c r="F164" s="756"/>
      <c r="G164" s="756"/>
      <c r="H164" s="756"/>
      <c r="I164" s="756"/>
      <c r="J164" s="756">
        <v>43</v>
      </c>
      <c r="K164" s="756">
        <v>48262.340000000004</v>
      </c>
      <c r="L164" s="756">
        <v>1</v>
      </c>
      <c r="M164" s="756">
        <v>1122.3800000000001</v>
      </c>
      <c r="N164" s="756">
        <v>35</v>
      </c>
      <c r="O164" s="756">
        <v>39283.300000000003</v>
      </c>
      <c r="P164" s="769">
        <v>0.81395348837209303</v>
      </c>
      <c r="Q164" s="757">
        <v>1122.3800000000001</v>
      </c>
    </row>
    <row r="165" spans="1:17" ht="14.4" customHeight="1" x14ac:dyDescent="0.3">
      <c r="A165" s="752" t="s">
        <v>562</v>
      </c>
      <c r="B165" s="753" t="s">
        <v>4195</v>
      </c>
      <c r="C165" s="753" t="s">
        <v>4260</v>
      </c>
      <c r="D165" s="753" t="s">
        <v>4366</v>
      </c>
      <c r="E165" s="753" t="s">
        <v>4367</v>
      </c>
      <c r="F165" s="756">
        <v>125</v>
      </c>
      <c r="G165" s="756">
        <v>223450</v>
      </c>
      <c r="H165" s="756">
        <v>1.4367816091954024</v>
      </c>
      <c r="I165" s="756">
        <v>1787.6</v>
      </c>
      <c r="J165" s="756">
        <v>87</v>
      </c>
      <c r="K165" s="756">
        <v>155521.19999999998</v>
      </c>
      <c r="L165" s="756">
        <v>1</v>
      </c>
      <c r="M165" s="756">
        <v>1787.6</v>
      </c>
      <c r="N165" s="756">
        <v>91</v>
      </c>
      <c r="O165" s="756">
        <v>162671.60000000003</v>
      </c>
      <c r="P165" s="769">
        <v>1.0459770114942533</v>
      </c>
      <c r="Q165" s="757">
        <v>1787.6000000000004</v>
      </c>
    </row>
    <row r="166" spans="1:17" ht="14.4" customHeight="1" x14ac:dyDescent="0.3">
      <c r="A166" s="752" t="s">
        <v>562</v>
      </c>
      <c r="B166" s="753" t="s">
        <v>4195</v>
      </c>
      <c r="C166" s="753" t="s">
        <v>4260</v>
      </c>
      <c r="D166" s="753" t="s">
        <v>4368</v>
      </c>
      <c r="E166" s="753" t="s">
        <v>4369</v>
      </c>
      <c r="F166" s="756">
        <v>4</v>
      </c>
      <c r="G166" s="756">
        <v>289684.36</v>
      </c>
      <c r="H166" s="756">
        <v>0.27636363289448579</v>
      </c>
      <c r="I166" s="756">
        <v>72421.09</v>
      </c>
      <c r="J166" s="756">
        <v>15</v>
      </c>
      <c r="K166" s="756">
        <v>1048200</v>
      </c>
      <c r="L166" s="756">
        <v>1</v>
      </c>
      <c r="M166" s="756">
        <v>69880</v>
      </c>
      <c r="N166" s="756">
        <v>29</v>
      </c>
      <c r="O166" s="756">
        <v>1864398.4</v>
      </c>
      <c r="P166" s="769">
        <v>1.7786666666666666</v>
      </c>
      <c r="Q166" s="757">
        <v>64289.599999999999</v>
      </c>
    </row>
    <row r="167" spans="1:17" ht="14.4" customHeight="1" x14ac:dyDescent="0.3">
      <c r="A167" s="752" t="s">
        <v>562</v>
      </c>
      <c r="B167" s="753" t="s">
        <v>4195</v>
      </c>
      <c r="C167" s="753" t="s">
        <v>4260</v>
      </c>
      <c r="D167" s="753" t="s">
        <v>4370</v>
      </c>
      <c r="E167" s="753" t="s">
        <v>4371</v>
      </c>
      <c r="F167" s="756"/>
      <c r="G167" s="756"/>
      <c r="H167" s="756"/>
      <c r="I167" s="756"/>
      <c r="J167" s="756">
        <v>1</v>
      </c>
      <c r="K167" s="756">
        <v>118450</v>
      </c>
      <c r="L167" s="756">
        <v>1</v>
      </c>
      <c r="M167" s="756">
        <v>118450</v>
      </c>
      <c r="N167" s="756"/>
      <c r="O167" s="756"/>
      <c r="P167" s="769"/>
      <c r="Q167" s="757"/>
    </row>
    <row r="168" spans="1:17" ht="14.4" customHeight="1" x14ac:dyDescent="0.3">
      <c r="A168" s="752" t="s">
        <v>562</v>
      </c>
      <c r="B168" s="753" t="s">
        <v>4195</v>
      </c>
      <c r="C168" s="753" t="s">
        <v>4260</v>
      </c>
      <c r="D168" s="753" t="s">
        <v>4372</v>
      </c>
      <c r="E168" s="753" t="s">
        <v>4373</v>
      </c>
      <c r="F168" s="756">
        <v>3</v>
      </c>
      <c r="G168" s="756">
        <v>263540.33999999997</v>
      </c>
      <c r="H168" s="756">
        <v>0.61603632538569419</v>
      </c>
      <c r="I168" s="756">
        <v>87846.779999999984</v>
      </c>
      <c r="J168" s="756">
        <v>6</v>
      </c>
      <c r="K168" s="756">
        <v>427800</v>
      </c>
      <c r="L168" s="756">
        <v>1</v>
      </c>
      <c r="M168" s="756">
        <v>71300</v>
      </c>
      <c r="N168" s="756">
        <v>5</v>
      </c>
      <c r="O168" s="756">
        <v>352935</v>
      </c>
      <c r="P168" s="769">
        <v>0.82499999999999996</v>
      </c>
      <c r="Q168" s="757">
        <v>70587</v>
      </c>
    </row>
    <row r="169" spans="1:17" ht="14.4" customHeight="1" x14ac:dyDescent="0.3">
      <c r="A169" s="752" t="s">
        <v>562</v>
      </c>
      <c r="B169" s="753" t="s">
        <v>4195</v>
      </c>
      <c r="C169" s="753" t="s">
        <v>4260</v>
      </c>
      <c r="D169" s="753" t="s">
        <v>4374</v>
      </c>
      <c r="E169" s="753" t="s">
        <v>4375</v>
      </c>
      <c r="F169" s="756">
        <v>1</v>
      </c>
      <c r="G169" s="756">
        <v>660</v>
      </c>
      <c r="H169" s="756"/>
      <c r="I169" s="756">
        <v>660</v>
      </c>
      <c r="J169" s="756"/>
      <c r="K169" s="756"/>
      <c r="L169" s="756"/>
      <c r="M169" s="756"/>
      <c r="N169" s="756"/>
      <c r="O169" s="756"/>
      <c r="P169" s="769"/>
      <c r="Q169" s="757"/>
    </row>
    <row r="170" spans="1:17" ht="14.4" customHeight="1" x14ac:dyDescent="0.3">
      <c r="A170" s="752" t="s">
        <v>562</v>
      </c>
      <c r="B170" s="753" t="s">
        <v>4195</v>
      </c>
      <c r="C170" s="753" t="s">
        <v>4260</v>
      </c>
      <c r="D170" s="753" t="s">
        <v>4376</v>
      </c>
      <c r="E170" s="753" t="s">
        <v>4377</v>
      </c>
      <c r="F170" s="756">
        <v>6</v>
      </c>
      <c r="G170" s="756">
        <v>482844.89999999997</v>
      </c>
      <c r="H170" s="756">
        <v>3</v>
      </c>
      <c r="I170" s="756">
        <v>80474.149999999994</v>
      </c>
      <c r="J170" s="756">
        <v>2</v>
      </c>
      <c r="K170" s="756">
        <v>160948.29999999999</v>
      </c>
      <c r="L170" s="756">
        <v>1</v>
      </c>
      <c r="M170" s="756">
        <v>80474.149999999994</v>
      </c>
      <c r="N170" s="756">
        <v>2</v>
      </c>
      <c r="O170" s="756">
        <v>160948.29999999999</v>
      </c>
      <c r="P170" s="769">
        <v>1</v>
      </c>
      <c r="Q170" s="757">
        <v>80474.149999999994</v>
      </c>
    </row>
    <row r="171" spans="1:17" ht="14.4" customHeight="1" x14ac:dyDescent="0.3">
      <c r="A171" s="752" t="s">
        <v>562</v>
      </c>
      <c r="B171" s="753" t="s">
        <v>4195</v>
      </c>
      <c r="C171" s="753" t="s">
        <v>4260</v>
      </c>
      <c r="D171" s="753" t="s">
        <v>4378</v>
      </c>
      <c r="E171" s="753" t="s">
        <v>4379</v>
      </c>
      <c r="F171" s="756">
        <v>1</v>
      </c>
      <c r="G171" s="756">
        <v>12500</v>
      </c>
      <c r="H171" s="756">
        <v>1</v>
      </c>
      <c r="I171" s="756">
        <v>12500</v>
      </c>
      <c r="J171" s="756">
        <v>1</v>
      </c>
      <c r="K171" s="756">
        <v>12500</v>
      </c>
      <c r="L171" s="756">
        <v>1</v>
      </c>
      <c r="M171" s="756">
        <v>12500</v>
      </c>
      <c r="N171" s="756"/>
      <c r="O171" s="756"/>
      <c r="P171" s="769"/>
      <c r="Q171" s="757"/>
    </row>
    <row r="172" spans="1:17" ht="14.4" customHeight="1" x14ac:dyDescent="0.3">
      <c r="A172" s="752" t="s">
        <v>562</v>
      </c>
      <c r="B172" s="753" t="s">
        <v>4195</v>
      </c>
      <c r="C172" s="753" t="s">
        <v>4260</v>
      </c>
      <c r="D172" s="753" t="s">
        <v>4380</v>
      </c>
      <c r="E172" s="753" t="s">
        <v>4381</v>
      </c>
      <c r="F172" s="756"/>
      <c r="G172" s="756"/>
      <c r="H172" s="756"/>
      <c r="I172" s="756"/>
      <c r="J172" s="756">
        <v>2</v>
      </c>
      <c r="K172" s="756">
        <v>115014</v>
      </c>
      <c r="L172" s="756">
        <v>1</v>
      </c>
      <c r="M172" s="756">
        <v>57507</v>
      </c>
      <c r="N172" s="756"/>
      <c r="O172" s="756"/>
      <c r="P172" s="769"/>
      <c r="Q172" s="757"/>
    </row>
    <row r="173" spans="1:17" ht="14.4" customHeight="1" x14ac:dyDescent="0.3">
      <c r="A173" s="752" t="s">
        <v>562</v>
      </c>
      <c r="B173" s="753" t="s">
        <v>4195</v>
      </c>
      <c r="C173" s="753" t="s">
        <v>4260</v>
      </c>
      <c r="D173" s="753" t="s">
        <v>4382</v>
      </c>
      <c r="E173" s="753" t="s">
        <v>4383</v>
      </c>
      <c r="F173" s="756">
        <v>1</v>
      </c>
      <c r="G173" s="756">
        <v>43152.11</v>
      </c>
      <c r="H173" s="756">
        <v>0.33333333333333331</v>
      </c>
      <c r="I173" s="756">
        <v>43152.11</v>
      </c>
      <c r="J173" s="756">
        <v>3</v>
      </c>
      <c r="K173" s="756">
        <v>129456.33</v>
      </c>
      <c r="L173" s="756">
        <v>1</v>
      </c>
      <c r="M173" s="756">
        <v>43152.11</v>
      </c>
      <c r="N173" s="756">
        <v>7</v>
      </c>
      <c r="O173" s="756">
        <v>302064.77</v>
      </c>
      <c r="P173" s="769">
        <v>2.3333333333333335</v>
      </c>
      <c r="Q173" s="757">
        <v>43152.11</v>
      </c>
    </row>
    <row r="174" spans="1:17" ht="14.4" customHeight="1" x14ac:dyDescent="0.3">
      <c r="A174" s="752" t="s">
        <v>562</v>
      </c>
      <c r="B174" s="753" t="s">
        <v>4195</v>
      </c>
      <c r="C174" s="753" t="s">
        <v>4260</v>
      </c>
      <c r="D174" s="753" t="s">
        <v>4384</v>
      </c>
      <c r="E174" s="753" t="s">
        <v>4385</v>
      </c>
      <c r="F174" s="756"/>
      <c r="G174" s="756"/>
      <c r="H174" s="756"/>
      <c r="I174" s="756"/>
      <c r="J174" s="756">
        <v>1</v>
      </c>
      <c r="K174" s="756">
        <v>13690.36</v>
      </c>
      <c r="L174" s="756">
        <v>1</v>
      </c>
      <c r="M174" s="756">
        <v>13690.36</v>
      </c>
      <c r="N174" s="756">
        <v>2</v>
      </c>
      <c r="O174" s="756">
        <v>27380.720000000001</v>
      </c>
      <c r="P174" s="769">
        <v>2</v>
      </c>
      <c r="Q174" s="757">
        <v>13690.36</v>
      </c>
    </row>
    <row r="175" spans="1:17" ht="14.4" customHeight="1" x14ac:dyDescent="0.3">
      <c r="A175" s="752" t="s">
        <v>562</v>
      </c>
      <c r="B175" s="753" t="s">
        <v>4195</v>
      </c>
      <c r="C175" s="753" t="s">
        <v>4260</v>
      </c>
      <c r="D175" s="753" t="s">
        <v>4386</v>
      </c>
      <c r="E175" s="753" t="s">
        <v>4387</v>
      </c>
      <c r="F175" s="756">
        <v>1</v>
      </c>
      <c r="G175" s="756">
        <v>2487.27</v>
      </c>
      <c r="H175" s="756">
        <v>1</v>
      </c>
      <c r="I175" s="756">
        <v>2487.27</v>
      </c>
      <c r="J175" s="756">
        <v>1</v>
      </c>
      <c r="K175" s="756">
        <v>2487.27</v>
      </c>
      <c r="L175" s="756">
        <v>1</v>
      </c>
      <c r="M175" s="756">
        <v>2487.27</v>
      </c>
      <c r="N175" s="756"/>
      <c r="O175" s="756"/>
      <c r="P175" s="769"/>
      <c r="Q175" s="757"/>
    </row>
    <row r="176" spans="1:17" ht="14.4" customHeight="1" x14ac:dyDescent="0.3">
      <c r="A176" s="752" t="s">
        <v>562</v>
      </c>
      <c r="B176" s="753" t="s">
        <v>4195</v>
      </c>
      <c r="C176" s="753" t="s">
        <v>4260</v>
      </c>
      <c r="D176" s="753" t="s">
        <v>4388</v>
      </c>
      <c r="E176" s="753" t="s">
        <v>4389</v>
      </c>
      <c r="F176" s="756">
        <v>1</v>
      </c>
      <c r="G176" s="756">
        <v>59800</v>
      </c>
      <c r="H176" s="756"/>
      <c r="I176" s="756">
        <v>59800</v>
      </c>
      <c r="J176" s="756"/>
      <c r="K176" s="756"/>
      <c r="L176" s="756"/>
      <c r="M176" s="756"/>
      <c r="N176" s="756"/>
      <c r="O176" s="756"/>
      <c r="P176" s="769"/>
      <c r="Q176" s="757"/>
    </row>
    <row r="177" spans="1:17" ht="14.4" customHeight="1" x14ac:dyDescent="0.3">
      <c r="A177" s="752" t="s">
        <v>562</v>
      </c>
      <c r="B177" s="753" t="s">
        <v>4195</v>
      </c>
      <c r="C177" s="753" t="s">
        <v>4260</v>
      </c>
      <c r="D177" s="753" t="s">
        <v>4390</v>
      </c>
      <c r="E177" s="753" t="s">
        <v>4391</v>
      </c>
      <c r="F177" s="756"/>
      <c r="G177" s="756"/>
      <c r="H177" s="756"/>
      <c r="I177" s="756"/>
      <c r="J177" s="756"/>
      <c r="K177" s="756"/>
      <c r="L177" s="756"/>
      <c r="M177" s="756"/>
      <c r="N177" s="756">
        <v>1</v>
      </c>
      <c r="O177" s="756">
        <v>1053.71</v>
      </c>
      <c r="P177" s="769"/>
      <c r="Q177" s="757">
        <v>1053.71</v>
      </c>
    </row>
    <row r="178" spans="1:17" ht="14.4" customHeight="1" x14ac:dyDescent="0.3">
      <c r="A178" s="752" t="s">
        <v>562</v>
      </c>
      <c r="B178" s="753" t="s">
        <v>4195</v>
      </c>
      <c r="C178" s="753" t="s">
        <v>4260</v>
      </c>
      <c r="D178" s="753" t="s">
        <v>4392</v>
      </c>
      <c r="E178" s="753" t="s">
        <v>4393</v>
      </c>
      <c r="F178" s="756">
        <v>1</v>
      </c>
      <c r="G178" s="756">
        <v>1212.55</v>
      </c>
      <c r="H178" s="756">
        <v>0.5</v>
      </c>
      <c r="I178" s="756">
        <v>1212.55</v>
      </c>
      <c r="J178" s="756">
        <v>2</v>
      </c>
      <c r="K178" s="756">
        <v>2425.1</v>
      </c>
      <c r="L178" s="756">
        <v>1</v>
      </c>
      <c r="M178" s="756">
        <v>1212.55</v>
      </c>
      <c r="N178" s="756"/>
      <c r="O178" s="756"/>
      <c r="P178" s="769"/>
      <c r="Q178" s="757"/>
    </row>
    <row r="179" spans="1:17" ht="14.4" customHeight="1" x14ac:dyDescent="0.3">
      <c r="A179" s="752" t="s">
        <v>562</v>
      </c>
      <c r="B179" s="753" t="s">
        <v>4195</v>
      </c>
      <c r="C179" s="753" t="s">
        <v>4260</v>
      </c>
      <c r="D179" s="753" t="s">
        <v>4394</v>
      </c>
      <c r="E179" s="753" t="s">
        <v>4395</v>
      </c>
      <c r="F179" s="756"/>
      <c r="G179" s="756"/>
      <c r="H179" s="756"/>
      <c r="I179" s="756"/>
      <c r="J179" s="756">
        <v>1</v>
      </c>
      <c r="K179" s="756">
        <v>1430.18</v>
      </c>
      <c r="L179" s="756">
        <v>1</v>
      </c>
      <c r="M179" s="756">
        <v>1430.18</v>
      </c>
      <c r="N179" s="756"/>
      <c r="O179" s="756"/>
      <c r="P179" s="769"/>
      <c r="Q179" s="757"/>
    </row>
    <row r="180" spans="1:17" ht="14.4" customHeight="1" x14ac:dyDescent="0.3">
      <c r="A180" s="752" t="s">
        <v>562</v>
      </c>
      <c r="B180" s="753" t="s">
        <v>4195</v>
      </c>
      <c r="C180" s="753" t="s">
        <v>4260</v>
      </c>
      <c r="D180" s="753" t="s">
        <v>4396</v>
      </c>
      <c r="E180" s="753" t="s">
        <v>4397</v>
      </c>
      <c r="F180" s="756"/>
      <c r="G180" s="756"/>
      <c r="H180" s="756"/>
      <c r="I180" s="756"/>
      <c r="J180" s="756">
        <v>3</v>
      </c>
      <c r="K180" s="756">
        <v>4079.13</v>
      </c>
      <c r="L180" s="756">
        <v>1</v>
      </c>
      <c r="M180" s="756">
        <v>1359.71</v>
      </c>
      <c r="N180" s="756">
        <v>1</v>
      </c>
      <c r="O180" s="756">
        <v>1359.71</v>
      </c>
      <c r="P180" s="769">
        <v>0.33333333333333331</v>
      </c>
      <c r="Q180" s="757">
        <v>1359.71</v>
      </c>
    </row>
    <row r="181" spans="1:17" ht="14.4" customHeight="1" x14ac:dyDescent="0.3">
      <c r="A181" s="752" t="s">
        <v>562</v>
      </c>
      <c r="B181" s="753" t="s">
        <v>4195</v>
      </c>
      <c r="C181" s="753" t="s">
        <v>4260</v>
      </c>
      <c r="D181" s="753" t="s">
        <v>4398</v>
      </c>
      <c r="E181" s="753" t="s">
        <v>4399</v>
      </c>
      <c r="F181" s="756"/>
      <c r="G181" s="756"/>
      <c r="H181" s="756"/>
      <c r="I181" s="756"/>
      <c r="J181" s="756"/>
      <c r="K181" s="756"/>
      <c r="L181" s="756"/>
      <c r="M181" s="756"/>
      <c r="N181" s="756">
        <v>1</v>
      </c>
      <c r="O181" s="756">
        <v>1331</v>
      </c>
      <c r="P181" s="769"/>
      <c r="Q181" s="757">
        <v>1331</v>
      </c>
    </row>
    <row r="182" spans="1:17" ht="14.4" customHeight="1" x14ac:dyDescent="0.3">
      <c r="A182" s="752" t="s">
        <v>562</v>
      </c>
      <c r="B182" s="753" t="s">
        <v>4195</v>
      </c>
      <c r="C182" s="753" t="s">
        <v>4260</v>
      </c>
      <c r="D182" s="753" t="s">
        <v>4400</v>
      </c>
      <c r="E182" s="753" t="s">
        <v>4401</v>
      </c>
      <c r="F182" s="756">
        <v>2</v>
      </c>
      <c r="G182" s="756">
        <v>3233.46</v>
      </c>
      <c r="H182" s="756">
        <v>2</v>
      </c>
      <c r="I182" s="756">
        <v>1616.73</v>
      </c>
      <c r="J182" s="756">
        <v>1</v>
      </c>
      <c r="K182" s="756">
        <v>1616.73</v>
      </c>
      <c r="L182" s="756">
        <v>1</v>
      </c>
      <c r="M182" s="756">
        <v>1616.73</v>
      </c>
      <c r="N182" s="756"/>
      <c r="O182" s="756"/>
      <c r="P182" s="769"/>
      <c r="Q182" s="757"/>
    </row>
    <row r="183" spans="1:17" ht="14.4" customHeight="1" x14ac:dyDescent="0.3">
      <c r="A183" s="752" t="s">
        <v>562</v>
      </c>
      <c r="B183" s="753" t="s">
        <v>4195</v>
      </c>
      <c r="C183" s="753" t="s">
        <v>4260</v>
      </c>
      <c r="D183" s="753" t="s">
        <v>4402</v>
      </c>
      <c r="E183" s="753" t="s">
        <v>4403</v>
      </c>
      <c r="F183" s="756">
        <v>1</v>
      </c>
      <c r="G183" s="756">
        <v>11997</v>
      </c>
      <c r="H183" s="756"/>
      <c r="I183" s="756">
        <v>11997</v>
      </c>
      <c r="J183" s="756"/>
      <c r="K183" s="756"/>
      <c r="L183" s="756"/>
      <c r="M183" s="756"/>
      <c r="N183" s="756"/>
      <c r="O183" s="756"/>
      <c r="P183" s="769"/>
      <c r="Q183" s="757"/>
    </row>
    <row r="184" spans="1:17" ht="14.4" customHeight="1" x14ac:dyDescent="0.3">
      <c r="A184" s="752" t="s">
        <v>562</v>
      </c>
      <c r="B184" s="753" t="s">
        <v>4195</v>
      </c>
      <c r="C184" s="753" t="s">
        <v>4260</v>
      </c>
      <c r="D184" s="753" t="s">
        <v>4404</v>
      </c>
      <c r="E184" s="753" t="s">
        <v>4405</v>
      </c>
      <c r="F184" s="756">
        <v>2</v>
      </c>
      <c r="G184" s="756">
        <v>35650</v>
      </c>
      <c r="H184" s="756">
        <v>0.66666666666666663</v>
      </c>
      <c r="I184" s="756">
        <v>17825</v>
      </c>
      <c r="J184" s="756">
        <v>3</v>
      </c>
      <c r="K184" s="756">
        <v>53475</v>
      </c>
      <c r="L184" s="756">
        <v>1</v>
      </c>
      <c r="M184" s="756">
        <v>17825</v>
      </c>
      <c r="N184" s="756">
        <v>5</v>
      </c>
      <c r="O184" s="756">
        <v>89125</v>
      </c>
      <c r="P184" s="769">
        <v>1.6666666666666667</v>
      </c>
      <c r="Q184" s="757">
        <v>17825</v>
      </c>
    </row>
    <row r="185" spans="1:17" ht="14.4" customHeight="1" x14ac:dyDescent="0.3">
      <c r="A185" s="752" t="s">
        <v>562</v>
      </c>
      <c r="B185" s="753" t="s">
        <v>4195</v>
      </c>
      <c r="C185" s="753" t="s">
        <v>4260</v>
      </c>
      <c r="D185" s="753" t="s">
        <v>4406</v>
      </c>
      <c r="E185" s="753" t="s">
        <v>4407</v>
      </c>
      <c r="F185" s="756">
        <v>1</v>
      </c>
      <c r="G185" s="756">
        <v>5113.87</v>
      </c>
      <c r="H185" s="756">
        <v>0.33333333333333331</v>
      </c>
      <c r="I185" s="756">
        <v>5113.87</v>
      </c>
      <c r="J185" s="756">
        <v>3</v>
      </c>
      <c r="K185" s="756">
        <v>15341.61</v>
      </c>
      <c r="L185" s="756">
        <v>1</v>
      </c>
      <c r="M185" s="756">
        <v>5113.87</v>
      </c>
      <c r="N185" s="756">
        <v>3</v>
      </c>
      <c r="O185" s="756">
        <v>15341.61</v>
      </c>
      <c r="P185" s="769">
        <v>1</v>
      </c>
      <c r="Q185" s="757">
        <v>5113.87</v>
      </c>
    </row>
    <row r="186" spans="1:17" ht="14.4" customHeight="1" x14ac:dyDescent="0.3">
      <c r="A186" s="752" t="s">
        <v>562</v>
      </c>
      <c r="B186" s="753" t="s">
        <v>4195</v>
      </c>
      <c r="C186" s="753" t="s">
        <v>4260</v>
      </c>
      <c r="D186" s="753" t="s">
        <v>4408</v>
      </c>
      <c r="E186" s="753" t="s">
        <v>4409</v>
      </c>
      <c r="F186" s="756"/>
      <c r="G186" s="756"/>
      <c r="H186" s="756"/>
      <c r="I186" s="756"/>
      <c r="J186" s="756"/>
      <c r="K186" s="756"/>
      <c r="L186" s="756"/>
      <c r="M186" s="756"/>
      <c r="N186" s="756">
        <v>2</v>
      </c>
      <c r="O186" s="756">
        <v>89040</v>
      </c>
      <c r="P186" s="769"/>
      <c r="Q186" s="757">
        <v>44520</v>
      </c>
    </row>
    <row r="187" spans="1:17" ht="14.4" customHeight="1" x14ac:dyDescent="0.3">
      <c r="A187" s="752" t="s">
        <v>562</v>
      </c>
      <c r="B187" s="753" t="s">
        <v>4195</v>
      </c>
      <c r="C187" s="753" t="s">
        <v>4260</v>
      </c>
      <c r="D187" s="753" t="s">
        <v>4410</v>
      </c>
      <c r="E187" s="753" t="s">
        <v>4411</v>
      </c>
      <c r="F187" s="756"/>
      <c r="G187" s="756"/>
      <c r="H187" s="756"/>
      <c r="I187" s="756"/>
      <c r="J187" s="756">
        <v>4</v>
      </c>
      <c r="K187" s="756">
        <v>138595</v>
      </c>
      <c r="L187" s="756">
        <v>1</v>
      </c>
      <c r="M187" s="756">
        <v>34648.75</v>
      </c>
      <c r="N187" s="756"/>
      <c r="O187" s="756"/>
      <c r="P187" s="769"/>
      <c r="Q187" s="757"/>
    </row>
    <row r="188" spans="1:17" ht="14.4" customHeight="1" x14ac:dyDescent="0.3">
      <c r="A188" s="752" t="s">
        <v>562</v>
      </c>
      <c r="B188" s="753" t="s">
        <v>4195</v>
      </c>
      <c r="C188" s="753" t="s">
        <v>4260</v>
      </c>
      <c r="D188" s="753" t="s">
        <v>4412</v>
      </c>
      <c r="E188" s="753" t="s">
        <v>4413</v>
      </c>
      <c r="F188" s="756"/>
      <c r="G188" s="756"/>
      <c r="H188" s="756"/>
      <c r="I188" s="756"/>
      <c r="J188" s="756">
        <v>2</v>
      </c>
      <c r="K188" s="756">
        <v>92236</v>
      </c>
      <c r="L188" s="756">
        <v>1</v>
      </c>
      <c r="M188" s="756">
        <v>46118</v>
      </c>
      <c r="N188" s="756">
        <v>2</v>
      </c>
      <c r="O188" s="756">
        <v>92236</v>
      </c>
      <c r="P188" s="769">
        <v>1</v>
      </c>
      <c r="Q188" s="757">
        <v>46118</v>
      </c>
    </row>
    <row r="189" spans="1:17" ht="14.4" customHeight="1" x14ac:dyDescent="0.3">
      <c r="A189" s="752" t="s">
        <v>562</v>
      </c>
      <c r="B189" s="753" t="s">
        <v>4195</v>
      </c>
      <c r="C189" s="753" t="s">
        <v>4260</v>
      </c>
      <c r="D189" s="753" t="s">
        <v>4414</v>
      </c>
      <c r="E189" s="753" t="s">
        <v>4415</v>
      </c>
      <c r="F189" s="756"/>
      <c r="G189" s="756"/>
      <c r="H189" s="756"/>
      <c r="I189" s="756"/>
      <c r="J189" s="756">
        <v>1</v>
      </c>
      <c r="K189" s="756">
        <v>96715</v>
      </c>
      <c r="L189" s="756">
        <v>1</v>
      </c>
      <c r="M189" s="756">
        <v>96715</v>
      </c>
      <c r="N189" s="756"/>
      <c r="O189" s="756"/>
      <c r="P189" s="769"/>
      <c r="Q189" s="757"/>
    </row>
    <row r="190" spans="1:17" ht="14.4" customHeight="1" x14ac:dyDescent="0.3">
      <c r="A190" s="752" t="s">
        <v>562</v>
      </c>
      <c r="B190" s="753" t="s">
        <v>4195</v>
      </c>
      <c r="C190" s="753" t="s">
        <v>4260</v>
      </c>
      <c r="D190" s="753" t="s">
        <v>4416</v>
      </c>
      <c r="E190" s="753" t="s">
        <v>4417</v>
      </c>
      <c r="F190" s="756"/>
      <c r="G190" s="756"/>
      <c r="H190" s="756"/>
      <c r="I190" s="756"/>
      <c r="J190" s="756">
        <v>1</v>
      </c>
      <c r="K190" s="756">
        <v>72473.59</v>
      </c>
      <c r="L190" s="756">
        <v>1</v>
      </c>
      <c r="M190" s="756">
        <v>72473.59</v>
      </c>
      <c r="N190" s="756"/>
      <c r="O190" s="756"/>
      <c r="P190" s="769"/>
      <c r="Q190" s="757"/>
    </row>
    <row r="191" spans="1:17" ht="14.4" customHeight="1" x14ac:dyDescent="0.3">
      <c r="A191" s="752" t="s">
        <v>562</v>
      </c>
      <c r="B191" s="753" t="s">
        <v>4195</v>
      </c>
      <c r="C191" s="753" t="s">
        <v>4260</v>
      </c>
      <c r="D191" s="753" t="s">
        <v>4418</v>
      </c>
      <c r="E191" s="753" t="s">
        <v>4419</v>
      </c>
      <c r="F191" s="756"/>
      <c r="G191" s="756"/>
      <c r="H191" s="756"/>
      <c r="I191" s="756"/>
      <c r="J191" s="756"/>
      <c r="K191" s="756"/>
      <c r="L191" s="756"/>
      <c r="M191" s="756"/>
      <c r="N191" s="756">
        <v>43</v>
      </c>
      <c r="O191" s="756">
        <v>1139242</v>
      </c>
      <c r="P191" s="769"/>
      <c r="Q191" s="757">
        <v>26494</v>
      </c>
    </row>
    <row r="192" spans="1:17" ht="14.4" customHeight="1" x14ac:dyDescent="0.3">
      <c r="A192" s="752" t="s">
        <v>562</v>
      </c>
      <c r="B192" s="753" t="s">
        <v>4195</v>
      </c>
      <c r="C192" s="753" t="s">
        <v>4260</v>
      </c>
      <c r="D192" s="753" t="s">
        <v>4420</v>
      </c>
      <c r="E192" s="753" t="s">
        <v>4421</v>
      </c>
      <c r="F192" s="756"/>
      <c r="G192" s="756"/>
      <c r="H192" s="756"/>
      <c r="I192" s="756"/>
      <c r="J192" s="756"/>
      <c r="K192" s="756"/>
      <c r="L192" s="756"/>
      <c r="M192" s="756"/>
      <c r="N192" s="756">
        <v>1</v>
      </c>
      <c r="O192" s="756">
        <v>2793</v>
      </c>
      <c r="P192" s="769"/>
      <c r="Q192" s="757">
        <v>2793</v>
      </c>
    </row>
    <row r="193" spans="1:17" ht="14.4" customHeight="1" x14ac:dyDescent="0.3">
      <c r="A193" s="752" t="s">
        <v>562</v>
      </c>
      <c r="B193" s="753" t="s">
        <v>4195</v>
      </c>
      <c r="C193" s="753" t="s">
        <v>4052</v>
      </c>
      <c r="D193" s="753" t="s">
        <v>4422</v>
      </c>
      <c r="E193" s="753" t="s">
        <v>4423</v>
      </c>
      <c r="F193" s="756">
        <v>33</v>
      </c>
      <c r="G193" s="756">
        <v>6237</v>
      </c>
      <c r="H193" s="756">
        <v>0.60383386581469645</v>
      </c>
      <c r="I193" s="756">
        <v>189</v>
      </c>
      <c r="J193" s="756">
        <v>53</v>
      </c>
      <c r="K193" s="756">
        <v>10329</v>
      </c>
      <c r="L193" s="756">
        <v>1</v>
      </c>
      <c r="M193" s="756">
        <v>194.88679245283018</v>
      </c>
      <c r="N193" s="756">
        <v>24</v>
      </c>
      <c r="O193" s="756">
        <v>4704</v>
      </c>
      <c r="P193" s="769">
        <v>0.45541678768515831</v>
      </c>
      <c r="Q193" s="757">
        <v>196</v>
      </c>
    </row>
    <row r="194" spans="1:17" ht="14.4" customHeight="1" x14ac:dyDescent="0.3">
      <c r="A194" s="752" t="s">
        <v>562</v>
      </c>
      <c r="B194" s="753" t="s">
        <v>4195</v>
      </c>
      <c r="C194" s="753" t="s">
        <v>4052</v>
      </c>
      <c r="D194" s="753" t="s">
        <v>4424</v>
      </c>
      <c r="E194" s="753" t="s">
        <v>4425</v>
      </c>
      <c r="F194" s="756"/>
      <c r="G194" s="756"/>
      <c r="H194" s="756"/>
      <c r="I194" s="756"/>
      <c r="J194" s="756"/>
      <c r="K194" s="756"/>
      <c r="L194" s="756"/>
      <c r="M194" s="756"/>
      <c r="N194" s="756">
        <v>2</v>
      </c>
      <c r="O194" s="756">
        <v>10296</v>
      </c>
      <c r="P194" s="769"/>
      <c r="Q194" s="757">
        <v>5148</v>
      </c>
    </row>
    <row r="195" spans="1:17" ht="14.4" customHeight="1" x14ac:dyDescent="0.3">
      <c r="A195" s="752" t="s">
        <v>562</v>
      </c>
      <c r="B195" s="753" t="s">
        <v>4195</v>
      </c>
      <c r="C195" s="753" t="s">
        <v>4052</v>
      </c>
      <c r="D195" s="753" t="s">
        <v>4426</v>
      </c>
      <c r="E195" s="753" t="s">
        <v>4427</v>
      </c>
      <c r="F195" s="756">
        <v>1</v>
      </c>
      <c r="G195" s="756">
        <v>949</v>
      </c>
      <c r="H195" s="756">
        <v>0.19729729729729731</v>
      </c>
      <c r="I195" s="756">
        <v>949</v>
      </c>
      <c r="J195" s="756">
        <v>5</v>
      </c>
      <c r="K195" s="756">
        <v>4810</v>
      </c>
      <c r="L195" s="756">
        <v>1</v>
      </c>
      <c r="M195" s="756">
        <v>962</v>
      </c>
      <c r="N195" s="756">
        <v>1</v>
      </c>
      <c r="O195" s="756">
        <v>962</v>
      </c>
      <c r="P195" s="769">
        <v>0.2</v>
      </c>
      <c r="Q195" s="757">
        <v>962</v>
      </c>
    </row>
    <row r="196" spans="1:17" ht="14.4" customHeight="1" x14ac:dyDescent="0.3">
      <c r="A196" s="752" t="s">
        <v>562</v>
      </c>
      <c r="B196" s="753" t="s">
        <v>4195</v>
      </c>
      <c r="C196" s="753" t="s">
        <v>4052</v>
      </c>
      <c r="D196" s="753" t="s">
        <v>4095</v>
      </c>
      <c r="E196" s="753" t="s">
        <v>4096</v>
      </c>
      <c r="F196" s="756">
        <v>1</v>
      </c>
      <c r="G196" s="756">
        <v>415</v>
      </c>
      <c r="H196" s="756">
        <v>0.19437939110070257</v>
      </c>
      <c r="I196" s="756">
        <v>415</v>
      </c>
      <c r="J196" s="756">
        <v>5</v>
      </c>
      <c r="K196" s="756">
        <v>2135</v>
      </c>
      <c r="L196" s="756">
        <v>1</v>
      </c>
      <c r="M196" s="756">
        <v>427</v>
      </c>
      <c r="N196" s="756">
        <v>2</v>
      </c>
      <c r="O196" s="756">
        <v>856</v>
      </c>
      <c r="P196" s="769">
        <v>0.40093676814988288</v>
      </c>
      <c r="Q196" s="757">
        <v>428</v>
      </c>
    </row>
    <row r="197" spans="1:17" ht="14.4" customHeight="1" x14ac:dyDescent="0.3">
      <c r="A197" s="752" t="s">
        <v>562</v>
      </c>
      <c r="B197" s="753" t="s">
        <v>4195</v>
      </c>
      <c r="C197" s="753" t="s">
        <v>4052</v>
      </c>
      <c r="D197" s="753" t="s">
        <v>4428</v>
      </c>
      <c r="E197" s="753" t="s">
        <v>4429</v>
      </c>
      <c r="F197" s="756">
        <v>3</v>
      </c>
      <c r="G197" s="756">
        <v>2453</v>
      </c>
      <c r="H197" s="756">
        <v>0.49069813962792558</v>
      </c>
      <c r="I197" s="756">
        <v>817.66666666666663</v>
      </c>
      <c r="J197" s="756">
        <v>6</v>
      </c>
      <c r="K197" s="756">
        <v>4999</v>
      </c>
      <c r="L197" s="756">
        <v>1</v>
      </c>
      <c r="M197" s="756">
        <v>833.16666666666663</v>
      </c>
      <c r="N197" s="756">
        <v>3</v>
      </c>
      <c r="O197" s="756">
        <v>2511</v>
      </c>
      <c r="P197" s="769">
        <v>0.50230046009201845</v>
      </c>
      <c r="Q197" s="757">
        <v>837</v>
      </c>
    </row>
    <row r="198" spans="1:17" ht="14.4" customHeight="1" x14ac:dyDescent="0.3">
      <c r="A198" s="752" t="s">
        <v>562</v>
      </c>
      <c r="B198" s="753" t="s">
        <v>4195</v>
      </c>
      <c r="C198" s="753" t="s">
        <v>4052</v>
      </c>
      <c r="D198" s="753" t="s">
        <v>4430</v>
      </c>
      <c r="E198" s="753" t="s">
        <v>4431</v>
      </c>
      <c r="F198" s="756">
        <v>0</v>
      </c>
      <c r="G198" s="756">
        <v>0</v>
      </c>
      <c r="H198" s="756"/>
      <c r="I198" s="756"/>
      <c r="J198" s="756">
        <v>0</v>
      </c>
      <c r="K198" s="756">
        <v>0</v>
      </c>
      <c r="L198" s="756"/>
      <c r="M198" s="756"/>
      <c r="N198" s="756">
        <v>0</v>
      </c>
      <c r="O198" s="756">
        <v>0</v>
      </c>
      <c r="P198" s="769"/>
      <c r="Q198" s="757"/>
    </row>
    <row r="199" spans="1:17" ht="14.4" customHeight="1" x14ac:dyDescent="0.3">
      <c r="A199" s="752" t="s">
        <v>562</v>
      </c>
      <c r="B199" s="753" t="s">
        <v>4195</v>
      </c>
      <c r="C199" s="753" t="s">
        <v>4052</v>
      </c>
      <c r="D199" s="753" t="s">
        <v>4432</v>
      </c>
      <c r="E199" s="753" t="s">
        <v>4433</v>
      </c>
      <c r="F199" s="756">
        <v>537</v>
      </c>
      <c r="G199" s="756">
        <v>0</v>
      </c>
      <c r="H199" s="756"/>
      <c r="I199" s="756">
        <v>0</v>
      </c>
      <c r="J199" s="756">
        <v>614</v>
      </c>
      <c r="K199" s="756">
        <v>0</v>
      </c>
      <c r="L199" s="756"/>
      <c r="M199" s="756">
        <v>0</v>
      </c>
      <c r="N199" s="756">
        <v>667</v>
      </c>
      <c r="O199" s="756">
        <v>0</v>
      </c>
      <c r="P199" s="769"/>
      <c r="Q199" s="757">
        <v>0</v>
      </c>
    </row>
    <row r="200" spans="1:17" ht="14.4" customHeight="1" x14ac:dyDescent="0.3">
      <c r="A200" s="752" t="s">
        <v>562</v>
      </c>
      <c r="B200" s="753" t="s">
        <v>4195</v>
      </c>
      <c r="C200" s="753" t="s">
        <v>4052</v>
      </c>
      <c r="D200" s="753" t="s">
        <v>4146</v>
      </c>
      <c r="E200" s="753" t="s">
        <v>4147</v>
      </c>
      <c r="F200" s="756">
        <v>116</v>
      </c>
      <c r="G200" s="756">
        <v>0</v>
      </c>
      <c r="H200" s="756"/>
      <c r="I200" s="756">
        <v>0</v>
      </c>
      <c r="J200" s="756">
        <v>130</v>
      </c>
      <c r="K200" s="756">
        <v>0</v>
      </c>
      <c r="L200" s="756"/>
      <c r="M200" s="756">
        <v>0</v>
      </c>
      <c r="N200" s="756">
        <v>128</v>
      </c>
      <c r="O200" s="756">
        <v>0</v>
      </c>
      <c r="P200" s="769"/>
      <c r="Q200" s="757">
        <v>0</v>
      </c>
    </row>
    <row r="201" spans="1:17" ht="14.4" customHeight="1" x14ac:dyDescent="0.3">
      <c r="A201" s="752" t="s">
        <v>562</v>
      </c>
      <c r="B201" s="753" t="s">
        <v>4195</v>
      </c>
      <c r="C201" s="753" t="s">
        <v>4052</v>
      </c>
      <c r="D201" s="753" t="s">
        <v>4434</v>
      </c>
      <c r="E201" s="753" t="s">
        <v>4435</v>
      </c>
      <c r="F201" s="756"/>
      <c r="G201" s="756"/>
      <c r="H201" s="756"/>
      <c r="I201" s="756"/>
      <c r="J201" s="756"/>
      <c r="K201" s="756"/>
      <c r="L201" s="756"/>
      <c r="M201" s="756"/>
      <c r="N201" s="756">
        <v>1</v>
      </c>
      <c r="O201" s="756">
        <v>0</v>
      </c>
      <c r="P201" s="769"/>
      <c r="Q201" s="757">
        <v>0</v>
      </c>
    </row>
    <row r="202" spans="1:17" ht="14.4" customHeight="1" x14ac:dyDescent="0.3">
      <c r="A202" s="752" t="s">
        <v>562</v>
      </c>
      <c r="B202" s="753" t="s">
        <v>4195</v>
      </c>
      <c r="C202" s="753" t="s">
        <v>4052</v>
      </c>
      <c r="D202" s="753" t="s">
        <v>4150</v>
      </c>
      <c r="E202" s="753" t="s">
        <v>4151</v>
      </c>
      <c r="F202" s="756">
        <v>2</v>
      </c>
      <c r="G202" s="756">
        <v>0</v>
      </c>
      <c r="H202" s="756"/>
      <c r="I202" s="756">
        <v>0</v>
      </c>
      <c r="J202" s="756"/>
      <c r="K202" s="756"/>
      <c r="L202" s="756"/>
      <c r="M202" s="756"/>
      <c r="N202" s="756">
        <v>1</v>
      </c>
      <c r="O202" s="756">
        <v>0</v>
      </c>
      <c r="P202" s="769"/>
      <c r="Q202" s="757">
        <v>0</v>
      </c>
    </row>
    <row r="203" spans="1:17" ht="14.4" customHeight="1" x14ac:dyDescent="0.3">
      <c r="A203" s="752" t="s">
        <v>562</v>
      </c>
      <c r="B203" s="753" t="s">
        <v>4195</v>
      </c>
      <c r="C203" s="753" t="s">
        <v>4052</v>
      </c>
      <c r="D203" s="753" t="s">
        <v>4436</v>
      </c>
      <c r="E203" s="753" t="s">
        <v>4437</v>
      </c>
      <c r="F203" s="756">
        <v>2</v>
      </c>
      <c r="G203" s="756">
        <v>0</v>
      </c>
      <c r="H203" s="756"/>
      <c r="I203" s="756">
        <v>0</v>
      </c>
      <c r="J203" s="756">
        <v>7</v>
      </c>
      <c r="K203" s="756">
        <v>0</v>
      </c>
      <c r="L203" s="756"/>
      <c r="M203" s="756">
        <v>0</v>
      </c>
      <c r="N203" s="756">
        <v>5</v>
      </c>
      <c r="O203" s="756">
        <v>0</v>
      </c>
      <c r="P203" s="769"/>
      <c r="Q203" s="757">
        <v>0</v>
      </c>
    </row>
    <row r="204" spans="1:17" ht="14.4" customHeight="1" x14ac:dyDescent="0.3">
      <c r="A204" s="752" t="s">
        <v>562</v>
      </c>
      <c r="B204" s="753" t="s">
        <v>4195</v>
      </c>
      <c r="C204" s="753" t="s">
        <v>4052</v>
      </c>
      <c r="D204" s="753" t="s">
        <v>4438</v>
      </c>
      <c r="E204" s="753" t="s">
        <v>4439</v>
      </c>
      <c r="F204" s="756"/>
      <c r="G204" s="756"/>
      <c r="H204" s="756"/>
      <c r="I204" s="756"/>
      <c r="J204" s="756">
        <v>3</v>
      </c>
      <c r="K204" s="756">
        <v>0</v>
      </c>
      <c r="L204" s="756"/>
      <c r="M204" s="756">
        <v>0</v>
      </c>
      <c r="N204" s="756">
        <v>2</v>
      </c>
      <c r="O204" s="756">
        <v>0</v>
      </c>
      <c r="P204" s="769"/>
      <c r="Q204" s="757">
        <v>0</v>
      </c>
    </row>
    <row r="205" spans="1:17" ht="14.4" customHeight="1" x14ac:dyDescent="0.3">
      <c r="A205" s="752" t="s">
        <v>562</v>
      </c>
      <c r="B205" s="753" t="s">
        <v>4195</v>
      </c>
      <c r="C205" s="753" t="s">
        <v>4052</v>
      </c>
      <c r="D205" s="753" t="s">
        <v>4440</v>
      </c>
      <c r="E205" s="753" t="s">
        <v>4441</v>
      </c>
      <c r="F205" s="756">
        <v>80</v>
      </c>
      <c r="G205" s="756">
        <v>0</v>
      </c>
      <c r="H205" s="756"/>
      <c r="I205" s="756">
        <v>0</v>
      </c>
      <c r="J205" s="756">
        <v>74</v>
      </c>
      <c r="K205" s="756">
        <v>0</v>
      </c>
      <c r="L205" s="756"/>
      <c r="M205" s="756">
        <v>0</v>
      </c>
      <c r="N205" s="756">
        <v>64</v>
      </c>
      <c r="O205" s="756">
        <v>0</v>
      </c>
      <c r="P205" s="769"/>
      <c r="Q205" s="757">
        <v>0</v>
      </c>
    </row>
    <row r="206" spans="1:17" ht="14.4" customHeight="1" x14ac:dyDescent="0.3">
      <c r="A206" s="752" t="s">
        <v>562</v>
      </c>
      <c r="B206" s="753" t="s">
        <v>4195</v>
      </c>
      <c r="C206" s="753" t="s">
        <v>4052</v>
      </c>
      <c r="D206" s="753" t="s">
        <v>4442</v>
      </c>
      <c r="E206" s="753" t="s">
        <v>4443</v>
      </c>
      <c r="F206" s="756">
        <v>2</v>
      </c>
      <c r="G206" s="756">
        <v>0</v>
      </c>
      <c r="H206" s="756"/>
      <c r="I206" s="756">
        <v>0</v>
      </c>
      <c r="J206" s="756">
        <v>1</v>
      </c>
      <c r="K206" s="756">
        <v>0</v>
      </c>
      <c r="L206" s="756"/>
      <c r="M206" s="756">
        <v>0</v>
      </c>
      <c r="N206" s="756"/>
      <c r="O206" s="756"/>
      <c r="P206" s="769"/>
      <c r="Q206" s="757"/>
    </row>
    <row r="207" spans="1:17" ht="14.4" customHeight="1" x14ac:dyDescent="0.3">
      <c r="A207" s="752" t="s">
        <v>562</v>
      </c>
      <c r="B207" s="753" t="s">
        <v>4195</v>
      </c>
      <c r="C207" s="753" t="s">
        <v>4052</v>
      </c>
      <c r="D207" s="753" t="s">
        <v>4444</v>
      </c>
      <c r="E207" s="753" t="s">
        <v>4445</v>
      </c>
      <c r="F207" s="756">
        <v>8</v>
      </c>
      <c r="G207" s="756">
        <v>0</v>
      </c>
      <c r="H207" s="756"/>
      <c r="I207" s="756">
        <v>0</v>
      </c>
      <c r="J207" s="756">
        <v>5</v>
      </c>
      <c r="K207" s="756">
        <v>0</v>
      </c>
      <c r="L207" s="756"/>
      <c r="M207" s="756">
        <v>0</v>
      </c>
      <c r="N207" s="756">
        <v>7</v>
      </c>
      <c r="O207" s="756">
        <v>0</v>
      </c>
      <c r="P207" s="769"/>
      <c r="Q207" s="757">
        <v>0</v>
      </c>
    </row>
    <row r="208" spans="1:17" ht="14.4" customHeight="1" x14ac:dyDescent="0.3">
      <c r="A208" s="752" t="s">
        <v>562</v>
      </c>
      <c r="B208" s="753" t="s">
        <v>4195</v>
      </c>
      <c r="C208" s="753" t="s">
        <v>4052</v>
      </c>
      <c r="D208" s="753" t="s">
        <v>4446</v>
      </c>
      <c r="E208" s="753" t="s">
        <v>4447</v>
      </c>
      <c r="F208" s="756">
        <v>2</v>
      </c>
      <c r="G208" s="756">
        <v>0</v>
      </c>
      <c r="H208" s="756"/>
      <c r="I208" s="756">
        <v>0</v>
      </c>
      <c r="J208" s="756">
        <v>2</v>
      </c>
      <c r="K208" s="756">
        <v>0</v>
      </c>
      <c r="L208" s="756"/>
      <c r="M208" s="756">
        <v>0</v>
      </c>
      <c r="N208" s="756">
        <v>2</v>
      </c>
      <c r="O208" s="756">
        <v>0</v>
      </c>
      <c r="P208" s="769"/>
      <c r="Q208" s="757">
        <v>0</v>
      </c>
    </row>
    <row r="209" spans="1:17" ht="14.4" customHeight="1" x14ac:dyDescent="0.3">
      <c r="A209" s="752" t="s">
        <v>562</v>
      </c>
      <c r="B209" s="753" t="s">
        <v>4195</v>
      </c>
      <c r="C209" s="753" t="s">
        <v>4052</v>
      </c>
      <c r="D209" s="753" t="s">
        <v>4448</v>
      </c>
      <c r="E209" s="753" t="s">
        <v>4449</v>
      </c>
      <c r="F209" s="756">
        <v>2</v>
      </c>
      <c r="G209" s="756">
        <v>0</v>
      </c>
      <c r="H209" s="756"/>
      <c r="I209" s="756">
        <v>0</v>
      </c>
      <c r="J209" s="756">
        <v>4</v>
      </c>
      <c r="K209" s="756">
        <v>0</v>
      </c>
      <c r="L209" s="756"/>
      <c r="M209" s="756">
        <v>0</v>
      </c>
      <c r="N209" s="756">
        <v>4</v>
      </c>
      <c r="O209" s="756">
        <v>0</v>
      </c>
      <c r="P209" s="769"/>
      <c r="Q209" s="757">
        <v>0</v>
      </c>
    </row>
    <row r="210" spans="1:17" ht="14.4" customHeight="1" x14ac:dyDescent="0.3">
      <c r="A210" s="752" t="s">
        <v>562</v>
      </c>
      <c r="B210" s="753" t="s">
        <v>4195</v>
      </c>
      <c r="C210" s="753" t="s">
        <v>4052</v>
      </c>
      <c r="D210" s="753" t="s">
        <v>4450</v>
      </c>
      <c r="E210" s="753" t="s">
        <v>4451</v>
      </c>
      <c r="F210" s="756">
        <v>77</v>
      </c>
      <c r="G210" s="756">
        <v>0</v>
      </c>
      <c r="H210" s="756"/>
      <c r="I210" s="756">
        <v>0</v>
      </c>
      <c r="J210" s="756">
        <v>95</v>
      </c>
      <c r="K210" s="756">
        <v>0</v>
      </c>
      <c r="L210" s="756"/>
      <c r="M210" s="756">
        <v>0</v>
      </c>
      <c r="N210" s="756">
        <v>85</v>
      </c>
      <c r="O210" s="756">
        <v>0</v>
      </c>
      <c r="P210" s="769"/>
      <c r="Q210" s="757">
        <v>0</v>
      </c>
    </row>
    <row r="211" spans="1:17" ht="14.4" customHeight="1" x14ac:dyDescent="0.3">
      <c r="A211" s="752" t="s">
        <v>562</v>
      </c>
      <c r="B211" s="753" t="s">
        <v>4195</v>
      </c>
      <c r="C211" s="753" t="s">
        <v>4052</v>
      </c>
      <c r="D211" s="753" t="s">
        <v>4452</v>
      </c>
      <c r="E211" s="753" t="s">
        <v>4453</v>
      </c>
      <c r="F211" s="756">
        <v>29</v>
      </c>
      <c r="G211" s="756">
        <v>0</v>
      </c>
      <c r="H211" s="756"/>
      <c r="I211" s="756">
        <v>0</v>
      </c>
      <c r="J211" s="756">
        <v>34</v>
      </c>
      <c r="K211" s="756">
        <v>0</v>
      </c>
      <c r="L211" s="756"/>
      <c r="M211" s="756">
        <v>0</v>
      </c>
      <c r="N211" s="756">
        <v>38</v>
      </c>
      <c r="O211" s="756">
        <v>0</v>
      </c>
      <c r="P211" s="769"/>
      <c r="Q211" s="757">
        <v>0</v>
      </c>
    </row>
    <row r="212" spans="1:17" ht="14.4" customHeight="1" x14ac:dyDescent="0.3">
      <c r="A212" s="752" t="s">
        <v>562</v>
      </c>
      <c r="B212" s="753" t="s">
        <v>4195</v>
      </c>
      <c r="C212" s="753" t="s">
        <v>4052</v>
      </c>
      <c r="D212" s="753" t="s">
        <v>4454</v>
      </c>
      <c r="E212" s="753" t="s">
        <v>4455</v>
      </c>
      <c r="F212" s="756">
        <v>3</v>
      </c>
      <c r="G212" s="756">
        <v>0</v>
      </c>
      <c r="H212" s="756"/>
      <c r="I212" s="756">
        <v>0</v>
      </c>
      <c r="J212" s="756">
        <v>1</v>
      </c>
      <c r="K212" s="756">
        <v>0</v>
      </c>
      <c r="L212" s="756"/>
      <c r="M212" s="756">
        <v>0</v>
      </c>
      <c r="N212" s="756"/>
      <c r="O212" s="756"/>
      <c r="P212" s="769"/>
      <c r="Q212" s="757"/>
    </row>
    <row r="213" spans="1:17" ht="14.4" customHeight="1" x14ac:dyDescent="0.3">
      <c r="A213" s="752" t="s">
        <v>562</v>
      </c>
      <c r="B213" s="753" t="s">
        <v>4195</v>
      </c>
      <c r="C213" s="753" t="s">
        <v>4052</v>
      </c>
      <c r="D213" s="753" t="s">
        <v>4456</v>
      </c>
      <c r="E213" s="753" t="s">
        <v>4457</v>
      </c>
      <c r="F213" s="756">
        <v>1</v>
      </c>
      <c r="G213" s="756">
        <v>0</v>
      </c>
      <c r="H213" s="756"/>
      <c r="I213" s="756">
        <v>0</v>
      </c>
      <c r="J213" s="756">
        <v>3</v>
      </c>
      <c r="K213" s="756">
        <v>0</v>
      </c>
      <c r="L213" s="756"/>
      <c r="M213" s="756">
        <v>0</v>
      </c>
      <c r="N213" s="756">
        <v>1</v>
      </c>
      <c r="O213" s="756">
        <v>0</v>
      </c>
      <c r="P213" s="769"/>
      <c r="Q213" s="757">
        <v>0</v>
      </c>
    </row>
    <row r="214" spans="1:17" ht="14.4" customHeight="1" x14ac:dyDescent="0.3">
      <c r="A214" s="752" t="s">
        <v>562</v>
      </c>
      <c r="B214" s="753" t="s">
        <v>4195</v>
      </c>
      <c r="C214" s="753" t="s">
        <v>4052</v>
      </c>
      <c r="D214" s="753" t="s">
        <v>4458</v>
      </c>
      <c r="E214" s="753" t="s">
        <v>4459</v>
      </c>
      <c r="F214" s="756">
        <v>3</v>
      </c>
      <c r="G214" s="756">
        <v>0</v>
      </c>
      <c r="H214" s="756"/>
      <c r="I214" s="756">
        <v>0</v>
      </c>
      <c r="J214" s="756">
        <v>3</v>
      </c>
      <c r="K214" s="756">
        <v>0</v>
      </c>
      <c r="L214" s="756"/>
      <c r="M214" s="756">
        <v>0</v>
      </c>
      <c r="N214" s="756">
        <v>4</v>
      </c>
      <c r="O214" s="756">
        <v>0</v>
      </c>
      <c r="P214" s="769"/>
      <c r="Q214" s="757">
        <v>0</v>
      </c>
    </row>
    <row r="215" spans="1:17" ht="14.4" customHeight="1" x14ac:dyDescent="0.3">
      <c r="A215" s="752" t="s">
        <v>562</v>
      </c>
      <c r="B215" s="753" t="s">
        <v>4195</v>
      </c>
      <c r="C215" s="753" t="s">
        <v>4052</v>
      </c>
      <c r="D215" s="753" t="s">
        <v>4460</v>
      </c>
      <c r="E215" s="753" t="s">
        <v>4461</v>
      </c>
      <c r="F215" s="756">
        <v>1</v>
      </c>
      <c r="G215" s="756">
        <v>0</v>
      </c>
      <c r="H215" s="756"/>
      <c r="I215" s="756">
        <v>0</v>
      </c>
      <c r="J215" s="756">
        <v>1</v>
      </c>
      <c r="K215" s="756">
        <v>0</v>
      </c>
      <c r="L215" s="756"/>
      <c r="M215" s="756">
        <v>0</v>
      </c>
      <c r="N215" s="756">
        <v>1</v>
      </c>
      <c r="O215" s="756">
        <v>0</v>
      </c>
      <c r="P215" s="769"/>
      <c r="Q215" s="757">
        <v>0</v>
      </c>
    </row>
    <row r="216" spans="1:17" ht="14.4" customHeight="1" x14ac:dyDescent="0.3">
      <c r="A216" s="752" t="s">
        <v>562</v>
      </c>
      <c r="B216" s="753" t="s">
        <v>4195</v>
      </c>
      <c r="C216" s="753" t="s">
        <v>4052</v>
      </c>
      <c r="D216" s="753" t="s">
        <v>4462</v>
      </c>
      <c r="E216" s="753" t="s">
        <v>4463</v>
      </c>
      <c r="F216" s="756">
        <v>15</v>
      </c>
      <c r="G216" s="756">
        <v>0</v>
      </c>
      <c r="H216" s="756"/>
      <c r="I216" s="756">
        <v>0</v>
      </c>
      <c r="J216" s="756">
        <v>20</v>
      </c>
      <c r="K216" s="756">
        <v>0</v>
      </c>
      <c r="L216" s="756"/>
      <c r="M216" s="756">
        <v>0</v>
      </c>
      <c r="N216" s="756">
        <v>21</v>
      </c>
      <c r="O216" s="756">
        <v>0</v>
      </c>
      <c r="P216" s="769"/>
      <c r="Q216" s="757">
        <v>0</v>
      </c>
    </row>
    <row r="217" spans="1:17" ht="14.4" customHeight="1" x14ac:dyDescent="0.3">
      <c r="A217" s="752" t="s">
        <v>562</v>
      </c>
      <c r="B217" s="753" t="s">
        <v>4195</v>
      </c>
      <c r="C217" s="753" t="s">
        <v>4052</v>
      </c>
      <c r="D217" s="753" t="s">
        <v>4464</v>
      </c>
      <c r="E217" s="753" t="s">
        <v>4465</v>
      </c>
      <c r="F217" s="756"/>
      <c r="G217" s="756"/>
      <c r="H217" s="756"/>
      <c r="I217" s="756"/>
      <c r="J217" s="756"/>
      <c r="K217" s="756"/>
      <c r="L217" s="756"/>
      <c r="M217" s="756"/>
      <c r="N217" s="756">
        <v>1</v>
      </c>
      <c r="O217" s="756">
        <v>0</v>
      </c>
      <c r="P217" s="769"/>
      <c r="Q217" s="757">
        <v>0</v>
      </c>
    </row>
    <row r="218" spans="1:17" ht="14.4" customHeight="1" x14ac:dyDescent="0.3">
      <c r="A218" s="752" t="s">
        <v>562</v>
      </c>
      <c r="B218" s="753" t="s">
        <v>4195</v>
      </c>
      <c r="C218" s="753" t="s">
        <v>4052</v>
      </c>
      <c r="D218" s="753" t="s">
        <v>4466</v>
      </c>
      <c r="E218" s="753" t="s">
        <v>4467</v>
      </c>
      <c r="F218" s="756"/>
      <c r="G218" s="756"/>
      <c r="H218" s="756"/>
      <c r="I218" s="756"/>
      <c r="J218" s="756"/>
      <c r="K218" s="756"/>
      <c r="L218" s="756"/>
      <c r="M218" s="756"/>
      <c r="N218" s="756">
        <v>1</v>
      </c>
      <c r="O218" s="756">
        <v>0</v>
      </c>
      <c r="P218" s="769"/>
      <c r="Q218" s="757">
        <v>0</v>
      </c>
    </row>
    <row r="219" spans="1:17" ht="14.4" customHeight="1" x14ac:dyDescent="0.3">
      <c r="A219" s="752" t="s">
        <v>562</v>
      </c>
      <c r="B219" s="753" t="s">
        <v>4195</v>
      </c>
      <c r="C219" s="753" t="s">
        <v>4052</v>
      </c>
      <c r="D219" s="753" t="s">
        <v>4468</v>
      </c>
      <c r="E219" s="753" t="s">
        <v>4469</v>
      </c>
      <c r="F219" s="756"/>
      <c r="G219" s="756"/>
      <c r="H219" s="756"/>
      <c r="I219" s="756"/>
      <c r="J219" s="756"/>
      <c r="K219" s="756"/>
      <c r="L219" s="756"/>
      <c r="M219" s="756"/>
      <c r="N219" s="756">
        <v>1</v>
      </c>
      <c r="O219" s="756">
        <v>0</v>
      </c>
      <c r="P219" s="769"/>
      <c r="Q219" s="757">
        <v>0</v>
      </c>
    </row>
    <row r="220" spans="1:17" ht="14.4" customHeight="1" x14ac:dyDescent="0.3">
      <c r="A220" s="752" t="s">
        <v>562</v>
      </c>
      <c r="B220" s="753" t="s">
        <v>4195</v>
      </c>
      <c r="C220" s="753" t="s">
        <v>4052</v>
      </c>
      <c r="D220" s="753" t="s">
        <v>4470</v>
      </c>
      <c r="E220" s="753" t="s">
        <v>4471</v>
      </c>
      <c r="F220" s="756"/>
      <c r="G220" s="756"/>
      <c r="H220" s="756"/>
      <c r="I220" s="756"/>
      <c r="J220" s="756">
        <v>1</v>
      </c>
      <c r="K220" s="756">
        <v>0</v>
      </c>
      <c r="L220" s="756"/>
      <c r="M220" s="756">
        <v>0</v>
      </c>
      <c r="N220" s="756">
        <v>2</v>
      </c>
      <c r="O220" s="756">
        <v>0</v>
      </c>
      <c r="P220" s="769"/>
      <c r="Q220" s="757">
        <v>0</v>
      </c>
    </row>
    <row r="221" spans="1:17" ht="14.4" customHeight="1" x14ac:dyDescent="0.3">
      <c r="A221" s="752" t="s">
        <v>562</v>
      </c>
      <c r="B221" s="753" t="s">
        <v>4195</v>
      </c>
      <c r="C221" s="753" t="s">
        <v>4052</v>
      </c>
      <c r="D221" s="753" t="s">
        <v>4472</v>
      </c>
      <c r="E221" s="753" t="s">
        <v>4473</v>
      </c>
      <c r="F221" s="756"/>
      <c r="G221" s="756"/>
      <c r="H221" s="756"/>
      <c r="I221" s="756"/>
      <c r="J221" s="756">
        <v>1</v>
      </c>
      <c r="K221" s="756">
        <v>0</v>
      </c>
      <c r="L221" s="756"/>
      <c r="M221" s="756">
        <v>0</v>
      </c>
      <c r="N221" s="756">
        <v>1</v>
      </c>
      <c r="O221" s="756">
        <v>0</v>
      </c>
      <c r="P221" s="769"/>
      <c r="Q221" s="757">
        <v>0</v>
      </c>
    </row>
    <row r="222" spans="1:17" ht="14.4" customHeight="1" x14ac:dyDescent="0.3">
      <c r="A222" s="752" t="s">
        <v>562</v>
      </c>
      <c r="B222" s="753" t="s">
        <v>4195</v>
      </c>
      <c r="C222" s="753" t="s">
        <v>4052</v>
      </c>
      <c r="D222" s="753" t="s">
        <v>4474</v>
      </c>
      <c r="E222" s="753" t="s">
        <v>4475</v>
      </c>
      <c r="F222" s="756">
        <v>1</v>
      </c>
      <c r="G222" s="756">
        <v>0</v>
      </c>
      <c r="H222" s="756"/>
      <c r="I222" s="756">
        <v>0</v>
      </c>
      <c r="J222" s="756">
        <v>1</v>
      </c>
      <c r="K222" s="756">
        <v>0</v>
      </c>
      <c r="L222" s="756"/>
      <c r="M222" s="756">
        <v>0</v>
      </c>
      <c r="N222" s="756">
        <v>1</v>
      </c>
      <c r="O222" s="756">
        <v>0</v>
      </c>
      <c r="P222" s="769"/>
      <c r="Q222" s="757">
        <v>0</v>
      </c>
    </row>
    <row r="223" spans="1:17" ht="14.4" customHeight="1" x14ac:dyDescent="0.3">
      <c r="A223" s="752" t="s">
        <v>562</v>
      </c>
      <c r="B223" s="753" t="s">
        <v>4195</v>
      </c>
      <c r="C223" s="753" t="s">
        <v>4052</v>
      </c>
      <c r="D223" s="753" t="s">
        <v>4476</v>
      </c>
      <c r="E223" s="753" t="s">
        <v>4477</v>
      </c>
      <c r="F223" s="756">
        <v>1</v>
      </c>
      <c r="G223" s="756">
        <v>0</v>
      </c>
      <c r="H223" s="756"/>
      <c r="I223" s="756">
        <v>0</v>
      </c>
      <c r="J223" s="756">
        <v>1</v>
      </c>
      <c r="K223" s="756">
        <v>0</v>
      </c>
      <c r="L223" s="756"/>
      <c r="M223" s="756">
        <v>0</v>
      </c>
      <c r="N223" s="756"/>
      <c r="O223" s="756"/>
      <c r="P223" s="769"/>
      <c r="Q223" s="757"/>
    </row>
    <row r="224" spans="1:17" ht="14.4" customHeight="1" x14ac:dyDescent="0.3">
      <c r="A224" s="752" t="s">
        <v>562</v>
      </c>
      <c r="B224" s="753" t="s">
        <v>4195</v>
      </c>
      <c r="C224" s="753" t="s">
        <v>4052</v>
      </c>
      <c r="D224" s="753" t="s">
        <v>4478</v>
      </c>
      <c r="E224" s="753" t="s">
        <v>4479</v>
      </c>
      <c r="F224" s="756"/>
      <c r="G224" s="756"/>
      <c r="H224" s="756"/>
      <c r="I224" s="756"/>
      <c r="J224" s="756"/>
      <c r="K224" s="756"/>
      <c r="L224" s="756"/>
      <c r="M224" s="756"/>
      <c r="N224" s="756">
        <v>2</v>
      </c>
      <c r="O224" s="756">
        <v>0</v>
      </c>
      <c r="P224" s="769"/>
      <c r="Q224" s="757">
        <v>0</v>
      </c>
    </row>
    <row r="225" spans="1:17" ht="14.4" customHeight="1" x14ac:dyDescent="0.3">
      <c r="A225" s="752" t="s">
        <v>562</v>
      </c>
      <c r="B225" s="753" t="s">
        <v>4195</v>
      </c>
      <c r="C225" s="753" t="s">
        <v>4052</v>
      </c>
      <c r="D225" s="753" t="s">
        <v>4480</v>
      </c>
      <c r="E225" s="753" t="s">
        <v>4481</v>
      </c>
      <c r="F225" s="756">
        <v>1</v>
      </c>
      <c r="G225" s="756">
        <v>0</v>
      </c>
      <c r="H225" s="756"/>
      <c r="I225" s="756">
        <v>0</v>
      </c>
      <c r="J225" s="756"/>
      <c r="K225" s="756"/>
      <c r="L225" s="756"/>
      <c r="M225" s="756"/>
      <c r="N225" s="756">
        <v>1</v>
      </c>
      <c r="O225" s="756">
        <v>0</v>
      </c>
      <c r="P225" s="769"/>
      <c r="Q225" s="757">
        <v>0</v>
      </c>
    </row>
    <row r="226" spans="1:17" ht="14.4" customHeight="1" x14ac:dyDescent="0.3">
      <c r="A226" s="752" t="s">
        <v>562</v>
      </c>
      <c r="B226" s="753" t="s">
        <v>4195</v>
      </c>
      <c r="C226" s="753" t="s">
        <v>4052</v>
      </c>
      <c r="D226" s="753" t="s">
        <v>4482</v>
      </c>
      <c r="E226" s="753" t="s">
        <v>4483</v>
      </c>
      <c r="F226" s="756"/>
      <c r="G226" s="756"/>
      <c r="H226" s="756"/>
      <c r="I226" s="756"/>
      <c r="J226" s="756"/>
      <c r="K226" s="756"/>
      <c r="L226" s="756"/>
      <c r="M226" s="756"/>
      <c r="N226" s="756">
        <v>1</v>
      </c>
      <c r="O226" s="756">
        <v>0</v>
      </c>
      <c r="P226" s="769"/>
      <c r="Q226" s="757">
        <v>0</v>
      </c>
    </row>
    <row r="227" spans="1:17" ht="14.4" customHeight="1" x14ac:dyDescent="0.3">
      <c r="A227" s="752" t="s">
        <v>562</v>
      </c>
      <c r="B227" s="753" t="s">
        <v>4195</v>
      </c>
      <c r="C227" s="753" t="s">
        <v>4052</v>
      </c>
      <c r="D227" s="753" t="s">
        <v>4484</v>
      </c>
      <c r="E227" s="753" t="s">
        <v>4485</v>
      </c>
      <c r="F227" s="756">
        <v>5</v>
      </c>
      <c r="G227" s="756">
        <v>0</v>
      </c>
      <c r="H227" s="756"/>
      <c r="I227" s="756">
        <v>0</v>
      </c>
      <c r="J227" s="756">
        <v>16</v>
      </c>
      <c r="K227" s="756">
        <v>0</v>
      </c>
      <c r="L227" s="756"/>
      <c r="M227" s="756">
        <v>0</v>
      </c>
      <c r="N227" s="756">
        <v>6</v>
      </c>
      <c r="O227" s="756">
        <v>0</v>
      </c>
      <c r="P227" s="769"/>
      <c r="Q227" s="757">
        <v>0</v>
      </c>
    </row>
    <row r="228" spans="1:17" ht="14.4" customHeight="1" x14ac:dyDescent="0.3">
      <c r="A228" s="752" t="s">
        <v>562</v>
      </c>
      <c r="B228" s="753" t="s">
        <v>4195</v>
      </c>
      <c r="C228" s="753" t="s">
        <v>4052</v>
      </c>
      <c r="D228" s="753" t="s">
        <v>4486</v>
      </c>
      <c r="E228" s="753" t="s">
        <v>4487</v>
      </c>
      <c r="F228" s="756"/>
      <c r="G228" s="756"/>
      <c r="H228" s="756"/>
      <c r="I228" s="756"/>
      <c r="J228" s="756">
        <v>1</v>
      </c>
      <c r="K228" s="756">
        <v>0</v>
      </c>
      <c r="L228" s="756"/>
      <c r="M228" s="756">
        <v>0</v>
      </c>
      <c r="N228" s="756"/>
      <c r="O228" s="756"/>
      <c r="P228" s="769"/>
      <c r="Q228" s="757"/>
    </row>
    <row r="229" spans="1:17" ht="14.4" customHeight="1" x14ac:dyDescent="0.3">
      <c r="A229" s="752" t="s">
        <v>562</v>
      </c>
      <c r="B229" s="753" t="s">
        <v>4195</v>
      </c>
      <c r="C229" s="753" t="s">
        <v>4052</v>
      </c>
      <c r="D229" s="753" t="s">
        <v>4488</v>
      </c>
      <c r="E229" s="753" t="s">
        <v>4489</v>
      </c>
      <c r="F229" s="756"/>
      <c r="G229" s="756"/>
      <c r="H229" s="756"/>
      <c r="I229" s="756"/>
      <c r="J229" s="756">
        <v>1</v>
      </c>
      <c r="K229" s="756">
        <v>0</v>
      </c>
      <c r="L229" s="756"/>
      <c r="M229" s="756">
        <v>0</v>
      </c>
      <c r="N229" s="756"/>
      <c r="O229" s="756"/>
      <c r="P229" s="769"/>
      <c r="Q229" s="757"/>
    </row>
    <row r="230" spans="1:17" ht="14.4" customHeight="1" x14ac:dyDescent="0.3">
      <c r="A230" s="752" t="s">
        <v>562</v>
      </c>
      <c r="B230" s="753" t="s">
        <v>4195</v>
      </c>
      <c r="C230" s="753" t="s">
        <v>4052</v>
      </c>
      <c r="D230" s="753" t="s">
        <v>4490</v>
      </c>
      <c r="E230" s="753" t="s">
        <v>4491</v>
      </c>
      <c r="F230" s="756"/>
      <c r="G230" s="756"/>
      <c r="H230" s="756"/>
      <c r="I230" s="756"/>
      <c r="J230" s="756">
        <v>1</v>
      </c>
      <c r="K230" s="756">
        <v>0</v>
      </c>
      <c r="L230" s="756"/>
      <c r="M230" s="756">
        <v>0</v>
      </c>
      <c r="N230" s="756"/>
      <c r="O230" s="756"/>
      <c r="P230" s="769"/>
      <c r="Q230" s="757"/>
    </row>
    <row r="231" spans="1:17" ht="14.4" customHeight="1" x14ac:dyDescent="0.3">
      <c r="A231" s="752" t="s">
        <v>562</v>
      </c>
      <c r="B231" s="753" t="s">
        <v>4195</v>
      </c>
      <c r="C231" s="753" t="s">
        <v>4052</v>
      </c>
      <c r="D231" s="753" t="s">
        <v>4492</v>
      </c>
      <c r="E231" s="753" t="s">
        <v>4493</v>
      </c>
      <c r="F231" s="756">
        <v>1</v>
      </c>
      <c r="G231" s="756">
        <v>707</v>
      </c>
      <c r="H231" s="756">
        <v>0.98331015299026425</v>
      </c>
      <c r="I231" s="756">
        <v>707</v>
      </c>
      <c r="J231" s="756">
        <v>1</v>
      </c>
      <c r="K231" s="756">
        <v>719</v>
      </c>
      <c r="L231" s="756">
        <v>1</v>
      </c>
      <c r="M231" s="756">
        <v>719</v>
      </c>
      <c r="N231" s="756"/>
      <c r="O231" s="756"/>
      <c r="P231" s="769"/>
      <c r="Q231" s="757"/>
    </row>
    <row r="232" spans="1:17" ht="14.4" customHeight="1" x14ac:dyDescent="0.3">
      <c r="A232" s="752" t="s">
        <v>562</v>
      </c>
      <c r="B232" s="753" t="s">
        <v>4195</v>
      </c>
      <c r="C232" s="753" t="s">
        <v>4052</v>
      </c>
      <c r="D232" s="753" t="s">
        <v>4156</v>
      </c>
      <c r="E232" s="753" t="s">
        <v>4157</v>
      </c>
      <c r="F232" s="756">
        <v>140</v>
      </c>
      <c r="G232" s="756">
        <v>0</v>
      </c>
      <c r="H232" s="756"/>
      <c r="I232" s="756">
        <v>0</v>
      </c>
      <c r="J232" s="756">
        <v>140</v>
      </c>
      <c r="K232" s="756">
        <v>0</v>
      </c>
      <c r="L232" s="756"/>
      <c r="M232" s="756">
        <v>0</v>
      </c>
      <c r="N232" s="756">
        <v>143</v>
      </c>
      <c r="O232" s="756">
        <v>0</v>
      </c>
      <c r="P232" s="769"/>
      <c r="Q232" s="757">
        <v>0</v>
      </c>
    </row>
    <row r="233" spans="1:17" ht="14.4" customHeight="1" x14ac:dyDescent="0.3">
      <c r="A233" s="752" t="s">
        <v>562</v>
      </c>
      <c r="B233" s="753" t="s">
        <v>4195</v>
      </c>
      <c r="C233" s="753" t="s">
        <v>4052</v>
      </c>
      <c r="D233" s="753" t="s">
        <v>4074</v>
      </c>
      <c r="E233" s="753" t="s">
        <v>4075</v>
      </c>
      <c r="F233" s="756">
        <v>5</v>
      </c>
      <c r="G233" s="756">
        <v>410</v>
      </c>
      <c r="H233" s="756">
        <v>0.34166666666666667</v>
      </c>
      <c r="I233" s="756">
        <v>82</v>
      </c>
      <c r="J233" s="756">
        <v>14</v>
      </c>
      <c r="K233" s="756">
        <v>1200</v>
      </c>
      <c r="L233" s="756">
        <v>1</v>
      </c>
      <c r="M233" s="756">
        <v>85.714285714285708</v>
      </c>
      <c r="N233" s="756">
        <v>3</v>
      </c>
      <c r="O233" s="756">
        <v>258</v>
      </c>
      <c r="P233" s="769">
        <v>0.215</v>
      </c>
      <c r="Q233" s="757">
        <v>86</v>
      </c>
    </row>
    <row r="234" spans="1:17" ht="14.4" customHeight="1" x14ac:dyDescent="0.3">
      <c r="A234" s="752" t="s">
        <v>562</v>
      </c>
      <c r="B234" s="753" t="s">
        <v>4195</v>
      </c>
      <c r="C234" s="753" t="s">
        <v>4052</v>
      </c>
      <c r="D234" s="753" t="s">
        <v>4494</v>
      </c>
      <c r="E234" s="753" t="s">
        <v>4495</v>
      </c>
      <c r="F234" s="756">
        <v>74</v>
      </c>
      <c r="G234" s="756">
        <v>38406</v>
      </c>
      <c r="H234" s="756">
        <v>0.91523484974858804</v>
      </c>
      <c r="I234" s="756">
        <v>519</v>
      </c>
      <c r="J234" s="756">
        <v>79</v>
      </c>
      <c r="K234" s="756">
        <v>41963</v>
      </c>
      <c r="L234" s="756">
        <v>1</v>
      </c>
      <c r="M234" s="756">
        <v>531.17721518987344</v>
      </c>
      <c r="N234" s="756">
        <v>64</v>
      </c>
      <c r="O234" s="756">
        <v>34048</v>
      </c>
      <c r="P234" s="769">
        <v>0.81138145509139004</v>
      </c>
      <c r="Q234" s="757">
        <v>532</v>
      </c>
    </row>
    <row r="235" spans="1:17" ht="14.4" customHeight="1" x14ac:dyDescent="0.3">
      <c r="A235" s="752" t="s">
        <v>562</v>
      </c>
      <c r="B235" s="753" t="s">
        <v>4195</v>
      </c>
      <c r="C235" s="753" t="s">
        <v>4052</v>
      </c>
      <c r="D235" s="753" t="s">
        <v>4496</v>
      </c>
      <c r="E235" s="753" t="s">
        <v>4497</v>
      </c>
      <c r="F235" s="756">
        <v>1120</v>
      </c>
      <c r="G235" s="756">
        <v>1130644</v>
      </c>
      <c r="H235" s="756">
        <v>0.93732999844972675</v>
      </c>
      <c r="I235" s="756">
        <v>1009.5035714285714</v>
      </c>
      <c r="J235" s="756">
        <v>1231</v>
      </c>
      <c r="K235" s="756">
        <v>1206239</v>
      </c>
      <c r="L235" s="756">
        <v>1</v>
      </c>
      <c r="M235" s="756">
        <v>979.8854589764419</v>
      </c>
      <c r="N235" s="756">
        <v>1206</v>
      </c>
      <c r="O235" s="756">
        <v>1188907</v>
      </c>
      <c r="P235" s="769">
        <v>0.98563137156069403</v>
      </c>
      <c r="Q235" s="757">
        <v>985.82669983416247</v>
      </c>
    </row>
    <row r="236" spans="1:17" ht="14.4" customHeight="1" x14ac:dyDescent="0.3">
      <c r="A236" s="752" t="s">
        <v>562</v>
      </c>
      <c r="B236" s="753" t="s">
        <v>4195</v>
      </c>
      <c r="C236" s="753" t="s">
        <v>4052</v>
      </c>
      <c r="D236" s="753" t="s">
        <v>4498</v>
      </c>
      <c r="E236" s="753" t="s">
        <v>4499</v>
      </c>
      <c r="F236" s="756">
        <v>1</v>
      </c>
      <c r="G236" s="756">
        <v>0</v>
      </c>
      <c r="H236" s="756"/>
      <c r="I236" s="756">
        <v>0</v>
      </c>
      <c r="J236" s="756"/>
      <c r="K236" s="756"/>
      <c r="L236" s="756"/>
      <c r="M236" s="756"/>
      <c r="N236" s="756">
        <v>8</v>
      </c>
      <c r="O236" s="756">
        <v>0</v>
      </c>
      <c r="P236" s="769"/>
      <c r="Q236" s="757">
        <v>0</v>
      </c>
    </row>
    <row r="237" spans="1:17" ht="14.4" customHeight="1" x14ac:dyDescent="0.3">
      <c r="A237" s="752" t="s">
        <v>562</v>
      </c>
      <c r="B237" s="753" t="s">
        <v>4195</v>
      </c>
      <c r="C237" s="753" t="s">
        <v>4052</v>
      </c>
      <c r="D237" s="753" t="s">
        <v>4500</v>
      </c>
      <c r="E237" s="753" t="s">
        <v>4501</v>
      </c>
      <c r="F237" s="756">
        <v>21</v>
      </c>
      <c r="G237" s="756">
        <v>1008756</v>
      </c>
      <c r="H237" s="756">
        <v>0.76397873974362274</v>
      </c>
      <c r="I237" s="756">
        <v>48036</v>
      </c>
      <c r="J237" s="756">
        <v>27</v>
      </c>
      <c r="K237" s="756">
        <v>1320398</v>
      </c>
      <c r="L237" s="756">
        <v>1</v>
      </c>
      <c r="M237" s="756">
        <v>48903.629629629628</v>
      </c>
      <c r="N237" s="756">
        <v>39</v>
      </c>
      <c r="O237" s="756">
        <v>1909050</v>
      </c>
      <c r="P237" s="769">
        <v>1.4458140651530826</v>
      </c>
      <c r="Q237" s="757">
        <v>48950</v>
      </c>
    </row>
    <row r="238" spans="1:17" ht="14.4" customHeight="1" x14ac:dyDescent="0.3">
      <c r="A238" s="752" t="s">
        <v>562</v>
      </c>
      <c r="B238" s="753" t="s">
        <v>4195</v>
      </c>
      <c r="C238" s="753" t="s">
        <v>4052</v>
      </c>
      <c r="D238" s="753" t="s">
        <v>4502</v>
      </c>
      <c r="E238" s="753" t="s">
        <v>4503</v>
      </c>
      <c r="F238" s="756">
        <v>4</v>
      </c>
      <c r="G238" s="756">
        <v>7356</v>
      </c>
      <c r="H238" s="756">
        <v>1.3077333333333334</v>
      </c>
      <c r="I238" s="756">
        <v>1839</v>
      </c>
      <c r="J238" s="756">
        <v>3</v>
      </c>
      <c r="K238" s="756">
        <v>5625</v>
      </c>
      <c r="L238" s="756">
        <v>1</v>
      </c>
      <c r="M238" s="756">
        <v>1875</v>
      </c>
      <c r="N238" s="756">
        <v>3</v>
      </c>
      <c r="O238" s="756">
        <v>5628</v>
      </c>
      <c r="P238" s="769">
        <v>1.0005333333333333</v>
      </c>
      <c r="Q238" s="757">
        <v>1876</v>
      </c>
    </row>
    <row r="239" spans="1:17" ht="14.4" customHeight="1" x14ac:dyDescent="0.3">
      <c r="A239" s="752" t="s">
        <v>562</v>
      </c>
      <c r="B239" s="753" t="s">
        <v>4195</v>
      </c>
      <c r="C239" s="753" t="s">
        <v>4052</v>
      </c>
      <c r="D239" s="753" t="s">
        <v>4160</v>
      </c>
      <c r="E239" s="753" t="s">
        <v>4161</v>
      </c>
      <c r="F239" s="756"/>
      <c r="G239" s="756"/>
      <c r="H239" s="756"/>
      <c r="I239" s="756"/>
      <c r="J239" s="756"/>
      <c r="K239" s="756"/>
      <c r="L239" s="756"/>
      <c r="M239" s="756"/>
      <c r="N239" s="756">
        <v>1</v>
      </c>
      <c r="O239" s="756">
        <v>9346</v>
      </c>
      <c r="P239" s="769"/>
      <c r="Q239" s="757">
        <v>9346</v>
      </c>
    </row>
    <row r="240" spans="1:17" ht="14.4" customHeight="1" x14ac:dyDescent="0.3">
      <c r="A240" s="752" t="s">
        <v>562</v>
      </c>
      <c r="B240" s="753" t="s">
        <v>4195</v>
      </c>
      <c r="C240" s="753" t="s">
        <v>4052</v>
      </c>
      <c r="D240" s="753" t="s">
        <v>4099</v>
      </c>
      <c r="E240" s="753" t="s">
        <v>4100</v>
      </c>
      <c r="F240" s="756">
        <v>2</v>
      </c>
      <c r="G240" s="756">
        <v>872</v>
      </c>
      <c r="H240" s="756">
        <v>0.24604966139954854</v>
      </c>
      <c r="I240" s="756">
        <v>436</v>
      </c>
      <c r="J240" s="756">
        <v>8</v>
      </c>
      <c r="K240" s="756">
        <v>3544</v>
      </c>
      <c r="L240" s="756">
        <v>1</v>
      </c>
      <c r="M240" s="756">
        <v>443</v>
      </c>
      <c r="N240" s="756">
        <v>4</v>
      </c>
      <c r="O240" s="756">
        <v>1780</v>
      </c>
      <c r="P240" s="769">
        <v>0.50225733634311509</v>
      </c>
      <c r="Q240" s="757">
        <v>445</v>
      </c>
    </row>
    <row r="241" spans="1:17" ht="14.4" customHeight="1" x14ac:dyDescent="0.3">
      <c r="A241" s="752" t="s">
        <v>562</v>
      </c>
      <c r="B241" s="753" t="s">
        <v>4195</v>
      </c>
      <c r="C241" s="753" t="s">
        <v>4052</v>
      </c>
      <c r="D241" s="753" t="s">
        <v>4162</v>
      </c>
      <c r="E241" s="753" t="s">
        <v>4163</v>
      </c>
      <c r="F241" s="756">
        <v>6</v>
      </c>
      <c r="G241" s="756">
        <v>5112</v>
      </c>
      <c r="H241" s="756">
        <v>0.37216074548631334</v>
      </c>
      <c r="I241" s="756">
        <v>852</v>
      </c>
      <c r="J241" s="756">
        <v>16</v>
      </c>
      <c r="K241" s="756">
        <v>13736</v>
      </c>
      <c r="L241" s="756">
        <v>1</v>
      </c>
      <c r="M241" s="756">
        <v>858.5</v>
      </c>
      <c r="N241" s="756">
        <v>6</v>
      </c>
      <c r="O241" s="756">
        <v>5190</v>
      </c>
      <c r="P241" s="769">
        <v>0.37783925451368666</v>
      </c>
      <c r="Q241" s="757">
        <v>865</v>
      </c>
    </row>
    <row r="242" spans="1:17" ht="14.4" customHeight="1" x14ac:dyDescent="0.3">
      <c r="A242" s="752" t="s">
        <v>562</v>
      </c>
      <c r="B242" s="753" t="s">
        <v>4195</v>
      </c>
      <c r="C242" s="753" t="s">
        <v>4052</v>
      </c>
      <c r="D242" s="753" t="s">
        <v>4504</v>
      </c>
      <c r="E242" s="753" t="s">
        <v>4505</v>
      </c>
      <c r="F242" s="756">
        <v>9</v>
      </c>
      <c r="G242" s="756">
        <v>0</v>
      </c>
      <c r="H242" s="756"/>
      <c r="I242" s="756">
        <v>0</v>
      </c>
      <c r="J242" s="756">
        <v>10</v>
      </c>
      <c r="K242" s="756">
        <v>0</v>
      </c>
      <c r="L242" s="756"/>
      <c r="M242" s="756">
        <v>0</v>
      </c>
      <c r="N242" s="756">
        <v>5</v>
      </c>
      <c r="O242" s="756">
        <v>0</v>
      </c>
      <c r="P242" s="769"/>
      <c r="Q242" s="757">
        <v>0</v>
      </c>
    </row>
    <row r="243" spans="1:17" ht="14.4" customHeight="1" x14ac:dyDescent="0.3">
      <c r="A243" s="752" t="s">
        <v>562</v>
      </c>
      <c r="B243" s="753" t="s">
        <v>4195</v>
      </c>
      <c r="C243" s="753" t="s">
        <v>4052</v>
      </c>
      <c r="D243" s="753" t="s">
        <v>4168</v>
      </c>
      <c r="E243" s="753" t="s">
        <v>4169</v>
      </c>
      <c r="F243" s="756">
        <v>119</v>
      </c>
      <c r="G243" s="756">
        <v>0</v>
      </c>
      <c r="H243" s="756"/>
      <c r="I243" s="756">
        <v>0</v>
      </c>
      <c r="J243" s="756">
        <v>123</v>
      </c>
      <c r="K243" s="756">
        <v>0</v>
      </c>
      <c r="L243" s="756"/>
      <c r="M243" s="756">
        <v>0</v>
      </c>
      <c r="N243" s="756">
        <v>131</v>
      </c>
      <c r="O243" s="756">
        <v>0</v>
      </c>
      <c r="P243" s="769"/>
      <c r="Q243" s="757">
        <v>0</v>
      </c>
    </row>
    <row r="244" spans="1:17" ht="14.4" customHeight="1" x14ac:dyDescent="0.3">
      <c r="A244" s="752" t="s">
        <v>562</v>
      </c>
      <c r="B244" s="753" t="s">
        <v>4195</v>
      </c>
      <c r="C244" s="753" t="s">
        <v>4052</v>
      </c>
      <c r="D244" s="753" t="s">
        <v>4506</v>
      </c>
      <c r="E244" s="753" t="s">
        <v>4507</v>
      </c>
      <c r="F244" s="756">
        <v>104</v>
      </c>
      <c r="G244" s="756">
        <v>3942744</v>
      </c>
      <c r="H244" s="756">
        <v>0.90260152923400938</v>
      </c>
      <c r="I244" s="756">
        <v>37911</v>
      </c>
      <c r="J244" s="756">
        <v>113</v>
      </c>
      <c r="K244" s="756">
        <v>4368200</v>
      </c>
      <c r="L244" s="756">
        <v>1</v>
      </c>
      <c r="M244" s="756">
        <v>38656.637168141591</v>
      </c>
      <c r="N244" s="756">
        <v>95</v>
      </c>
      <c r="O244" s="756">
        <v>3675930</v>
      </c>
      <c r="P244" s="769">
        <v>0.84152053477404876</v>
      </c>
      <c r="Q244" s="757">
        <v>38694</v>
      </c>
    </row>
    <row r="245" spans="1:17" ht="14.4" customHeight="1" x14ac:dyDescent="0.3">
      <c r="A245" s="752" t="s">
        <v>562</v>
      </c>
      <c r="B245" s="753" t="s">
        <v>4195</v>
      </c>
      <c r="C245" s="753" t="s">
        <v>4052</v>
      </c>
      <c r="D245" s="753" t="s">
        <v>4172</v>
      </c>
      <c r="E245" s="753" t="s">
        <v>4173</v>
      </c>
      <c r="F245" s="756">
        <v>58</v>
      </c>
      <c r="G245" s="756">
        <v>0</v>
      </c>
      <c r="H245" s="756"/>
      <c r="I245" s="756">
        <v>0</v>
      </c>
      <c r="J245" s="756">
        <v>51</v>
      </c>
      <c r="K245" s="756">
        <v>0</v>
      </c>
      <c r="L245" s="756"/>
      <c r="M245" s="756">
        <v>0</v>
      </c>
      <c r="N245" s="756">
        <v>64</v>
      </c>
      <c r="O245" s="756">
        <v>0</v>
      </c>
      <c r="P245" s="769"/>
      <c r="Q245" s="757">
        <v>0</v>
      </c>
    </row>
    <row r="246" spans="1:17" ht="14.4" customHeight="1" x14ac:dyDescent="0.3">
      <c r="A246" s="752" t="s">
        <v>562</v>
      </c>
      <c r="B246" s="753" t="s">
        <v>4195</v>
      </c>
      <c r="C246" s="753" t="s">
        <v>4052</v>
      </c>
      <c r="D246" s="753" t="s">
        <v>4105</v>
      </c>
      <c r="E246" s="753" t="s">
        <v>4106</v>
      </c>
      <c r="F246" s="756">
        <v>127</v>
      </c>
      <c r="G246" s="756">
        <v>44323</v>
      </c>
      <c r="H246" s="756">
        <v>0.87008500029445834</v>
      </c>
      <c r="I246" s="756">
        <v>349</v>
      </c>
      <c r="J246" s="756">
        <v>137</v>
      </c>
      <c r="K246" s="756">
        <v>50941</v>
      </c>
      <c r="L246" s="756">
        <v>1</v>
      </c>
      <c r="M246" s="756">
        <v>371.83211678832117</v>
      </c>
      <c r="N246" s="756">
        <v>143</v>
      </c>
      <c r="O246" s="756">
        <v>53339</v>
      </c>
      <c r="P246" s="769">
        <v>1.0470740660764413</v>
      </c>
      <c r="Q246" s="757">
        <v>373</v>
      </c>
    </row>
    <row r="247" spans="1:17" ht="14.4" customHeight="1" x14ac:dyDescent="0.3">
      <c r="A247" s="752" t="s">
        <v>562</v>
      </c>
      <c r="B247" s="753" t="s">
        <v>4195</v>
      </c>
      <c r="C247" s="753" t="s">
        <v>4052</v>
      </c>
      <c r="D247" s="753" t="s">
        <v>4508</v>
      </c>
      <c r="E247" s="753" t="s">
        <v>4509</v>
      </c>
      <c r="F247" s="756">
        <v>77</v>
      </c>
      <c r="G247" s="756">
        <v>0</v>
      </c>
      <c r="H247" s="756"/>
      <c r="I247" s="756">
        <v>0</v>
      </c>
      <c r="J247" s="756">
        <v>95</v>
      </c>
      <c r="K247" s="756">
        <v>0</v>
      </c>
      <c r="L247" s="756"/>
      <c r="M247" s="756">
        <v>0</v>
      </c>
      <c r="N247" s="756">
        <v>85</v>
      </c>
      <c r="O247" s="756">
        <v>0</v>
      </c>
      <c r="P247" s="769"/>
      <c r="Q247" s="757">
        <v>0</v>
      </c>
    </row>
    <row r="248" spans="1:17" ht="14.4" customHeight="1" x14ac:dyDescent="0.3">
      <c r="A248" s="752" t="s">
        <v>562</v>
      </c>
      <c r="B248" s="753" t="s">
        <v>4195</v>
      </c>
      <c r="C248" s="753" t="s">
        <v>4052</v>
      </c>
      <c r="D248" s="753" t="s">
        <v>4176</v>
      </c>
      <c r="E248" s="753" t="s">
        <v>4177</v>
      </c>
      <c r="F248" s="756">
        <v>10</v>
      </c>
      <c r="G248" s="756">
        <v>0</v>
      </c>
      <c r="H248" s="756"/>
      <c r="I248" s="756">
        <v>0</v>
      </c>
      <c r="J248" s="756">
        <v>16</v>
      </c>
      <c r="K248" s="756">
        <v>0</v>
      </c>
      <c r="L248" s="756"/>
      <c r="M248" s="756">
        <v>0</v>
      </c>
      <c r="N248" s="756">
        <v>13</v>
      </c>
      <c r="O248" s="756">
        <v>0</v>
      </c>
      <c r="P248" s="769"/>
      <c r="Q248" s="757">
        <v>0</v>
      </c>
    </row>
    <row r="249" spans="1:17" ht="14.4" customHeight="1" x14ac:dyDescent="0.3">
      <c r="A249" s="752" t="s">
        <v>562</v>
      </c>
      <c r="B249" s="753" t="s">
        <v>4195</v>
      </c>
      <c r="C249" s="753" t="s">
        <v>4052</v>
      </c>
      <c r="D249" s="753" t="s">
        <v>4510</v>
      </c>
      <c r="E249" s="753" t="s">
        <v>4511</v>
      </c>
      <c r="F249" s="756">
        <v>3</v>
      </c>
      <c r="G249" s="756">
        <v>0</v>
      </c>
      <c r="H249" s="756"/>
      <c r="I249" s="756">
        <v>0</v>
      </c>
      <c r="J249" s="756">
        <v>6</v>
      </c>
      <c r="K249" s="756">
        <v>0</v>
      </c>
      <c r="L249" s="756"/>
      <c r="M249" s="756">
        <v>0</v>
      </c>
      <c r="N249" s="756">
        <v>5</v>
      </c>
      <c r="O249" s="756">
        <v>0</v>
      </c>
      <c r="P249" s="769"/>
      <c r="Q249" s="757">
        <v>0</v>
      </c>
    </row>
    <row r="250" spans="1:17" ht="14.4" customHeight="1" x14ac:dyDescent="0.3">
      <c r="A250" s="752" t="s">
        <v>562</v>
      </c>
      <c r="B250" s="753" t="s">
        <v>4195</v>
      </c>
      <c r="C250" s="753" t="s">
        <v>4052</v>
      </c>
      <c r="D250" s="753" t="s">
        <v>4512</v>
      </c>
      <c r="E250" s="753" t="s">
        <v>4513</v>
      </c>
      <c r="F250" s="756">
        <v>16</v>
      </c>
      <c r="G250" s="756">
        <v>0</v>
      </c>
      <c r="H250" s="756"/>
      <c r="I250" s="756">
        <v>0</v>
      </c>
      <c r="J250" s="756">
        <v>21</v>
      </c>
      <c r="K250" s="756">
        <v>0</v>
      </c>
      <c r="L250" s="756"/>
      <c r="M250" s="756">
        <v>0</v>
      </c>
      <c r="N250" s="756">
        <v>33</v>
      </c>
      <c r="O250" s="756">
        <v>0</v>
      </c>
      <c r="P250" s="769"/>
      <c r="Q250" s="757">
        <v>0</v>
      </c>
    </row>
    <row r="251" spans="1:17" ht="14.4" customHeight="1" x14ac:dyDescent="0.3">
      <c r="A251" s="752" t="s">
        <v>562</v>
      </c>
      <c r="B251" s="753" t="s">
        <v>4195</v>
      </c>
      <c r="C251" s="753" t="s">
        <v>4052</v>
      </c>
      <c r="D251" s="753" t="s">
        <v>4514</v>
      </c>
      <c r="E251" s="753" t="s">
        <v>4515</v>
      </c>
      <c r="F251" s="756">
        <v>2</v>
      </c>
      <c r="G251" s="756">
        <v>13762</v>
      </c>
      <c r="H251" s="756">
        <v>0.49605305842915332</v>
      </c>
      <c r="I251" s="756">
        <v>6881</v>
      </c>
      <c r="J251" s="756">
        <v>4</v>
      </c>
      <c r="K251" s="756">
        <v>27743</v>
      </c>
      <c r="L251" s="756">
        <v>1</v>
      </c>
      <c r="M251" s="756">
        <v>6935.75</v>
      </c>
      <c r="N251" s="756">
        <v>4</v>
      </c>
      <c r="O251" s="756">
        <v>27828</v>
      </c>
      <c r="P251" s="769">
        <v>1.003063835922575</v>
      </c>
      <c r="Q251" s="757">
        <v>6957</v>
      </c>
    </row>
    <row r="252" spans="1:17" ht="14.4" customHeight="1" x14ac:dyDescent="0.3">
      <c r="A252" s="752" t="s">
        <v>562</v>
      </c>
      <c r="B252" s="753" t="s">
        <v>4195</v>
      </c>
      <c r="C252" s="753" t="s">
        <v>4052</v>
      </c>
      <c r="D252" s="753" t="s">
        <v>4516</v>
      </c>
      <c r="E252" s="753" t="s">
        <v>4517</v>
      </c>
      <c r="F252" s="756">
        <v>1</v>
      </c>
      <c r="G252" s="756">
        <v>0</v>
      </c>
      <c r="H252" s="756"/>
      <c r="I252" s="756">
        <v>0</v>
      </c>
      <c r="J252" s="756">
        <v>3</v>
      </c>
      <c r="K252" s="756">
        <v>0</v>
      </c>
      <c r="L252" s="756"/>
      <c r="M252" s="756">
        <v>0</v>
      </c>
      <c r="N252" s="756">
        <v>1</v>
      </c>
      <c r="O252" s="756">
        <v>0</v>
      </c>
      <c r="P252" s="769"/>
      <c r="Q252" s="757">
        <v>0</v>
      </c>
    </row>
    <row r="253" spans="1:17" ht="14.4" customHeight="1" x14ac:dyDescent="0.3">
      <c r="A253" s="752" t="s">
        <v>562</v>
      </c>
      <c r="B253" s="753" t="s">
        <v>4195</v>
      </c>
      <c r="C253" s="753" t="s">
        <v>4052</v>
      </c>
      <c r="D253" s="753" t="s">
        <v>4107</v>
      </c>
      <c r="E253" s="753" t="s">
        <v>4108</v>
      </c>
      <c r="F253" s="756">
        <v>162</v>
      </c>
      <c r="G253" s="756">
        <v>38070</v>
      </c>
      <c r="H253" s="756">
        <v>0.85691133770004724</v>
      </c>
      <c r="I253" s="756">
        <v>235</v>
      </c>
      <c r="J253" s="756">
        <v>177</v>
      </c>
      <c r="K253" s="756">
        <v>44427</v>
      </c>
      <c r="L253" s="756">
        <v>1</v>
      </c>
      <c r="M253" s="756">
        <v>251</v>
      </c>
      <c r="N253" s="756">
        <v>163</v>
      </c>
      <c r="O253" s="756">
        <v>40913</v>
      </c>
      <c r="P253" s="769">
        <v>0.92090395480225984</v>
      </c>
      <c r="Q253" s="757">
        <v>251</v>
      </c>
    </row>
    <row r="254" spans="1:17" ht="14.4" customHeight="1" x14ac:dyDescent="0.3">
      <c r="A254" s="752" t="s">
        <v>562</v>
      </c>
      <c r="B254" s="753" t="s">
        <v>4195</v>
      </c>
      <c r="C254" s="753" t="s">
        <v>4052</v>
      </c>
      <c r="D254" s="753" t="s">
        <v>4518</v>
      </c>
      <c r="E254" s="753" t="s">
        <v>4519</v>
      </c>
      <c r="F254" s="756">
        <v>8</v>
      </c>
      <c r="G254" s="756">
        <v>102664</v>
      </c>
      <c r="H254" s="756">
        <v>3.9268665850673194</v>
      </c>
      <c r="I254" s="756">
        <v>12833</v>
      </c>
      <c r="J254" s="756">
        <v>2</v>
      </c>
      <c r="K254" s="756">
        <v>26144</v>
      </c>
      <c r="L254" s="756">
        <v>1</v>
      </c>
      <c r="M254" s="756">
        <v>13072</v>
      </c>
      <c r="N254" s="756">
        <v>7</v>
      </c>
      <c r="O254" s="756">
        <v>91539</v>
      </c>
      <c r="P254" s="769">
        <v>3.5013387392900857</v>
      </c>
      <c r="Q254" s="757">
        <v>13077</v>
      </c>
    </row>
    <row r="255" spans="1:17" ht="14.4" customHeight="1" x14ac:dyDescent="0.3">
      <c r="A255" s="752" t="s">
        <v>562</v>
      </c>
      <c r="B255" s="753" t="s">
        <v>4195</v>
      </c>
      <c r="C255" s="753" t="s">
        <v>4052</v>
      </c>
      <c r="D255" s="753" t="s">
        <v>4520</v>
      </c>
      <c r="E255" s="753" t="s">
        <v>4521</v>
      </c>
      <c r="F255" s="756">
        <v>1</v>
      </c>
      <c r="G255" s="756">
        <v>4234</v>
      </c>
      <c r="H255" s="756">
        <v>1</v>
      </c>
      <c r="I255" s="756">
        <v>4234</v>
      </c>
      <c r="J255" s="756">
        <v>1</v>
      </c>
      <c r="K255" s="756">
        <v>4234</v>
      </c>
      <c r="L255" s="756">
        <v>1</v>
      </c>
      <c r="M255" s="756">
        <v>4234</v>
      </c>
      <c r="N255" s="756">
        <v>1</v>
      </c>
      <c r="O255" s="756">
        <v>4427</v>
      </c>
      <c r="P255" s="769">
        <v>1.045583372697213</v>
      </c>
      <c r="Q255" s="757">
        <v>4427</v>
      </c>
    </row>
    <row r="256" spans="1:17" ht="14.4" customHeight="1" x14ac:dyDescent="0.3">
      <c r="A256" s="752" t="s">
        <v>562</v>
      </c>
      <c r="B256" s="753" t="s">
        <v>4195</v>
      </c>
      <c r="C256" s="753" t="s">
        <v>4052</v>
      </c>
      <c r="D256" s="753" t="s">
        <v>4522</v>
      </c>
      <c r="E256" s="753" t="s">
        <v>4523</v>
      </c>
      <c r="F256" s="756"/>
      <c r="G256" s="756"/>
      <c r="H256" s="756"/>
      <c r="I256" s="756"/>
      <c r="J256" s="756"/>
      <c r="K256" s="756"/>
      <c r="L256" s="756"/>
      <c r="M256" s="756"/>
      <c r="N256" s="756">
        <v>2</v>
      </c>
      <c r="O256" s="756">
        <v>0</v>
      </c>
      <c r="P256" s="769"/>
      <c r="Q256" s="757">
        <v>0</v>
      </c>
    </row>
    <row r="257" spans="1:17" ht="14.4" customHeight="1" x14ac:dyDescent="0.3">
      <c r="A257" s="752" t="s">
        <v>562</v>
      </c>
      <c r="B257" s="753" t="s">
        <v>4195</v>
      </c>
      <c r="C257" s="753" t="s">
        <v>4052</v>
      </c>
      <c r="D257" s="753" t="s">
        <v>4524</v>
      </c>
      <c r="E257" s="753" t="s">
        <v>4525</v>
      </c>
      <c r="F257" s="756">
        <v>80</v>
      </c>
      <c r="G257" s="756">
        <v>0</v>
      </c>
      <c r="H257" s="756"/>
      <c r="I257" s="756">
        <v>0</v>
      </c>
      <c r="J257" s="756">
        <v>95</v>
      </c>
      <c r="K257" s="756">
        <v>0</v>
      </c>
      <c r="L257" s="756"/>
      <c r="M257" s="756">
        <v>0</v>
      </c>
      <c r="N257" s="756">
        <v>84</v>
      </c>
      <c r="O257" s="756">
        <v>0</v>
      </c>
      <c r="P257" s="769"/>
      <c r="Q257" s="757">
        <v>0</v>
      </c>
    </row>
    <row r="258" spans="1:17" ht="14.4" customHeight="1" x14ac:dyDescent="0.3">
      <c r="A258" s="752" t="s">
        <v>562</v>
      </c>
      <c r="B258" s="753" t="s">
        <v>4195</v>
      </c>
      <c r="C258" s="753" t="s">
        <v>4052</v>
      </c>
      <c r="D258" s="753" t="s">
        <v>4526</v>
      </c>
      <c r="E258" s="753" t="s">
        <v>4527</v>
      </c>
      <c r="F258" s="756">
        <v>5</v>
      </c>
      <c r="G258" s="756">
        <v>0</v>
      </c>
      <c r="H258" s="756"/>
      <c r="I258" s="756">
        <v>0</v>
      </c>
      <c r="J258" s="756">
        <v>3</v>
      </c>
      <c r="K258" s="756">
        <v>0</v>
      </c>
      <c r="L258" s="756"/>
      <c r="M258" s="756">
        <v>0</v>
      </c>
      <c r="N258" s="756">
        <v>2</v>
      </c>
      <c r="O258" s="756">
        <v>0</v>
      </c>
      <c r="P258" s="769"/>
      <c r="Q258" s="757">
        <v>0</v>
      </c>
    </row>
    <row r="259" spans="1:17" ht="14.4" customHeight="1" x14ac:dyDescent="0.3">
      <c r="A259" s="752" t="s">
        <v>562</v>
      </c>
      <c r="B259" s="753" t="s">
        <v>4195</v>
      </c>
      <c r="C259" s="753" t="s">
        <v>4052</v>
      </c>
      <c r="D259" s="753" t="s">
        <v>4180</v>
      </c>
      <c r="E259" s="753" t="s">
        <v>4181</v>
      </c>
      <c r="F259" s="756">
        <v>1</v>
      </c>
      <c r="G259" s="756">
        <v>4675</v>
      </c>
      <c r="H259" s="756"/>
      <c r="I259" s="756">
        <v>4675</v>
      </c>
      <c r="J259" s="756"/>
      <c r="K259" s="756"/>
      <c r="L259" s="756"/>
      <c r="M259" s="756"/>
      <c r="N259" s="756"/>
      <c r="O259" s="756"/>
      <c r="P259" s="769"/>
      <c r="Q259" s="757"/>
    </row>
    <row r="260" spans="1:17" ht="14.4" customHeight="1" x14ac:dyDescent="0.3">
      <c r="A260" s="752" t="s">
        <v>562</v>
      </c>
      <c r="B260" s="753" t="s">
        <v>4195</v>
      </c>
      <c r="C260" s="753" t="s">
        <v>4052</v>
      </c>
      <c r="D260" s="753" t="s">
        <v>4528</v>
      </c>
      <c r="E260" s="753" t="s">
        <v>4529</v>
      </c>
      <c r="F260" s="756"/>
      <c r="G260" s="756"/>
      <c r="H260" s="756"/>
      <c r="I260" s="756"/>
      <c r="J260" s="756">
        <v>2</v>
      </c>
      <c r="K260" s="756">
        <v>0</v>
      </c>
      <c r="L260" s="756"/>
      <c r="M260" s="756">
        <v>0</v>
      </c>
      <c r="N260" s="756"/>
      <c r="O260" s="756"/>
      <c r="P260" s="769"/>
      <c r="Q260" s="757"/>
    </row>
    <row r="261" spans="1:17" ht="14.4" customHeight="1" x14ac:dyDescent="0.3">
      <c r="A261" s="752" t="s">
        <v>562</v>
      </c>
      <c r="B261" s="753" t="s">
        <v>4195</v>
      </c>
      <c r="C261" s="753" t="s">
        <v>4052</v>
      </c>
      <c r="D261" s="753" t="s">
        <v>4530</v>
      </c>
      <c r="E261" s="753" t="s">
        <v>4531</v>
      </c>
      <c r="F261" s="756">
        <v>1</v>
      </c>
      <c r="G261" s="756">
        <v>18423</v>
      </c>
      <c r="H261" s="756">
        <v>0.49642963002883245</v>
      </c>
      <c r="I261" s="756">
        <v>18423</v>
      </c>
      <c r="J261" s="756">
        <v>2</v>
      </c>
      <c r="K261" s="756">
        <v>37111</v>
      </c>
      <c r="L261" s="756">
        <v>1</v>
      </c>
      <c r="M261" s="756">
        <v>18555.5</v>
      </c>
      <c r="N261" s="756">
        <v>2</v>
      </c>
      <c r="O261" s="756">
        <v>37381</v>
      </c>
      <c r="P261" s="769">
        <v>1.0072754708846434</v>
      </c>
      <c r="Q261" s="757">
        <v>18690.5</v>
      </c>
    </row>
    <row r="262" spans="1:17" ht="14.4" customHeight="1" x14ac:dyDescent="0.3">
      <c r="A262" s="752" t="s">
        <v>562</v>
      </c>
      <c r="B262" s="753" t="s">
        <v>4195</v>
      </c>
      <c r="C262" s="753" t="s">
        <v>4052</v>
      </c>
      <c r="D262" s="753" t="s">
        <v>4532</v>
      </c>
      <c r="E262" s="753" t="s">
        <v>4533</v>
      </c>
      <c r="F262" s="756">
        <v>1</v>
      </c>
      <c r="G262" s="756">
        <v>0</v>
      </c>
      <c r="H262" s="756"/>
      <c r="I262" s="756">
        <v>0</v>
      </c>
      <c r="J262" s="756">
        <v>1</v>
      </c>
      <c r="K262" s="756">
        <v>0</v>
      </c>
      <c r="L262" s="756"/>
      <c r="M262" s="756">
        <v>0</v>
      </c>
      <c r="N262" s="756">
        <v>3</v>
      </c>
      <c r="O262" s="756">
        <v>0</v>
      </c>
      <c r="P262" s="769"/>
      <c r="Q262" s="757">
        <v>0</v>
      </c>
    </row>
    <row r="263" spans="1:17" ht="14.4" customHeight="1" x14ac:dyDescent="0.3">
      <c r="A263" s="752" t="s">
        <v>562</v>
      </c>
      <c r="B263" s="753" t="s">
        <v>4195</v>
      </c>
      <c r="C263" s="753" t="s">
        <v>4052</v>
      </c>
      <c r="D263" s="753" t="s">
        <v>4534</v>
      </c>
      <c r="E263" s="753" t="s">
        <v>4535</v>
      </c>
      <c r="F263" s="756">
        <v>3</v>
      </c>
      <c r="G263" s="756">
        <v>0</v>
      </c>
      <c r="H263" s="756"/>
      <c r="I263" s="756">
        <v>0</v>
      </c>
      <c r="J263" s="756">
        <v>3</v>
      </c>
      <c r="K263" s="756">
        <v>0</v>
      </c>
      <c r="L263" s="756"/>
      <c r="M263" s="756">
        <v>0</v>
      </c>
      <c r="N263" s="756">
        <v>2</v>
      </c>
      <c r="O263" s="756">
        <v>0</v>
      </c>
      <c r="P263" s="769"/>
      <c r="Q263" s="757">
        <v>0</v>
      </c>
    </row>
    <row r="264" spans="1:17" ht="14.4" customHeight="1" x14ac:dyDescent="0.3">
      <c r="A264" s="752" t="s">
        <v>562</v>
      </c>
      <c r="B264" s="753" t="s">
        <v>4195</v>
      </c>
      <c r="C264" s="753" t="s">
        <v>4052</v>
      </c>
      <c r="D264" s="753" t="s">
        <v>4536</v>
      </c>
      <c r="E264" s="753" t="s">
        <v>4537</v>
      </c>
      <c r="F264" s="756">
        <v>42</v>
      </c>
      <c r="G264" s="756">
        <v>0</v>
      </c>
      <c r="H264" s="756"/>
      <c r="I264" s="756">
        <v>0</v>
      </c>
      <c r="J264" s="756">
        <v>39</v>
      </c>
      <c r="K264" s="756">
        <v>0</v>
      </c>
      <c r="L264" s="756"/>
      <c r="M264" s="756">
        <v>0</v>
      </c>
      <c r="N264" s="756">
        <v>16</v>
      </c>
      <c r="O264" s="756">
        <v>0</v>
      </c>
      <c r="P264" s="769"/>
      <c r="Q264" s="757">
        <v>0</v>
      </c>
    </row>
    <row r="265" spans="1:17" ht="14.4" customHeight="1" x14ac:dyDescent="0.3">
      <c r="A265" s="752" t="s">
        <v>562</v>
      </c>
      <c r="B265" s="753" t="s">
        <v>4195</v>
      </c>
      <c r="C265" s="753" t="s">
        <v>4052</v>
      </c>
      <c r="D265" s="753" t="s">
        <v>4538</v>
      </c>
      <c r="E265" s="753" t="s">
        <v>4539</v>
      </c>
      <c r="F265" s="756">
        <v>5</v>
      </c>
      <c r="G265" s="756">
        <v>0</v>
      </c>
      <c r="H265" s="756"/>
      <c r="I265" s="756">
        <v>0</v>
      </c>
      <c r="J265" s="756">
        <v>2</v>
      </c>
      <c r="K265" s="756">
        <v>0</v>
      </c>
      <c r="L265" s="756"/>
      <c r="M265" s="756">
        <v>0</v>
      </c>
      <c r="N265" s="756">
        <v>2</v>
      </c>
      <c r="O265" s="756">
        <v>0</v>
      </c>
      <c r="P265" s="769"/>
      <c r="Q265" s="757">
        <v>0</v>
      </c>
    </row>
    <row r="266" spans="1:17" ht="14.4" customHeight="1" x14ac:dyDescent="0.3">
      <c r="A266" s="752" t="s">
        <v>562</v>
      </c>
      <c r="B266" s="753" t="s">
        <v>4195</v>
      </c>
      <c r="C266" s="753" t="s">
        <v>4052</v>
      </c>
      <c r="D266" s="753" t="s">
        <v>4540</v>
      </c>
      <c r="E266" s="753" t="s">
        <v>4537</v>
      </c>
      <c r="F266" s="756"/>
      <c r="G266" s="756"/>
      <c r="H266" s="756"/>
      <c r="I266" s="756"/>
      <c r="J266" s="756">
        <v>11</v>
      </c>
      <c r="K266" s="756">
        <v>0</v>
      </c>
      <c r="L266" s="756"/>
      <c r="M266" s="756">
        <v>0</v>
      </c>
      <c r="N266" s="756">
        <v>21</v>
      </c>
      <c r="O266" s="756">
        <v>0</v>
      </c>
      <c r="P266" s="769"/>
      <c r="Q266" s="757">
        <v>0</v>
      </c>
    </row>
    <row r="267" spans="1:17" ht="14.4" customHeight="1" x14ac:dyDescent="0.3">
      <c r="A267" s="752" t="s">
        <v>562</v>
      </c>
      <c r="B267" s="753" t="s">
        <v>4195</v>
      </c>
      <c r="C267" s="753" t="s">
        <v>4052</v>
      </c>
      <c r="D267" s="753" t="s">
        <v>4541</v>
      </c>
      <c r="E267" s="753" t="s">
        <v>4542</v>
      </c>
      <c r="F267" s="756">
        <v>1</v>
      </c>
      <c r="G267" s="756">
        <v>0</v>
      </c>
      <c r="H267" s="756"/>
      <c r="I267" s="756">
        <v>0</v>
      </c>
      <c r="J267" s="756">
        <v>5</v>
      </c>
      <c r="K267" s="756">
        <v>0</v>
      </c>
      <c r="L267" s="756"/>
      <c r="M267" s="756">
        <v>0</v>
      </c>
      <c r="N267" s="756">
        <v>6</v>
      </c>
      <c r="O267" s="756">
        <v>0</v>
      </c>
      <c r="P267" s="769"/>
      <c r="Q267" s="757">
        <v>0</v>
      </c>
    </row>
    <row r="268" spans="1:17" ht="14.4" customHeight="1" x14ac:dyDescent="0.3">
      <c r="A268" s="752" t="s">
        <v>562</v>
      </c>
      <c r="B268" s="753" t="s">
        <v>4195</v>
      </c>
      <c r="C268" s="753" t="s">
        <v>4052</v>
      </c>
      <c r="D268" s="753" t="s">
        <v>4543</v>
      </c>
      <c r="E268" s="753" t="s">
        <v>4544</v>
      </c>
      <c r="F268" s="756">
        <v>1</v>
      </c>
      <c r="G268" s="756">
        <v>0</v>
      </c>
      <c r="H268" s="756"/>
      <c r="I268" s="756">
        <v>0</v>
      </c>
      <c r="J268" s="756"/>
      <c r="K268" s="756"/>
      <c r="L268" s="756"/>
      <c r="M268" s="756"/>
      <c r="N268" s="756">
        <v>1</v>
      </c>
      <c r="O268" s="756">
        <v>0</v>
      </c>
      <c r="P268" s="769"/>
      <c r="Q268" s="757">
        <v>0</v>
      </c>
    </row>
    <row r="269" spans="1:17" ht="14.4" customHeight="1" x14ac:dyDescent="0.3">
      <c r="A269" s="752" t="s">
        <v>562</v>
      </c>
      <c r="B269" s="753" t="s">
        <v>4195</v>
      </c>
      <c r="C269" s="753" t="s">
        <v>4052</v>
      </c>
      <c r="D269" s="753" t="s">
        <v>4545</v>
      </c>
      <c r="E269" s="753" t="s">
        <v>4546</v>
      </c>
      <c r="F269" s="756">
        <v>1</v>
      </c>
      <c r="G269" s="756">
        <v>48208</v>
      </c>
      <c r="H269" s="756">
        <v>0.49018770463465722</v>
      </c>
      <c r="I269" s="756">
        <v>48208</v>
      </c>
      <c r="J269" s="756">
        <v>2</v>
      </c>
      <c r="K269" s="756">
        <v>98346</v>
      </c>
      <c r="L269" s="756">
        <v>1</v>
      </c>
      <c r="M269" s="756">
        <v>49173</v>
      </c>
      <c r="N269" s="756">
        <v>5</v>
      </c>
      <c r="O269" s="756">
        <v>245935</v>
      </c>
      <c r="P269" s="769">
        <v>2.5007117727208019</v>
      </c>
      <c r="Q269" s="757">
        <v>49187</v>
      </c>
    </row>
    <row r="270" spans="1:17" ht="14.4" customHeight="1" x14ac:dyDescent="0.3">
      <c r="A270" s="752" t="s">
        <v>562</v>
      </c>
      <c r="B270" s="753" t="s">
        <v>4195</v>
      </c>
      <c r="C270" s="753" t="s">
        <v>4052</v>
      </c>
      <c r="D270" s="753" t="s">
        <v>4547</v>
      </c>
      <c r="E270" s="753" t="s">
        <v>4548</v>
      </c>
      <c r="F270" s="756">
        <v>2</v>
      </c>
      <c r="G270" s="756">
        <v>0</v>
      </c>
      <c r="H270" s="756"/>
      <c r="I270" s="756">
        <v>0</v>
      </c>
      <c r="J270" s="756">
        <v>2</v>
      </c>
      <c r="K270" s="756">
        <v>0</v>
      </c>
      <c r="L270" s="756"/>
      <c r="M270" s="756">
        <v>0</v>
      </c>
      <c r="N270" s="756"/>
      <c r="O270" s="756"/>
      <c r="P270" s="769"/>
      <c r="Q270" s="757"/>
    </row>
    <row r="271" spans="1:17" ht="14.4" customHeight="1" x14ac:dyDescent="0.3">
      <c r="A271" s="752" t="s">
        <v>562</v>
      </c>
      <c r="B271" s="753" t="s">
        <v>4195</v>
      </c>
      <c r="C271" s="753" t="s">
        <v>4052</v>
      </c>
      <c r="D271" s="753" t="s">
        <v>4549</v>
      </c>
      <c r="E271" s="753" t="s">
        <v>4550</v>
      </c>
      <c r="F271" s="756">
        <v>5</v>
      </c>
      <c r="G271" s="756">
        <v>0</v>
      </c>
      <c r="H271" s="756"/>
      <c r="I271" s="756">
        <v>0</v>
      </c>
      <c r="J271" s="756">
        <v>2</v>
      </c>
      <c r="K271" s="756">
        <v>0</v>
      </c>
      <c r="L271" s="756"/>
      <c r="M271" s="756">
        <v>0</v>
      </c>
      <c r="N271" s="756">
        <v>6</v>
      </c>
      <c r="O271" s="756">
        <v>0</v>
      </c>
      <c r="P271" s="769"/>
      <c r="Q271" s="757">
        <v>0</v>
      </c>
    </row>
    <row r="272" spans="1:17" ht="14.4" customHeight="1" x14ac:dyDescent="0.3">
      <c r="A272" s="752" t="s">
        <v>562</v>
      </c>
      <c r="B272" s="753" t="s">
        <v>4195</v>
      </c>
      <c r="C272" s="753" t="s">
        <v>4052</v>
      </c>
      <c r="D272" s="753" t="s">
        <v>4551</v>
      </c>
      <c r="E272" s="753" t="s">
        <v>4501</v>
      </c>
      <c r="F272" s="756"/>
      <c r="G272" s="756"/>
      <c r="H272" s="756"/>
      <c r="I272" s="756"/>
      <c r="J272" s="756">
        <v>1</v>
      </c>
      <c r="K272" s="756">
        <v>62242</v>
      </c>
      <c r="L272" s="756">
        <v>1</v>
      </c>
      <c r="M272" s="756">
        <v>62242</v>
      </c>
      <c r="N272" s="756">
        <v>1</v>
      </c>
      <c r="O272" s="756">
        <v>62257</v>
      </c>
      <c r="P272" s="769">
        <v>1.0002409948266444</v>
      </c>
      <c r="Q272" s="757">
        <v>62257</v>
      </c>
    </row>
    <row r="273" spans="1:17" ht="14.4" customHeight="1" x14ac:dyDescent="0.3">
      <c r="A273" s="752" t="s">
        <v>562</v>
      </c>
      <c r="B273" s="753" t="s">
        <v>4195</v>
      </c>
      <c r="C273" s="753" t="s">
        <v>4052</v>
      </c>
      <c r="D273" s="753" t="s">
        <v>4552</v>
      </c>
      <c r="E273" s="753" t="s">
        <v>4471</v>
      </c>
      <c r="F273" s="756">
        <v>1</v>
      </c>
      <c r="G273" s="756">
        <v>0</v>
      </c>
      <c r="H273" s="756"/>
      <c r="I273" s="756">
        <v>0</v>
      </c>
      <c r="J273" s="756">
        <v>2</v>
      </c>
      <c r="K273" s="756">
        <v>0</v>
      </c>
      <c r="L273" s="756"/>
      <c r="M273" s="756">
        <v>0</v>
      </c>
      <c r="N273" s="756"/>
      <c r="O273" s="756"/>
      <c r="P273" s="769"/>
      <c r="Q273" s="757"/>
    </row>
    <row r="274" spans="1:17" ht="14.4" customHeight="1" x14ac:dyDescent="0.3">
      <c r="A274" s="752" t="s">
        <v>562</v>
      </c>
      <c r="B274" s="753" t="s">
        <v>4195</v>
      </c>
      <c r="C274" s="753" t="s">
        <v>4052</v>
      </c>
      <c r="D274" s="753" t="s">
        <v>4553</v>
      </c>
      <c r="E274" s="753" t="s">
        <v>4554</v>
      </c>
      <c r="F274" s="756"/>
      <c r="G274" s="756"/>
      <c r="H274" s="756"/>
      <c r="I274" s="756"/>
      <c r="J274" s="756">
        <v>1</v>
      </c>
      <c r="K274" s="756">
        <v>0</v>
      </c>
      <c r="L274" s="756"/>
      <c r="M274" s="756">
        <v>0</v>
      </c>
      <c r="N274" s="756"/>
      <c r="O274" s="756"/>
      <c r="P274" s="769"/>
      <c r="Q274" s="757"/>
    </row>
    <row r="275" spans="1:17" ht="14.4" customHeight="1" x14ac:dyDescent="0.3">
      <c r="A275" s="752" t="s">
        <v>562</v>
      </c>
      <c r="B275" s="753" t="s">
        <v>4195</v>
      </c>
      <c r="C275" s="753" t="s">
        <v>4052</v>
      </c>
      <c r="D275" s="753" t="s">
        <v>4555</v>
      </c>
      <c r="E275" s="753" t="s">
        <v>4556</v>
      </c>
      <c r="F275" s="756"/>
      <c r="G275" s="756"/>
      <c r="H275" s="756"/>
      <c r="I275" s="756"/>
      <c r="J275" s="756"/>
      <c r="K275" s="756"/>
      <c r="L275" s="756"/>
      <c r="M275" s="756"/>
      <c r="N275" s="756">
        <v>1</v>
      </c>
      <c r="O275" s="756">
        <v>0</v>
      </c>
      <c r="P275" s="769"/>
      <c r="Q275" s="757">
        <v>0</v>
      </c>
    </row>
    <row r="276" spans="1:17" ht="14.4" customHeight="1" x14ac:dyDescent="0.3">
      <c r="A276" s="752" t="s">
        <v>562</v>
      </c>
      <c r="B276" s="753" t="s">
        <v>4195</v>
      </c>
      <c r="C276" s="753" t="s">
        <v>4052</v>
      </c>
      <c r="D276" s="753" t="s">
        <v>4557</v>
      </c>
      <c r="E276" s="753" t="s">
        <v>4558</v>
      </c>
      <c r="F276" s="756">
        <v>1</v>
      </c>
      <c r="G276" s="756">
        <v>0</v>
      </c>
      <c r="H276" s="756"/>
      <c r="I276" s="756">
        <v>0</v>
      </c>
      <c r="J276" s="756">
        <v>2</v>
      </c>
      <c r="K276" s="756">
        <v>0</v>
      </c>
      <c r="L276" s="756"/>
      <c r="M276" s="756">
        <v>0</v>
      </c>
      <c r="N276" s="756">
        <v>2</v>
      </c>
      <c r="O276" s="756">
        <v>0</v>
      </c>
      <c r="P276" s="769"/>
      <c r="Q276" s="757">
        <v>0</v>
      </c>
    </row>
    <row r="277" spans="1:17" ht="14.4" customHeight="1" x14ac:dyDescent="0.3">
      <c r="A277" s="752" t="s">
        <v>562</v>
      </c>
      <c r="B277" s="753" t="s">
        <v>4195</v>
      </c>
      <c r="C277" s="753" t="s">
        <v>4052</v>
      </c>
      <c r="D277" s="753" t="s">
        <v>4559</v>
      </c>
      <c r="E277" s="753" t="s">
        <v>4558</v>
      </c>
      <c r="F277" s="756">
        <v>2</v>
      </c>
      <c r="G277" s="756">
        <v>0</v>
      </c>
      <c r="H277" s="756"/>
      <c r="I277" s="756">
        <v>0</v>
      </c>
      <c r="J277" s="756">
        <v>1</v>
      </c>
      <c r="K277" s="756">
        <v>0</v>
      </c>
      <c r="L277" s="756"/>
      <c r="M277" s="756">
        <v>0</v>
      </c>
      <c r="N277" s="756">
        <v>3</v>
      </c>
      <c r="O277" s="756">
        <v>0</v>
      </c>
      <c r="P277" s="769"/>
      <c r="Q277" s="757">
        <v>0</v>
      </c>
    </row>
    <row r="278" spans="1:17" ht="14.4" customHeight="1" x14ac:dyDescent="0.3">
      <c r="A278" s="752" t="s">
        <v>562</v>
      </c>
      <c r="B278" s="753" t="s">
        <v>4195</v>
      </c>
      <c r="C278" s="753" t="s">
        <v>4052</v>
      </c>
      <c r="D278" s="753" t="s">
        <v>4560</v>
      </c>
      <c r="E278" s="753" t="s">
        <v>4561</v>
      </c>
      <c r="F278" s="756">
        <v>1</v>
      </c>
      <c r="G278" s="756">
        <v>0</v>
      </c>
      <c r="H278" s="756"/>
      <c r="I278" s="756">
        <v>0</v>
      </c>
      <c r="J278" s="756"/>
      <c r="K278" s="756"/>
      <c r="L278" s="756"/>
      <c r="M278" s="756"/>
      <c r="N278" s="756"/>
      <c r="O278" s="756"/>
      <c r="P278" s="769"/>
      <c r="Q278" s="757"/>
    </row>
    <row r="279" spans="1:17" ht="14.4" customHeight="1" x14ac:dyDescent="0.3">
      <c r="A279" s="752" t="s">
        <v>562</v>
      </c>
      <c r="B279" s="753" t="s">
        <v>4195</v>
      </c>
      <c r="C279" s="753" t="s">
        <v>4052</v>
      </c>
      <c r="D279" s="753" t="s">
        <v>4562</v>
      </c>
      <c r="E279" s="753" t="s">
        <v>4563</v>
      </c>
      <c r="F279" s="756">
        <v>1</v>
      </c>
      <c r="G279" s="756">
        <v>0</v>
      </c>
      <c r="H279" s="756"/>
      <c r="I279" s="756">
        <v>0</v>
      </c>
      <c r="J279" s="756">
        <v>3</v>
      </c>
      <c r="K279" s="756">
        <v>0</v>
      </c>
      <c r="L279" s="756"/>
      <c r="M279" s="756">
        <v>0</v>
      </c>
      <c r="N279" s="756">
        <v>4</v>
      </c>
      <c r="O279" s="756">
        <v>0</v>
      </c>
      <c r="P279" s="769"/>
      <c r="Q279" s="757">
        <v>0</v>
      </c>
    </row>
    <row r="280" spans="1:17" ht="14.4" customHeight="1" x14ac:dyDescent="0.3">
      <c r="A280" s="752" t="s">
        <v>562</v>
      </c>
      <c r="B280" s="753" t="s">
        <v>4195</v>
      </c>
      <c r="C280" s="753" t="s">
        <v>4052</v>
      </c>
      <c r="D280" s="753" t="s">
        <v>4564</v>
      </c>
      <c r="E280" s="753" t="s">
        <v>4565</v>
      </c>
      <c r="F280" s="756"/>
      <c r="G280" s="756"/>
      <c r="H280" s="756"/>
      <c r="I280" s="756"/>
      <c r="J280" s="756">
        <v>2</v>
      </c>
      <c r="K280" s="756">
        <v>0</v>
      </c>
      <c r="L280" s="756"/>
      <c r="M280" s="756">
        <v>0</v>
      </c>
      <c r="N280" s="756"/>
      <c r="O280" s="756"/>
      <c r="P280" s="769"/>
      <c r="Q280" s="757"/>
    </row>
    <row r="281" spans="1:17" ht="14.4" customHeight="1" x14ac:dyDescent="0.3">
      <c r="A281" s="752" t="s">
        <v>562</v>
      </c>
      <c r="B281" s="753" t="s">
        <v>4195</v>
      </c>
      <c r="C281" s="753" t="s">
        <v>4052</v>
      </c>
      <c r="D281" s="753" t="s">
        <v>4566</v>
      </c>
      <c r="E281" s="753" t="s">
        <v>4567</v>
      </c>
      <c r="F281" s="756"/>
      <c r="G281" s="756"/>
      <c r="H281" s="756"/>
      <c r="I281" s="756"/>
      <c r="J281" s="756"/>
      <c r="K281" s="756"/>
      <c r="L281" s="756"/>
      <c r="M281" s="756"/>
      <c r="N281" s="756">
        <v>1</v>
      </c>
      <c r="O281" s="756">
        <v>0</v>
      </c>
      <c r="P281" s="769"/>
      <c r="Q281" s="757">
        <v>0</v>
      </c>
    </row>
    <row r="282" spans="1:17" ht="14.4" customHeight="1" x14ac:dyDescent="0.3">
      <c r="A282" s="752" t="s">
        <v>562</v>
      </c>
      <c r="B282" s="753" t="s">
        <v>4195</v>
      </c>
      <c r="C282" s="753" t="s">
        <v>4052</v>
      </c>
      <c r="D282" s="753" t="s">
        <v>4568</v>
      </c>
      <c r="E282" s="753" t="s">
        <v>4569</v>
      </c>
      <c r="F282" s="756"/>
      <c r="G282" s="756"/>
      <c r="H282" s="756"/>
      <c r="I282" s="756"/>
      <c r="J282" s="756"/>
      <c r="K282" s="756"/>
      <c r="L282" s="756"/>
      <c r="M282" s="756"/>
      <c r="N282" s="756">
        <v>2</v>
      </c>
      <c r="O282" s="756">
        <v>0</v>
      </c>
      <c r="P282" s="769"/>
      <c r="Q282" s="757">
        <v>0</v>
      </c>
    </row>
    <row r="283" spans="1:17" ht="14.4" customHeight="1" x14ac:dyDescent="0.3">
      <c r="A283" s="752" t="s">
        <v>562</v>
      </c>
      <c r="B283" s="753" t="s">
        <v>4195</v>
      </c>
      <c r="C283" s="753" t="s">
        <v>4052</v>
      </c>
      <c r="D283" s="753" t="s">
        <v>4570</v>
      </c>
      <c r="E283" s="753" t="s">
        <v>4571</v>
      </c>
      <c r="F283" s="756">
        <v>1</v>
      </c>
      <c r="G283" s="756">
        <v>0</v>
      </c>
      <c r="H283" s="756"/>
      <c r="I283" s="756">
        <v>0</v>
      </c>
      <c r="J283" s="756">
        <v>1</v>
      </c>
      <c r="K283" s="756">
        <v>0</v>
      </c>
      <c r="L283" s="756"/>
      <c r="M283" s="756">
        <v>0</v>
      </c>
      <c r="N283" s="756">
        <v>2</v>
      </c>
      <c r="O283" s="756">
        <v>0</v>
      </c>
      <c r="P283" s="769"/>
      <c r="Q283" s="757">
        <v>0</v>
      </c>
    </row>
    <row r="284" spans="1:17" ht="14.4" customHeight="1" x14ac:dyDescent="0.3">
      <c r="A284" s="752" t="s">
        <v>562</v>
      </c>
      <c r="B284" s="753" t="s">
        <v>4195</v>
      </c>
      <c r="C284" s="753" t="s">
        <v>4052</v>
      </c>
      <c r="D284" s="753" t="s">
        <v>4572</v>
      </c>
      <c r="E284" s="753" t="s">
        <v>4573</v>
      </c>
      <c r="F284" s="756"/>
      <c r="G284" s="756"/>
      <c r="H284" s="756"/>
      <c r="I284" s="756"/>
      <c r="J284" s="756">
        <v>1</v>
      </c>
      <c r="K284" s="756">
        <v>0</v>
      </c>
      <c r="L284" s="756"/>
      <c r="M284" s="756">
        <v>0</v>
      </c>
      <c r="N284" s="756"/>
      <c r="O284" s="756"/>
      <c r="P284" s="769"/>
      <c r="Q284" s="757"/>
    </row>
    <row r="285" spans="1:17" ht="14.4" customHeight="1" x14ac:dyDescent="0.3">
      <c r="A285" s="752" t="s">
        <v>562</v>
      </c>
      <c r="B285" s="753" t="s">
        <v>4195</v>
      </c>
      <c r="C285" s="753" t="s">
        <v>4052</v>
      </c>
      <c r="D285" s="753" t="s">
        <v>4574</v>
      </c>
      <c r="E285" s="753" t="s">
        <v>4575</v>
      </c>
      <c r="F285" s="756"/>
      <c r="G285" s="756"/>
      <c r="H285" s="756"/>
      <c r="I285" s="756"/>
      <c r="J285" s="756">
        <v>1</v>
      </c>
      <c r="K285" s="756">
        <v>0</v>
      </c>
      <c r="L285" s="756"/>
      <c r="M285" s="756">
        <v>0</v>
      </c>
      <c r="N285" s="756">
        <v>1</v>
      </c>
      <c r="O285" s="756">
        <v>0</v>
      </c>
      <c r="P285" s="769"/>
      <c r="Q285" s="757">
        <v>0</v>
      </c>
    </row>
    <row r="286" spans="1:17" ht="14.4" customHeight="1" x14ac:dyDescent="0.3">
      <c r="A286" s="752" t="s">
        <v>562</v>
      </c>
      <c r="B286" s="753" t="s">
        <v>4195</v>
      </c>
      <c r="C286" s="753" t="s">
        <v>4052</v>
      </c>
      <c r="D286" s="753" t="s">
        <v>4576</v>
      </c>
      <c r="E286" s="753" t="s">
        <v>4577</v>
      </c>
      <c r="F286" s="756"/>
      <c r="G286" s="756"/>
      <c r="H286" s="756"/>
      <c r="I286" s="756"/>
      <c r="J286" s="756">
        <v>1</v>
      </c>
      <c r="K286" s="756">
        <v>0</v>
      </c>
      <c r="L286" s="756"/>
      <c r="M286" s="756">
        <v>0</v>
      </c>
      <c r="N286" s="756"/>
      <c r="O286" s="756"/>
      <c r="P286" s="769"/>
      <c r="Q286" s="757"/>
    </row>
    <row r="287" spans="1:17" ht="14.4" customHeight="1" x14ac:dyDescent="0.3">
      <c r="A287" s="752" t="s">
        <v>562</v>
      </c>
      <c r="B287" s="753" t="s">
        <v>4195</v>
      </c>
      <c r="C287" s="753" t="s">
        <v>4052</v>
      </c>
      <c r="D287" s="753" t="s">
        <v>4578</v>
      </c>
      <c r="E287" s="753" t="s">
        <v>4579</v>
      </c>
      <c r="F287" s="756">
        <v>1</v>
      </c>
      <c r="G287" s="756">
        <v>0</v>
      </c>
      <c r="H287" s="756"/>
      <c r="I287" s="756">
        <v>0</v>
      </c>
      <c r="J287" s="756"/>
      <c r="K287" s="756"/>
      <c r="L287" s="756"/>
      <c r="M287" s="756"/>
      <c r="N287" s="756"/>
      <c r="O287" s="756"/>
      <c r="P287" s="769"/>
      <c r="Q287" s="757"/>
    </row>
    <row r="288" spans="1:17" ht="14.4" customHeight="1" x14ac:dyDescent="0.3">
      <c r="A288" s="752" t="s">
        <v>562</v>
      </c>
      <c r="B288" s="753" t="s">
        <v>4195</v>
      </c>
      <c r="C288" s="753" t="s">
        <v>4052</v>
      </c>
      <c r="D288" s="753" t="s">
        <v>4580</v>
      </c>
      <c r="E288" s="753" t="s">
        <v>4581</v>
      </c>
      <c r="F288" s="756">
        <v>1</v>
      </c>
      <c r="G288" s="756">
        <v>0</v>
      </c>
      <c r="H288" s="756"/>
      <c r="I288" s="756">
        <v>0</v>
      </c>
      <c r="J288" s="756"/>
      <c r="K288" s="756"/>
      <c r="L288" s="756"/>
      <c r="M288" s="756"/>
      <c r="N288" s="756"/>
      <c r="O288" s="756"/>
      <c r="P288" s="769"/>
      <c r="Q288" s="757"/>
    </row>
    <row r="289" spans="1:17" ht="14.4" customHeight="1" x14ac:dyDescent="0.3">
      <c r="A289" s="752" t="s">
        <v>562</v>
      </c>
      <c r="B289" s="753" t="s">
        <v>4195</v>
      </c>
      <c r="C289" s="753" t="s">
        <v>4052</v>
      </c>
      <c r="D289" s="753" t="s">
        <v>4582</v>
      </c>
      <c r="E289" s="753" t="s">
        <v>4471</v>
      </c>
      <c r="F289" s="756">
        <v>1</v>
      </c>
      <c r="G289" s="756">
        <v>0</v>
      </c>
      <c r="H289" s="756"/>
      <c r="I289" s="756">
        <v>0</v>
      </c>
      <c r="J289" s="756"/>
      <c r="K289" s="756"/>
      <c r="L289" s="756"/>
      <c r="M289" s="756"/>
      <c r="N289" s="756"/>
      <c r="O289" s="756"/>
      <c r="P289" s="769"/>
      <c r="Q289" s="757"/>
    </row>
    <row r="290" spans="1:17" ht="14.4" customHeight="1" x14ac:dyDescent="0.3">
      <c r="A290" s="752" t="s">
        <v>562</v>
      </c>
      <c r="B290" s="753" t="s">
        <v>4195</v>
      </c>
      <c r="C290" s="753" t="s">
        <v>4052</v>
      </c>
      <c r="D290" s="753" t="s">
        <v>4583</v>
      </c>
      <c r="E290" s="753" t="s">
        <v>4584</v>
      </c>
      <c r="F290" s="756">
        <v>1</v>
      </c>
      <c r="G290" s="756">
        <v>0</v>
      </c>
      <c r="H290" s="756"/>
      <c r="I290" s="756">
        <v>0</v>
      </c>
      <c r="J290" s="756"/>
      <c r="K290" s="756"/>
      <c r="L290" s="756"/>
      <c r="M290" s="756"/>
      <c r="N290" s="756"/>
      <c r="O290" s="756"/>
      <c r="P290" s="769"/>
      <c r="Q290" s="757"/>
    </row>
    <row r="291" spans="1:17" ht="14.4" customHeight="1" x14ac:dyDescent="0.3">
      <c r="A291" s="752" t="s">
        <v>562</v>
      </c>
      <c r="B291" s="753" t="s">
        <v>4195</v>
      </c>
      <c r="C291" s="753" t="s">
        <v>4052</v>
      </c>
      <c r="D291" s="753" t="s">
        <v>4585</v>
      </c>
      <c r="E291" s="753" t="s">
        <v>4586</v>
      </c>
      <c r="F291" s="756"/>
      <c r="G291" s="756"/>
      <c r="H291" s="756"/>
      <c r="I291" s="756"/>
      <c r="J291" s="756">
        <v>1</v>
      </c>
      <c r="K291" s="756">
        <v>0</v>
      </c>
      <c r="L291" s="756"/>
      <c r="M291" s="756">
        <v>0</v>
      </c>
      <c r="N291" s="756"/>
      <c r="O291" s="756"/>
      <c r="P291" s="769"/>
      <c r="Q291" s="757"/>
    </row>
    <row r="292" spans="1:17" ht="14.4" customHeight="1" x14ac:dyDescent="0.3">
      <c r="A292" s="752" t="s">
        <v>562</v>
      </c>
      <c r="B292" s="753" t="s">
        <v>4195</v>
      </c>
      <c r="C292" s="753" t="s">
        <v>4052</v>
      </c>
      <c r="D292" s="753" t="s">
        <v>4587</v>
      </c>
      <c r="E292" s="753" t="s">
        <v>4588</v>
      </c>
      <c r="F292" s="756">
        <v>1</v>
      </c>
      <c r="G292" s="756">
        <v>0</v>
      </c>
      <c r="H292" s="756"/>
      <c r="I292" s="756">
        <v>0</v>
      </c>
      <c r="J292" s="756"/>
      <c r="K292" s="756"/>
      <c r="L292" s="756"/>
      <c r="M292" s="756"/>
      <c r="N292" s="756"/>
      <c r="O292" s="756"/>
      <c r="P292" s="769"/>
      <c r="Q292" s="757"/>
    </row>
    <row r="293" spans="1:17" ht="14.4" customHeight="1" x14ac:dyDescent="0.3">
      <c r="A293" s="752" t="s">
        <v>562</v>
      </c>
      <c r="B293" s="753" t="s">
        <v>4195</v>
      </c>
      <c r="C293" s="753" t="s">
        <v>4052</v>
      </c>
      <c r="D293" s="753" t="s">
        <v>4589</v>
      </c>
      <c r="E293" s="753" t="s">
        <v>4590</v>
      </c>
      <c r="F293" s="756"/>
      <c r="G293" s="756"/>
      <c r="H293" s="756"/>
      <c r="I293" s="756"/>
      <c r="J293" s="756">
        <v>2</v>
      </c>
      <c r="K293" s="756">
        <v>0</v>
      </c>
      <c r="L293" s="756"/>
      <c r="M293" s="756">
        <v>0</v>
      </c>
      <c r="N293" s="756"/>
      <c r="O293" s="756"/>
      <c r="P293" s="769"/>
      <c r="Q293" s="757"/>
    </row>
    <row r="294" spans="1:17" ht="14.4" customHeight="1" x14ac:dyDescent="0.3">
      <c r="A294" s="752" t="s">
        <v>562</v>
      </c>
      <c r="B294" s="753" t="s">
        <v>4195</v>
      </c>
      <c r="C294" s="753" t="s">
        <v>4052</v>
      </c>
      <c r="D294" s="753" t="s">
        <v>4591</v>
      </c>
      <c r="E294" s="753" t="s">
        <v>4592</v>
      </c>
      <c r="F294" s="756"/>
      <c r="G294" s="756"/>
      <c r="H294" s="756"/>
      <c r="I294" s="756"/>
      <c r="J294" s="756">
        <v>1</v>
      </c>
      <c r="K294" s="756">
        <v>0</v>
      </c>
      <c r="L294" s="756"/>
      <c r="M294" s="756">
        <v>0</v>
      </c>
      <c r="N294" s="756"/>
      <c r="O294" s="756"/>
      <c r="P294" s="769"/>
      <c r="Q294" s="757"/>
    </row>
    <row r="295" spans="1:17" ht="14.4" customHeight="1" x14ac:dyDescent="0.3">
      <c r="A295" s="752" t="s">
        <v>562</v>
      </c>
      <c r="B295" s="753" t="s">
        <v>4195</v>
      </c>
      <c r="C295" s="753" t="s">
        <v>4052</v>
      </c>
      <c r="D295" s="753" t="s">
        <v>4593</v>
      </c>
      <c r="E295" s="753" t="s">
        <v>4594</v>
      </c>
      <c r="F295" s="756"/>
      <c r="G295" s="756"/>
      <c r="H295" s="756"/>
      <c r="I295" s="756"/>
      <c r="J295" s="756">
        <v>1</v>
      </c>
      <c r="K295" s="756">
        <v>0</v>
      </c>
      <c r="L295" s="756"/>
      <c r="M295" s="756">
        <v>0</v>
      </c>
      <c r="N295" s="756"/>
      <c r="O295" s="756"/>
      <c r="P295" s="769"/>
      <c r="Q295" s="757"/>
    </row>
    <row r="296" spans="1:17" ht="14.4" customHeight="1" x14ac:dyDescent="0.3">
      <c r="A296" s="752" t="s">
        <v>562</v>
      </c>
      <c r="B296" s="753" t="s">
        <v>4195</v>
      </c>
      <c r="C296" s="753" t="s">
        <v>4052</v>
      </c>
      <c r="D296" s="753" t="s">
        <v>4595</v>
      </c>
      <c r="E296" s="753" t="s">
        <v>4596</v>
      </c>
      <c r="F296" s="756"/>
      <c r="G296" s="756"/>
      <c r="H296" s="756"/>
      <c r="I296" s="756"/>
      <c r="J296" s="756"/>
      <c r="K296" s="756"/>
      <c r="L296" s="756"/>
      <c r="M296" s="756"/>
      <c r="N296" s="756">
        <v>1</v>
      </c>
      <c r="O296" s="756">
        <v>0</v>
      </c>
      <c r="P296" s="769"/>
      <c r="Q296" s="757">
        <v>0</v>
      </c>
    </row>
    <row r="297" spans="1:17" ht="14.4" customHeight="1" x14ac:dyDescent="0.3">
      <c r="A297" s="752" t="s">
        <v>562</v>
      </c>
      <c r="B297" s="753" t="s">
        <v>4195</v>
      </c>
      <c r="C297" s="753" t="s">
        <v>4052</v>
      </c>
      <c r="D297" s="753" t="s">
        <v>4597</v>
      </c>
      <c r="E297" s="753" t="s">
        <v>4598</v>
      </c>
      <c r="F297" s="756"/>
      <c r="G297" s="756"/>
      <c r="H297" s="756"/>
      <c r="I297" s="756"/>
      <c r="J297" s="756"/>
      <c r="K297" s="756"/>
      <c r="L297" s="756"/>
      <c r="M297" s="756"/>
      <c r="N297" s="756">
        <v>1</v>
      </c>
      <c r="O297" s="756">
        <v>0</v>
      </c>
      <c r="P297" s="769"/>
      <c r="Q297" s="757">
        <v>0</v>
      </c>
    </row>
    <row r="298" spans="1:17" ht="14.4" customHeight="1" x14ac:dyDescent="0.3">
      <c r="A298" s="752" t="s">
        <v>562</v>
      </c>
      <c r="B298" s="753" t="s">
        <v>4195</v>
      </c>
      <c r="C298" s="753" t="s">
        <v>4052</v>
      </c>
      <c r="D298" s="753" t="s">
        <v>4599</v>
      </c>
      <c r="E298" s="753" t="s">
        <v>4600</v>
      </c>
      <c r="F298" s="756"/>
      <c r="G298" s="756"/>
      <c r="H298" s="756"/>
      <c r="I298" s="756"/>
      <c r="J298" s="756"/>
      <c r="K298" s="756"/>
      <c r="L298" s="756"/>
      <c r="M298" s="756"/>
      <c r="N298" s="756">
        <v>1</v>
      </c>
      <c r="O298" s="756">
        <v>0</v>
      </c>
      <c r="P298" s="769"/>
      <c r="Q298" s="757">
        <v>0</v>
      </c>
    </row>
    <row r="299" spans="1:17" ht="14.4" customHeight="1" x14ac:dyDescent="0.3">
      <c r="A299" s="752" t="s">
        <v>562</v>
      </c>
      <c r="B299" s="753" t="s">
        <v>4195</v>
      </c>
      <c r="C299" s="753" t="s">
        <v>4052</v>
      </c>
      <c r="D299" s="753" t="s">
        <v>4601</v>
      </c>
      <c r="E299" s="753"/>
      <c r="F299" s="756"/>
      <c r="G299" s="756"/>
      <c r="H299" s="756"/>
      <c r="I299" s="756"/>
      <c r="J299" s="756"/>
      <c r="K299" s="756"/>
      <c r="L299" s="756"/>
      <c r="M299" s="756"/>
      <c r="N299" s="756">
        <v>1</v>
      </c>
      <c r="O299" s="756">
        <v>7605</v>
      </c>
      <c r="P299" s="769"/>
      <c r="Q299" s="757">
        <v>7605</v>
      </c>
    </row>
    <row r="300" spans="1:17" ht="14.4" customHeight="1" x14ac:dyDescent="0.3">
      <c r="A300" s="752" t="s">
        <v>562</v>
      </c>
      <c r="B300" s="753" t="s">
        <v>4195</v>
      </c>
      <c r="C300" s="753" t="s">
        <v>4052</v>
      </c>
      <c r="D300" s="753" t="s">
        <v>4602</v>
      </c>
      <c r="E300" s="753" t="s">
        <v>4603</v>
      </c>
      <c r="F300" s="756"/>
      <c r="G300" s="756"/>
      <c r="H300" s="756"/>
      <c r="I300" s="756"/>
      <c r="J300" s="756"/>
      <c r="K300" s="756"/>
      <c r="L300" s="756"/>
      <c r="M300" s="756"/>
      <c r="N300" s="756">
        <v>1</v>
      </c>
      <c r="O300" s="756">
        <v>0</v>
      </c>
      <c r="P300" s="769"/>
      <c r="Q300" s="757">
        <v>0</v>
      </c>
    </row>
    <row r="301" spans="1:17" ht="14.4" customHeight="1" x14ac:dyDescent="0.3">
      <c r="A301" s="752" t="s">
        <v>562</v>
      </c>
      <c r="B301" s="753" t="s">
        <v>4195</v>
      </c>
      <c r="C301" s="753" t="s">
        <v>4052</v>
      </c>
      <c r="D301" s="753" t="s">
        <v>4604</v>
      </c>
      <c r="E301" s="753" t="s">
        <v>4605</v>
      </c>
      <c r="F301" s="756"/>
      <c r="G301" s="756"/>
      <c r="H301" s="756"/>
      <c r="I301" s="756"/>
      <c r="J301" s="756"/>
      <c r="K301" s="756"/>
      <c r="L301" s="756"/>
      <c r="M301" s="756"/>
      <c r="N301" s="756">
        <v>1</v>
      </c>
      <c r="O301" s="756">
        <v>0</v>
      </c>
      <c r="P301" s="769"/>
      <c r="Q301" s="757">
        <v>0</v>
      </c>
    </row>
    <row r="302" spans="1:17" ht="14.4" customHeight="1" x14ac:dyDescent="0.3">
      <c r="A302" s="752" t="s">
        <v>562</v>
      </c>
      <c r="B302" s="753" t="s">
        <v>4606</v>
      </c>
      <c r="C302" s="753" t="s">
        <v>4196</v>
      </c>
      <c r="D302" s="753" t="s">
        <v>4607</v>
      </c>
      <c r="E302" s="753" t="s">
        <v>4608</v>
      </c>
      <c r="F302" s="756"/>
      <c r="G302" s="756"/>
      <c r="H302" s="756"/>
      <c r="I302" s="756"/>
      <c r="J302" s="756"/>
      <c r="K302" s="756"/>
      <c r="L302" s="756"/>
      <c r="M302" s="756"/>
      <c r="N302" s="756">
        <v>8</v>
      </c>
      <c r="O302" s="756">
        <v>399.44</v>
      </c>
      <c r="P302" s="769"/>
      <c r="Q302" s="757">
        <v>49.93</v>
      </c>
    </row>
    <row r="303" spans="1:17" ht="14.4" customHeight="1" x14ac:dyDescent="0.3">
      <c r="A303" s="752" t="s">
        <v>562</v>
      </c>
      <c r="B303" s="753" t="s">
        <v>4606</v>
      </c>
      <c r="C303" s="753" t="s">
        <v>4196</v>
      </c>
      <c r="D303" s="753" t="s">
        <v>4199</v>
      </c>
      <c r="E303" s="753" t="s">
        <v>4200</v>
      </c>
      <c r="F303" s="756"/>
      <c r="G303" s="756"/>
      <c r="H303" s="756"/>
      <c r="I303" s="756"/>
      <c r="J303" s="756">
        <v>2</v>
      </c>
      <c r="K303" s="756">
        <v>9976.26</v>
      </c>
      <c r="L303" s="756">
        <v>1</v>
      </c>
      <c r="M303" s="756">
        <v>4988.13</v>
      </c>
      <c r="N303" s="756">
        <v>5</v>
      </c>
      <c r="O303" s="756">
        <v>24940.53</v>
      </c>
      <c r="P303" s="769">
        <v>2.4999879714442086</v>
      </c>
      <c r="Q303" s="757">
        <v>4988.1059999999998</v>
      </c>
    </row>
    <row r="304" spans="1:17" ht="14.4" customHeight="1" x14ac:dyDescent="0.3">
      <c r="A304" s="752" t="s">
        <v>562</v>
      </c>
      <c r="B304" s="753" t="s">
        <v>4606</v>
      </c>
      <c r="C304" s="753" t="s">
        <v>4196</v>
      </c>
      <c r="D304" s="753" t="s">
        <v>4609</v>
      </c>
      <c r="E304" s="753" t="s">
        <v>4202</v>
      </c>
      <c r="F304" s="756"/>
      <c r="G304" s="756"/>
      <c r="H304" s="756"/>
      <c r="I304" s="756"/>
      <c r="J304" s="756">
        <v>28</v>
      </c>
      <c r="K304" s="756">
        <v>2393.44</v>
      </c>
      <c r="L304" s="756">
        <v>1</v>
      </c>
      <c r="M304" s="756">
        <v>85.48</v>
      </c>
      <c r="N304" s="756"/>
      <c r="O304" s="756"/>
      <c r="P304" s="769"/>
      <c r="Q304" s="757"/>
    </row>
    <row r="305" spans="1:17" ht="14.4" customHeight="1" x14ac:dyDescent="0.3">
      <c r="A305" s="752" t="s">
        <v>562</v>
      </c>
      <c r="B305" s="753" t="s">
        <v>4606</v>
      </c>
      <c r="C305" s="753" t="s">
        <v>4196</v>
      </c>
      <c r="D305" s="753" t="s">
        <v>4203</v>
      </c>
      <c r="E305" s="753" t="s">
        <v>4204</v>
      </c>
      <c r="F305" s="756"/>
      <c r="G305" s="756"/>
      <c r="H305" s="756"/>
      <c r="I305" s="756"/>
      <c r="J305" s="756"/>
      <c r="K305" s="756"/>
      <c r="L305" s="756"/>
      <c r="M305" s="756"/>
      <c r="N305" s="756">
        <v>2.1</v>
      </c>
      <c r="O305" s="756">
        <v>926.59</v>
      </c>
      <c r="P305" s="769"/>
      <c r="Q305" s="757">
        <v>441.23333333333335</v>
      </c>
    </row>
    <row r="306" spans="1:17" ht="14.4" customHeight="1" x14ac:dyDescent="0.3">
      <c r="A306" s="752" t="s">
        <v>562</v>
      </c>
      <c r="B306" s="753" t="s">
        <v>4606</v>
      </c>
      <c r="C306" s="753" t="s">
        <v>4196</v>
      </c>
      <c r="D306" s="753" t="s">
        <v>4206</v>
      </c>
      <c r="E306" s="753" t="s">
        <v>1338</v>
      </c>
      <c r="F306" s="756">
        <v>182.3</v>
      </c>
      <c r="G306" s="756">
        <v>10725.82</v>
      </c>
      <c r="H306" s="756">
        <v>1.0376344710161751</v>
      </c>
      <c r="I306" s="756">
        <v>58.836094349972569</v>
      </c>
      <c r="J306" s="756">
        <v>177</v>
      </c>
      <c r="K306" s="756">
        <v>10336.800000000001</v>
      </c>
      <c r="L306" s="756">
        <v>1</v>
      </c>
      <c r="M306" s="756">
        <v>58.400000000000006</v>
      </c>
      <c r="N306" s="756">
        <v>179</v>
      </c>
      <c r="O306" s="756">
        <v>10453.6</v>
      </c>
      <c r="P306" s="769">
        <v>1.0112994350282485</v>
      </c>
      <c r="Q306" s="757">
        <v>58.4</v>
      </c>
    </row>
    <row r="307" spans="1:17" ht="14.4" customHeight="1" x14ac:dyDescent="0.3">
      <c r="A307" s="752" t="s">
        <v>562</v>
      </c>
      <c r="B307" s="753" t="s">
        <v>4606</v>
      </c>
      <c r="C307" s="753" t="s">
        <v>4196</v>
      </c>
      <c r="D307" s="753" t="s">
        <v>4207</v>
      </c>
      <c r="E307" s="753" t="s">
        <v>2152</v>
      </c>
      <c r="F307" s="756"/>
      <c r="G307" s="756"/>
      <c r="H307" s="756"/>
      <c r="I307" s="756"/>
      <c r="J307" s="756"/>
      <c r="K307" s="756"/>
      <c r="L307" s="756"/>
      <c r="M307" s="756"/>
      <c r="N307" s="756">
        <v>5.2</v>
      </c>
      <c r="O307" s="756">
        <v>62469.68</v>
      </c>
      <c r="P307" s="769"/>
      <c r="Q307" s="757">
        <v>12013.4</v>
      </c>
    </row>
    <row r="308" spans="1:17" ht="14.4" customHeight="1" x14ac:dyDescent="0.3">
      <c r="A308" s="752" t="s">
        <v>562</v>
      </c>
      <c r="B308" s="753" t="s">
        <v>4606</v>
      </c>
      <c r="C308" s="753" t="s">
        <v>4196</v>
      </c>
      <c r="D308" s="753" t="s">
        <v>4610</v>
      </c>
      <c r="E308" s="753" t="s">
        <v>4611</v>
      </c>
      <c r="F308" s="756"/>
      <c r="G308" s="756"/>
      <c r="H308" s="756"/>
      <c r="I308" s="756"/>
      <c r="J308" s="756">
        <v>0.1</v>
      </c>
      <c r="K308" s="756">
        <v>494.39</v>
      </c>
      <c r="L308" s="756">
        <v>1</v>
      </c>
      <c r="M308" s="756">
        <v>4943.8999999999996</v>
      </c>
      <c r="N308" s="756"/>
      <c r="O308" s="756"/>
      <c r="P308" s="769"/>
      <c r="Q308" s="757"/>
    </row>
    <row r="309" spans="1:17" ht="14.4" customHeight="1" x14ac:dyDescent="0.3">
      <c r="A309" s="752" t="s">
        <v>562</v>
      </c>
      <c r="B309" s="753" t="s">
        <v>4606</v>
      </c>
      <c r="C309" s="753" t="s">
        <v>4196</v>
      </c>
      <c r="D309" s="753" t="s">
        <v>4208</v>
      </c>
      <c r="E309" s="753" t="s">
        <v>4209</v>
      </c>
      <c r="F309" s="756">
        <v>69</v>
      </c>
      <c r="G309" s="756">
        <v>2664.09</v>
      </c>
      <c r="H309" s="756">
        <v>1.0147058823529411</v>
      </c>
      <c r="I309" s="756">
        <v>38.61</v>
      </c>
      <c r="J309" s="756">
        <v>68</v>
      </c>
      <c r="K309" s="756">
        <v>2625.48</v>
      </c>
      <c r="L309" s="756">
        <v>1</v>
      </c>
      <c r="M309" s="756">
        <v>38.61</v>
      </c>
      <c r="N309" s="756"/>
      <c r="O309" s="756"/>
      <c r="P309" s="769"/>
      <c r="Q309" s="757"/>
    </row>
    <row r="310" spans="1:17" ht="14.4" customHeight="1" x14ac:dyDescent="0.3">
      <c r="A310" s="752" t="s">
        <v>562</v>
      </c>
      <c r="B310" s="753" t="s">
        <v>4606</v>
      </c>
      <c r="C310" s="753" t="s">
        <v>4196</v>
      </c>
      <c r="D310" s="753" t="s">
        <v>4210</v>
      </c>
      <c r="E310" s="753" t="s">
        <v>4211</v>
      </c>
      <c r="F310" s="756">
        <v>5.8</v>
      </c>
      <c r="G310" s="756">
        <v>2242.4</v>
      </c>
      <c r="H310" s="756">
        <v>9.6671839972409028</v>
      </c>
      <c r="I310" s="756">
        <v>386.62068965517244</v>
      </c>
      <c r="J310" s="756">
        <v>0.6</v>
      </c>
      <c r="K310" s="756">
        <v>231.96</v>
      </c>
      <c r="L310" s="756">
        <v>1</v>
      </c>
      <c r="M310" s="756">
        <v>386.6</v>
      </c>
      <c r="N310" s="756">
        <v>0.5</v>
      </c>
      <c r="O310" s="756">
        <v>193.31</v>
      </c>
      <c r="P310" s="769">
        <v>0.83337644421451973</v>
      </c>
      <c r="Q310" s="757">
        <v>386.62</v>
      </c>
    </row>
    <row r="311" spans="1:17" ht="14.4" customHeight="1" x14ac:dyDescent="0.3">
      <c r="A311" s="752" t="s">
        <v>562</v>
      </c>
      <c r="B311" s="753" t="s">
        <v>4606</v>
      </c>
      <c r="C311" s="753" t="s">
        <v>4196</v>
      </c>
      <c r="D311" s="753" t="s">
        <v>1868</v>
      </c>
      <c r="E311" s="753" t="s">
        <v>4612</v>
      </c>
      <c r="F311" s="756">
        <v>1</v>
      </c>
      <c r="G311" s="756">
        <v>9343.06</v>
      </c>
      <c r="H311" s="756">
        <v>1.1345342829213796</v>
      </c>
      <c r="I311" s="756">
        <v>9343.06</v>
      </c>
      <c r="J311" s="756">
        <v>1</v>
      </c>
      <c r="K311" s="756">
        <v>8235.15</v>
      </c>
      <c r="L311" s="756">
        <v>1</v>
      </c>
      <c r="M311" s="756">
        <v>8235.15</v>
      </c>
      <c r="N311" s="756">
        <v>6</v>
      </c>
      <c r="O311" s="756">
        <v>54949.62</v>
      </c>
      <c r="P311" s="769">
        <v>6.6725706271288328</v>
      </c>
      <c r="Q311" s="757">
        <v>9158.27</v>
      </c>
    </row>
    <row r="312" spans="1:17" ht="14.4" customHeight="1" x14ac:dyDescent="0.3">
      <c r="A312" s="752" t="s">
        <v>562</v>
      </c>
      <c r="B312" s="753" t="s">
        <v>4606</v>
      </c>
      <c r="C312" s="753" t="s">
        <v>4196</v>
      </c>
      <c r="D312" s="753" t="s">
        <v>4613</v>
      </c>
      <c r="E312" s="753" t="s">
        <v>4612</v>
      </c>
      <c r="F312" s="756"/>
      <c r="G312" s="756"/>
      <c r="H312" s="756"/>
      <c r="I312" s="756"/>
      <c r="J312" s="756"/>
      <c r="K312" s="756"/>
      <c r="L312" s="756"/>
      <c r="M312" s="756"/>
      <c r="N312" s="756">
        <v>1</v>
      </c>
      <c r="O312" s="756">
        <v>16469.2</v>
      </c>
      <c r="P312" s="769"/>
      <c r="Q312" s="757">
        <v>16469.2</v>
      </c>
    </row>
    <row r="313" spans="1:17" ht="14.4" customHeight="1" x14ac:dyDescent="0.3">
      <c r="A313" s="752" t="s">
        <v>562</v>
      </c>
      <c r="B313" s="753" t="s">
        <v>4606</v>
      </c>
      <c r="C313" s="753" t="s">
        <v>4196</v>
      </c>
      <c r="D313" s="753" t="s">
        <v>4614</v>
      </c>
      <c r="E313" s="753" t="s">
        <v>4615</v>
      </c>
      <c r="F313" s="756">
        <v>15</v>
      </c>
      <c r="G313" s="756">
        <v>681.45</v>
      </c>
      <c r="H313" s="756">
        <v>0.56757229477611937</v>
      </c>
      <c r="I313" s="756">
        <v>45.43</v>
      </c>
      <c r="J313" s="756">
        <v>28</v>
      </c>
      <c r="K313" s="756">
        <v>1200.6400000000001</v>
      </c>
      <c r="L313" s="756">
        <v>1</v>
      </c>
      <c r="M313" s="756">
        <v>42.88</v>
      </c>
      <c r="N313" s="756">
        <v>42</v>
      </c>
      <c r="O313" s="756">
        <v>1800.96</v>
      </c>
      <c r="P313" s="769">
        <v>1.5</v>
      </c>
      <c r="Q313" s="757">
        <v>42.88</v>
      </c>
    </row>
    <row r="314" spans="1:17" ht="14.4" customHeight="1" x14ac:dyDescent="0.3">
      <c r="A314" s="752" t="s">
        <v>562</v>
      </c>
      <c r="B314" s="753" t="s">
        <v>4606</v>
      </c>
      <c r="C314" s="753" t="s">
        <v>4196</v>
      </c>
      <c r="D314" s="753" t="s">
        <v>4212</v>
      </c>
      <c r="E314" s="753" t="s">
        <v>4213</v>
      </c>
      <c r="F314" s="756">
        <v>1.5</v>
      </c>
      <c r="G314" s="756">
        <v>825.45</v>
      </c>
      <c r="H314" s="756"/>
      <c r="I314" s="756">
        <v>550.30000000000007</v>
      </c>
      <c r="J314" s="756"/>
      <c r="K314" s="756"/>
      <c r="L314" s="756"/>
      <c r="M314" s="756"/>
      <c r="N314" s="756">
        <v>0.2</v>
      </c>
      <c r="O314" s="756">
        <v>108.69</v>
      </c>
      <c r="P314" s="769"/>
      <c r="Q314" s="757">
        <v>543.44999999999993</v>
      </c>
    </row>
    <row r="315" spans="1:17" ht="14.4" customHeight="1" x14ac:dyDescent="0.3">
      <c r="A315" s="752" t="s">
        <v>562</v>
      </c>
      <c r="B315" s="753" t="s">
        <v>4606</v>
      </c>
      <c r="C315" s="753" t="s">
        <v>4196</v>
      </c>
      <c r="D315" s="753" t="s">
        <v>4214</v>
      </c>
      <c r="E315" s="753" t="s">
        <v>1412</v>
      </c>
      <c r="F315" s="756">
        <v>11</v>
      </c>
      <c r="G315" s="756">
        <v>849.42</v>
      </c>
      <c r="H315" s="756">
        <v>0.19642857142857142</v>
      </c>
      <c r="I315" s="756">
        <v>77.22</v>
      </c>
      <c r="J315" s="756">
        <v>56</v>
      </c>
      <c r="K315" s="756">
        <v>4324.32</v>
      </c>
      <c r="L315" s="756">
        <v>1</v>
      </c>
      <c r="M315" s="756">
        <v>77.22</v>
      </c>
      <c r="N315" s="756">
        <v>6</v>
      </c>
      <c r="O315" s="756">
        <v>463.32</v>
      </c>
      <c r="P315" s="769">
        <v>0.10714285714285715</v>
      </c>
      <c r="Q315" s="757">
        <v>77.22</v>
      </c>
    </row>
    <row r="316" spans="1:17" ht="14.4" customHeight="1" x14ac:dyDescent="0.3">
      <c r="A316" s="752" t="s">
        <v>562</v>
      </c>
      <c r="B316" s="753" t="s">
        <v>4606</v>
      </c>
      <c r="C316" s="753" t="s">
        <v>4196</v>
      </c>
      <c r="D316" s="753" t="s">
        <v>4216</v>
      </c>
      <c r="E316" s="753" t="s">
        <v>4217</v>
      </c>
      <c r="F316" s="756">
        <v>15.9</v>
      </c>
      <c r="G316" s="756">
        <v>5775.67</v>
      </c>
      <c r="H316" s="756">
        <v>0.97505499347506419</v>
      </c>
      <c r="I316" s="756">
        <v>363.24968553459121</v>
      </c>
      <c r="J316" s="756">
        <v>21.8</v>
      </c>
      <c r="K316" s="756">
        <v>5923.43</v>
      </c>
      <c r="L316" s="756">
        <v>1</v>
      </c>
      <c r="M316" s="756">
        <v>271.71697247706425</v>
      </c>
      <c r="N316" s="756">
        <v>5.8</v>
      </c>
      <c r="O316" s="756">
        <v>1575.95</v>
      </c>
      <c r="P316" s="769">
        <v>0.26605362095947788</v>
      </c>
      <c r="Q316" s="757">
        <v>271.7155172413793</v>
      </c>
    </row>
    <row r="317" spans="1:17" ht="14.4" customHeight="1" x14ac:dyDescent="0.3">
      <c r="A317" s="752" t="s">
        <v>562</v>
      </c>
      <c r="B317" s="753" t="s">
        <v>4606</v>
      </c>
      <c r="C317" s="753" t="s">
        <v>4196</v>
      </c>
      <c r="D317" s="753" t="s">
        <v>4616</v>
      </c>
      <c r="E317" s="753" t="s">
        <v>4617</v>
      </c>
      <c r="F317" s="756">
        <v>1</v>
      </c>
      <c r="G317" s="756">
        <v>5985.71</v>
      </c>
      <c r="H317" s="756"/>
      <c r="I317" s="756">
        <v>5985.71</v>
      </c>
      <c r="J317" s="756"/>
      <c r="K317" s="756"/>
      <c r="L317" s="756"/>
      <c r="M317" s="756"/>
      <c r="N317" s="756"/>
      <c r="O317" s="756"/>
      <c r="P317" s="769"/>
      <c r="Q317" s="757"/>
    </row>
    <row r="318" spans="1:17" ht="14.4" customHeight="1" x14ac:dyDescent="0.3">
      <c r="A318" s="752" t="s">
        <v>562</v>
      </c>
      <c r="B318" s="753" t="s">
        <v>4606</v>
      </c>
      <c r="C318" s="753" t="s">
        <v>4196</v>
      </c>
      <c r="D318" s="753" t="s">
        <v>4218</v>
      </c>
      <c r="E318" s="753" t="s">
        <v>4219</v>
      </c>
      <c r="F318" s="756"/>
      <c r="G318" s="756"/>
      <c r="H318" s="756"/>
      <c r="I318" s="756"/>
      <c r="J318" s="756"/>
      <c r="K318" s="756"/>
      <c r="L318" s="756"/>
      <c r="M318" s="756"/>
      <c r="N318" s="756">
        <v>7.7</v>
      </c>
      <c r="O318" s="756">
        <v>25130.800000000003</v>
      </c>
      <c r="P318" s="769"/>
      <c r="Q318" s="757">
        <v>3263.7402597402602</v>
      </c>
    </row>
    <row r="319" spans="1:17" ht="14.4" customHeight="1" x14ac:dyDescent="0.3">
      <c r="A319" s="752" t="s">
        <v>562</v>
      </c>
      <c r="B319" s="753" t="s">
        <v>4606</v>
      </c>
      <c r="C319" s="753" t="s">
        <v>4196</v>
      </c>
      <c r="D319" s="753" t="s">
        <v>4220</v>
      </c>
      <c r="E319" s="753" t="s">
        <v>4221</v>
      </c>
      <c r="F319" s="756"/>
      <c r="G319" s="756"/>
      <c r="H319" s="756"/>
      <c r="I319" s="756"/>
      <c r="J319" s="756">
        <v>0.4</v>
      </c>
      <c r="K319" s="756">
        <v>154.65</v>
      </c>
      <c r="L319" s="756">
        <v>1</v>
      </c>
      <c r="M319" s="756">
        <v>386.625</v>
      </c>
      <c r="N319" s="756"/>
      <c r="O319" s="756"/>
      <c r="P319" s="769"/>
      <c r="Q319" s="757"/>
    </row>
    <row r="320" spans="1:17" ht="14.4" customHeight="1" x14ac:dyDescent="0.3">
      <c r="A320" s="752" t="s">
        <v>562</v>
      </c>
      <c r="B320" s="753" t="s">
        <v>4606</v>
      </c>
      <c r="C320" s="753" t="s">
        <v>4196</v>
      </c>
      <c r="D320" s="753" t="s">
        <v>4222</v>
      </c>
      <c r="E320" s="753" t="s">
        <v>4223</v>
      </c>
      <c r="F320" s="756">
        <v>43</v>
      </c>
      <c r="G320" s="756">
        <v>9714.44</v>
      </c>
      <c r="H320" s="756">
        <v>0.92328543187347933</v>
      </c>
      <c r="I320" s="756">
        <v>225.9172093023256</v>
      </c>
      <c r="J320" s="756">
        <v>48</v>
      </c>
      <c r="K320" s="756">
        <v>10521.6</v>
      </c>
      <c r="L320" s="756">
        <v>1</v>
      </c>
      <c r="M320" s="756">
        <v>219.20000000000002</v>
      </c>
      <c r="N320" s="756">
        <v>7</v>
      </c>
      <c r="O320" s="756">
        <v>1534.4</v>
      </c>
      <c r="P320" s="769">
        <v>0.14583333333333334</v>
      </c>
      <c r="Q320" s="757">
        <v>219.20000000000002</v>
      </c>
    </row>
    <row r="321" spans="1:17" ht="14.4" customHeight="1" x14ac:dyDescent="0.3">
      <c r="A321" s="752" t="s">
        <v>562</v>
      </c>
      <c r="B321" s="753" t="s">
        <v>4606</v>
      </c>
      <c r="C321" s="753" t="s">
        <v>4196</v>
      </c>
      <c r="D321" s="753" t="s">
        <v>4618</v>
      </c>
      <c r="E321" s="753" t="s">
        <v>4619</v>
      </c>
      <c r="F321" s="756"/>
      <c r="G321" s="756"/>
      <c r="H321" s="756"/>
      <c r="I321" s="756"/>
      <c r="J321" s="756"/>
      <c r="K321" s="756"/>
      <c r="L321" s="756"/>
      <c r="M321" s="756"/>
      <c r="N321" s="756">
        <v>21</v>
      </c>
      <c r="O321" s="756">
        <v>1347.85</v>
      </c>
      <c r="P321" s="769"/>
      <c r="Q321" s="757">
        <v>64.183333333333323</v>
      </c>
    </row>
    <row r="322" spans="1:17" ht="14.4" customHeight="1" x14ac:dyDescent="0.3">
      <c r="A322" s="752" t="s">
        <v>562</v>
      </c>
      <c r="B322" s="753" t="s">
        <v>4606</v>
      </c>
      <c r="C322" s="753" t="s">
        <v>4196</v>
      </c>
      <c r="D322" s="753" t="s">
        <v>4620</v>
      </c>
      <c r="E322" s="753" t="s">
        <v>4621</v>
      </c>
      <c r="F322" s="756"/>
      <c r="G322" s="756"/>
      <c r="H322" s="756"/>
      <c r="I322" s="756"/>
      <c r="J322" s="756"/>
      <c r="K322" s="756"/>
      <c r="L322" s="756"/>
      <c r="M322" s="756"/>
      <c r="N322" s="756">
        <v>0.3</v>
      </c>
      <c r="O322" s="756">
        <v>13.91</v>
      </c>
      <c r="P322" s="769"/>
      <c r="Q322" s="757">
        <v>46.366666666666667</v>
      </c>
    </row>
    <row r="323" spans="1:17" ht="14.4" customHeight="1" x14ac:dyDescent="0.3">
      <c r="A323" s="752" t="s">
        <v>562</v>
      </c>
      <c r="B323" s="753" t="s">
        <v>4606</v>
      </c>
      <c r="C323" s="753" t="s">
        <v>4196</v>
      </c>
      <c r="D323" s="753" t="s">
        <v>4226</v>
      </c>
      <c r="E323" s="753" t="s">
        <v>1326</v>
      </c>
      <c r="F323" s="756">
        <v>1.2</v>
      </c>
      <c r="G323" s="756">
        <v>113.4</v>
      </c>
      <c r="H323" s="756">
        <v>0.11421319796954316</v>
      </c>
      <c r="I323" s="756">
        <v>94.500000000000014</v>
      </c>
      <c r="J323" s="756">
        <v>12.600000000000001</v>
      </c>
      <c r="K323" s="756">
        <v>992.88</v>
      </c>
      <c r="L323" s="756">
        <v>1</v>
      </c>
      <c r="M323" s="756">
        <v>78.8</v>
      </c>
      <c r="N323" s="756">
        <v>3.9000000000000004</v>
      </c>
      <c r="O323" s="756">
        <v>307.32</v>
      </c>
      <c r="P323" s="769">
        <v>0.30952380952380953</v>
      </c>
      <c r="Q323" s="757">
        <v>78.8</v>
      </c>
    </row>
    <row r="324" spans="1:17" ht="14.4" customHeight="1" x14ac:dyDescent="0.3">
      <c r="A324" s="752" t="s">
        <v>562</v>
      </c>
      <c r="B324" s="753" t="s">
        <v>4606</v>
      </c>
      <c r="C324" s="753" t="s">
        <v>4196</v>
      </c>
      <c r="D324" s="753" t="s">
        <v>4622</v>
      </c>
      <c r="E324" s="753" t="s">
        <v>4623</v>
      </c>
      <c r="F324" s="756">
        <v>34</v>
      </c>
      <c r="G324" s="756">
        <v>43828.76</v>
      </c>
      <c r="H324" s="756">
        <v>0.30588912193170509</v>
      </c>
      <c r="I324" s="756">
        <v>1289.0811764705884</v>
      </c>
      <c r="J324" s="756">
        <v>111.3</v>
      </c>
      <c r="K324" s="756">
        <v>143283.15999999997</v>
      </c>
      <c r="L324" s="756">
        <v>1</v>
      </c>
      <c r="M324" s="756">
        <v>1287.3599281221921</v>
      </c>
      <c r="N324" s="756">
        <v>79</v>
      </c>
      <c r="O324" s="756">
        <v>101701.44</v>
      </c>
      <c r="P324" s="769">
        <v>0.70979339093303095</v>
      </c>
      <c r="Q324" s="757">
        <v>1287.3600000000001</v>
      </c>
    </row>
    <row r="325" spans="1:17" ht="14.4" customHeight="1" x14ac:dyDescent="0.3">
      <c r="A325" s="752" t="s">
        <v>562</v>
      </c>
      <c r="B325" s="753" t="s">
        <v>4606</v>
      </c>
      <c r="C325" s="753" t="s">
        <v>4196</v>
      </c>
      <c r="D325" s="753" t="s">
        <v>4227</v>
      </c>
      <c r="E325" s="753" t="s">
        <v>4228</v>
      </c>
      <c r="F325" s="756"/>
      <c r="G325" s="756"/>
      <c r="H325" s="756"/>
      <c r="I325" s="756"/>
      <c r="J325" s="756"/>
      <c r="K325" s="756"/>
      <c r="L325" s="756"/>
      <c r="M325" s="756"/>
      <c r="N325" s="756">
        <v>1.1000000000000001</v>
      </c>
      <c r="O325" s="756">
        <v>659.79</v>
      </c>
      <c r="P325" s="769"/>
      <c r="Q325" s="757">
        <v>599.80909090909086</v>
      </c>
    </row>
    <row r="326" spans="1:17" ht="14.4" customHeight="1" x14ac:dyDescent="0.3">
      <c r="A326" s="752" t="s">
        <v>562</v>
      </c>
      <c r="B326" s="753" t="s">
        <v>4606</v>
      </c>
      <c r="C326" s="753" t="s">
        <v>4196</v>
      </c>
      <c r="D326" s="753" t="s">
        <v>4624</v>
      </c>
      <c r="E326" s="753" t="s">
        <v>4228</v>
      </c>
      <c r="F326" s="756"/>
      <c r="G326" s="756"/>
      <c r="H326" s="756"/>
      <c r="I326" s="756"/>
      <c r="J326" s="756"/>
      <c r="K326" s="756"/>
      <c r="L326" s="756"/>
      <c r="M326" s="756"/>
      <c r="N326" s="756">
        <v>0.7</v>
      </c>
      <c r="O326" s="756">
        <v>559.83000000000004</v>
      </c>
      <c r="P326" s="769"/>
      <c r="Q326" s="757">
        <v>799.75714285714298</v>
      </c>
    </row>
    <row r="327" spans="1:17" ht="14.4" customHeight="1" x14ac:dyDescent="0.3">
      <c r="A327" s="752" t="s">
        <v>562</v>
      </c>
      <c r="B327" s="753" t="s">
        <v>4606</v>
      </c>
      <c r="C327" s="753" t="s">
        <v>4196</v>
      </c>
      <c r="D327" s="753" t="s">
        <v>4625</v>
      </c>
      <c r="E327" s="753" t="s">
        <v>4626</v>
      </c>
      <c r="F327" s="756">
        <v>1</v>
      </c>
      <c r="G327" s="756">
        <v>3382.11</v>
      </c>
      <c r="H327" s="756"/>
      <c r="I327" s="756">
        <v>3382.11</v>
      </c>
      <c r="J327" s="756"/>
      <c r="K327" s="756"/>
      <c r="L327" s="756"/>
      <c r="M327" s="756"/>
      <c r="N327" s="756"/>
      <c r="O327" s="756"/>
      <c r="P327" s="769"/>
      <c r="Q327" s="757"/>
    </row>
    <row r="328" spans="1:17" ht="14.4" customHeight="1" x14ac:dyDescent="0.3">
      <c r="A328" s="752" t="s">
        <v>562</v>
      </c>
      <c r="B328" s="753" t="s">
        <v>4606</v>
      </c>
      <c r="C328" s="753" t="s">
        <v>4196</v>
      </c>
      <c r="D328" s="753" t="s">
        <v>4627</v>
      </c>
      <c r="E328" s="753" t="s">
        <v>1420</v>
      </c>
      <c r="F328" s="756">
        <v>46</v>
      </c>
      <c r="G328" s="756">
        <v>4254.54</v>
      </c>
      <c r="H328" s="756">
        <v>2.875</v>
      </c>
      <c r="I328" s="756">
        <v>92.49</v>
      </c>
      <c r="J328" s="756">
        <v>16</v>
      </c>
      <c r="K328" s="756">
        <v>1479.84</v>
      </c>
      <c r="L328" s="756">
        <v>1</v>
      </c>
      <c r="M328" s="756">
        <v>92.49</v>
      </c>
      <c r="N328" s="756">
        <v>31</v>
      </c>
      <c r="O328" s="756">
        <v>2867.19</v>
      </c>
      <c r="P328" s="769">
        <v>1.9375000000000002</v>
      </c>
      <c r="Q328" s="757">
        <v>92.49</v>
      </c>
    </row>
    <row r="329" spans="1:17" ht="14.4" customHeight="1" x14ac:dyDescent="0.3">
      <c r="A329" s="752" t="s">
        <v>562</v>
      </c>
      <c r="B329" s="753" t="s">
        <v>4606</v>
      </c>
      <c r="C329" s="753" t="s">
        <v>4196</v>
      </c>
      <c r="D329" s="753" t="s">
        <v>4233</v>
      </c>
      <c r="E329" s="753" t="s">
        <v>4232</v>
      </c>
      <c r="F329" s="756"/>
      <c r="G329" s="756"/>
      <c r="H329" s="756"/>
      <c r="I329" s="756"/>
      <c r="J329" s="756"/>
      <c r="K329" s="756"/>
      <c r="L329" s="756"/>
      <c r="M329" s="756"/>
      <c r="N329" s="756">
        <v>28</v>
      </c>
      <c r="O329" s="756">
        <v>6137.6</v>
      </c>
      <c r="P329" s="769"/>
      <c r="Q329" s="757">
        <v>219.20000000000002</v>
      </c>
    </row>
    <row r="330" spans="1:17" ht="14.4" customHeight="1" x14ac:dyDescent="0.3">
      <c r="A330" s="752" t="s">
        <v>562</v>
      </c>
      <c r="B330" s="753" t="s">
        <v>4606</v>
      </c>
      <c r="C330" s="753" t="s">
        <v>4196</v>
      </c>
      <c r="D330" s="753" t="s">
        <v>4234</v>
      </c>
      <c r="E330" s="753" t="s">
        <v>1396</v>
      </c>
      <c r="F330" s="756">
        <v>0.2</v>
      </c>
      <c r="G330" s="756">
        <v>77.2</v>
      </c>
      <c r="H330" s="756">
        <v>0.16663428953787046</v>
      </c>
      <c r="I330" s="756">
        <v>386</v>
      </c>
      <c r="J330" s="756">
        <v>1.2</v>
      </c>
      <c r="K330" s="756">
        <v>463.28999999999996</v>
      </c>
      <c r="L330" s="756">
        <v>1</v>
      </c>
      <c r="M330" s="756">
        <v>386.07499999999999</v>
      </c>
      <c r="N330" s="756">
        <v>0.9</v>
      </c>
      <c r="O330" s="756">
        <v>347.43</v>
      </c>
      <c r="P330" s="769">
        <v>0.74991905717800955</v>
      </c>
      <c r="Q330" s="757">
        <v>386.0333333333333</v>
      </c>
    </row>
    <row r="331" spans="1:17" ht="14.4" customHeight="1" x14ac:dyDescent="0.3">
      <c r="A331" s="752" t="s">
        <v>562</v>
      </c>
      <c r="B331" s="753" t="s">
        <v>4606</v>
      </c>
      <c r="C331" s="753" t="s">
        <v>4196</v>
      </c>
      <c r="D331" s="753" t="s">
        <v>4235</v>
      </c>
      <c r="E331" s="753" t="s">
        <v>1399</v>
      </c>
      <c r="F331" s="756">
        <v>2.5</v>
      </c>
      <c r="G331" s="756">
        <v>1930.39</v>
      </c>
      <c r="H331" s="756"/>
      <c r="I331" s="756">
        <v>772.15600000000006</v>
      </c>
      <c r="J331" s="756"/>
      <c r="K331" s="756"/>
      <c r="L331" s="756"/>
      <c r="M331" s="756"/>
      <c r="N331" s="756"/>
      <c r="O331" s="756"/>
      <c r="P331" s="769"/>
      <c r="Q331" s="757"/>
    </row>
    <row r="332" spans="1:17" ht="14.4" customHeight="1" x14ac:dyDescent="0.3">
      <c r="A332" s="752" t="s">
        <v>562</v>
      </c>
      <c r="B332" s="753" t="s">
        <v>4606</v>
      </c>
      <c r="C332" s="753" t="s">
        <v>4196</v>
      </c>
      <c r="D332" s="753" t="s">
        <v>4628</v>
      </c>
      <c r="E332" s="753" t="s">
        <v>4629</v>
      </c>
      <c r="F332" s="756">
        <v>3.42</v>
      </c>
      <c r="G332" s="756">
        <v>11868.48</v>
      </c>
      <c r="H332" s="756">
        <v>0.72776640305517071</v>
      </c>
      <c r="I332" s="756">
        <v>3470.3157894736842</v>
      </c>
      <c r="J332" s="756">
        <v>4.92</v>
      </c>
      <c r="K332" s="756">
        <v>16308.09</v>
      </c>
      <c r="L332" s="756">
        <v>1</v>
      </c>
      <c r="M332" s="756">
        <v>3314.6524390243903</v>
      </c>
      <c r="N332" s="756">
        <v>1.5</v>
      </c>
      <c r="O332" s="756">
        <v>5101.62</v>
      </c>
      <c r="P332" s="769">
        <v>0.31282755981847044</v>
      </c>
      <c r="Q332" s="757">
        <v>3401.08</v>
      </c>
    </row>
    <row r="333" spans="1:17" ht="14.4" customHeight="1" x14ac:dyDescent="0.3">
      <c r="A333" s="752" t="s">
        <v>562</v>
      </c>
      <c r="B333" s="753" t="s">
        <v>4606</v>
      </c>
      <c r="C333" s="753" t="s">
        <v>4196</v>
      </c>
      <c r="D333" s="753" t="s">
        <v>4236</v>
      </c>
      <c r="E333" s="753" t="s">
        <v>2158</v>
      </c>
      <c r="F333" s="756"/>
      <c r="G333" s="756"/>
      <c r="H333" s="756"/>
      <c r="I333" s="756"/>
      <c r="J333" s="756">
        <v>10.8</v>
      </c>
      <c r="K333" s="756">
        <v>4630.6099999999997</v>
      </c>
      <c r="L333" s="756">
        <v>1</v>
      </c>
      <c r="M333" s="756">
        <v>428.76018518518515</v>
      </c>
      <c r="N333" s="756">
        <v>1.2000000000000002</v>
      </c>
      <c r="O333" s="756">
        <v>496.01</v>
      </c>
      <c r="P333" s="769">
        <v>0.10711547722654251</v>
      </c>
      <c r="Q333" s="757">
        <v>413.34166666666658</v>
      </c>
    </row>
    <row r="334" spans="1:17" ht="14.4" customHeight="1" x14ac:dyDescent="0.3">
      <c r="A334" s="752" t="s">
        <v>562</v>
      </c>
      <c r="B334" s="753" t="s">
        <v>4606</v>
      </c>
      <c r="C334" s="753" t="s">
        <v>4196</v>
      </c>
      <c r="D334" s="753" t="s">
        <v>4237</v>
      </c>
      <c r="E334" s="753" t="s">
        <v>2101</v>
      </c>
      <c r="F334" s="756"/>
      <c r="G334" s="756"/>
      <c r="H334" s="756"/>
      <c r="I334" s="756"/>
      <c r="J334" s="756"/>
      <c r="K334" s="756"/>
      <c r="L334" s="756"/>
      <c r="M334" s="756"/>
      <c r="N334" s="756">
        <v>24</v>
      </c>
      <c r="O334" s="756">
        <v>5260.8</v>
      </c>
      <c r="P334" s="769"/>
      <c r="Q334" s="757">
        <v>219.20000000000002</v>
      </c>
    </row>
    <row r="335" spans="1:17" ht="14.4" customHeight="1" x14ac:dyDescent="0.3">
      <c r="A335" s="752" t="s">
        <v>562</v>
      </c>
      <c r="B335" s="753" t="s">
        <v>4606</v>
      </c>
      <c r="C335" s="753" t="s">
        <v>4196</v>
      </c>
      <c r="D335" s="753" t="s">
        <v>4630</v>
      </c>
      <c r="E335" s="753" t="s">
        <v>4631</v>
      </c>
      <c r="F335" s="756"/>
      <c r="G335" s="756"/>
      <c r="H335" s="756"/>
      <c r="I335" s="756"/>
      <c r="J335" s="756"/>
      <c r="K335" s="756"/>
      <c r="L335" s="756"/>
      <c r="M335" s="756"/>
      <c r="N335" s="756">
        <v>5</v>
      </c>
      <c r="O335" s="756">
        <v>51647.45</v>
      </c>
      <c r="P335" s="769"/>
      <c r="Q335" s="757">
        <v>10329.49</v>
      </c>
    </row>
    <row r="336" spans="1:17" ht="14.4" customHeight="1" x14ac:dyDescent="0.3">
      <c r="A336" s="752" t="s">
        <v>562</v>
      </c>
      <c r="B336" s="753" t="s">
        <v>4606</v>
      </c>
      <c r="C336" s="753" t="s">
        <v>4196</v>
      </c>
      <c r="D336" s="753" t="s">
        <v>1875</v>
      </c>
      <c r="E336" s="753" t="s">
        <v>4238</v>
      </c>
      <c r="F336" s="756"/>
      <c r="G336" s="756"/>
      <c r="H336" s="756"/>
      <c r="I336" s="756"/>
      <c r="J336" s="756"/>
      <c r="K336" s="756"/>
      <c r="L336" s="756"/>
      <c r="M336" s="756"/>
      <c r="N336" s="756">
        <v>2</v>
      </c>
      <c r="O336" s="756">
        <v>6345.56</v>
      </c>
      <c r="P336" s="769"/>
      <c r="Q336" s="757">
        <v>3172.78</v>
      </c>
    </row>
    <row r="337" spans="1:17" ht="14.4" customHeight="1" x14ac:dyDescent="0.3">
      <c r="A337" s="752" t="s">
        <v>562</v>
      </c>
      <c r="B337" s="753" t="s">
        <v>4606</v>
      </c>
      <c r="C337" s="753" t="s">
        <v>4196</v>
      </c>
      <c r="D337" s="753" t="s">
        <v>4239</v>
      </c>
      <c r="E337" s="753" t="s">
        <v>4240</v>
      </c>
      <c r="F337" s="756">
        <v>0.60000000000000009</v>
      </c>
      <c r="G337" s="756">
        <v>350.34000000000003</v>
      </c>
      <c r="H337" s="756">
        <v>1.4998715643462626</v>
      </c>
      <c r="I337" s="756">
        <v>583.9</v>
      </c>
      <c r="J337" s="756">
        <v>0.4</v>
      </c>
      <c r="K337" s="756">
        <v>233.58</v>
      </c>
      <c r="L337" s="756">
        <v>1</v>
      </c>
      <c r="M337" s="756">
        <v>583.95000000000005</v>
      </c>
      <c r="N337" s="756">
        <v>7.2</v>
      </c>
      <c r="O337" s="756">
        <v>4204.4400000000005</v>
      </c>
      <c r="P337" s="769">
        <v>18</v>
      </c>
      <c r="Q337" s="757">
        <v>583.95000000000005</v>
      </c>
    </row>
    <row r="338" spans="1:17" ht="14.4" customHeight="1" x14ac:dyDescent="0.3">
      <c r="A338" s="752" t="s">
        <v>562</v>
      </c>
      <c r="B338" s="753" t="s">
        <v>4606</v>
      </c>
      <c r="C338" s="753" t="s">
        <v>4196</v>
      </c>
      <c r="D338" s="753" t="s">
        <v>4632</v>
      </c>
      <c r="E338" s="753" t="s">
        <v>4633</v>
      </c>
      <c r="F338" s="756"/>
      <c r="G338" s="756"/>
      <c r="H338" s="756"/>
      <c r="I338" s="756"/>
      <c r="J338" s="756">
        <v>3</v>
      </c>
      <c r="K338" s="756">
        <v>9518.34</v>
      </c>
      <c r="L338" s="756">
        <v>1</v>
      </c>
      <c r="M338" s="756">
        <v>3172.78</v>
      </c>
      <c r="N338" s="756"/>
      <c r="O338" s="756"/>
      <c r="P338" s="769"/>
      <c r="Q338" s="757"/>
    </row>
    <row r="339" spans="1:17" ht="14.4" customHeight="1" x14ac:dyDescent="0.3">
      <c r="A339" s="752" t="s">
        <v>562</v>
      </c>
      <c r="B339" s="753" t="s">
        <v>4606</v>
      </c>
      <c r="C339" s="753" t="s">
        <v>4196</v>
      </c>
      <c r="D339" s="753" t="s">
        <v>4249</v>
      </c>
      <c r="E339" s="753" t="s">
        <v>4250</v>
      </c>
      <c r="F339" s="756">
        <v>0.4</v>
      </c>
      <c r="G339" s="756">
        <v>132.57</v>
      </c>
      <c r="H339" s="756">
        <v>7.4075522724986867E-2</v>
      </c>
      <c r="I339" s="756">
        <v>331.42499999999995</v>
      </c>
      <c r="J339" s="756">
        <v>5.4</v>
      </c>
      <c r="K339" s="756">
        <v>1789.66</v>
      </c>
      <c r="L339" s="756">
        <v>1</v>
      </c>
      <c r="M339" s="756">
        <v>331.41851851851851</v>
      </c>
      <c r="N339" s="756">
        <v>2.8</v>
      </c>
      <c r="O339" s="756">
        <v>927.97</v>
      </c>
      <c r="P339" s="769">
        <v>0.51851748376786655</v>
      </c>
      <c r="Q339" s="757">
        <v>331.4178571428572</v>
      </c>
    </row>
    <row r="340" spans="1:17" ht="14.4" customHeight="1" x14ac:dyDescent="0.3">
      <c r="A340" s="752" t="s">
        <v>562</v>
      </c>
      <c r="B340" s="753" t="s">
        <v>4606</v>
      </c>
      <c r="C340" s="753" t="s">
        <v>4196</v>
      </c>
      <c r="D340" s="753" t="s">
        <v>4634</v>
      </c>
      <c r="E340" s="753" t="s">
        <v>4635</v>
      </c>
      <c r="F340" s="756"/>
      <c r="G340" s="756"/>
      <c r="H340" s="756"/>
      <c r="I340" s="756"/>
      <c r="J340" s="756"/>
      <c r="K340" s="756"/>
      <c r="L340" s="756"/>
      <c r="M340" s="756"/>
      <c r="N340" s="756">
        <v>3</v>
      </c>
      <c r="O340" s="756">
        <v>637.67999999999995</v>
      </c>
      <c r="P340" s="769"/>
      <c r="Q340" s="757">
        <v>212.55999999999997</v>
      </c>
    </row>
    <row r="341" spans="1:17" ht="14.4" customHeight="1" x14ac:dyDescent="0.3">
      <c r="A341" s="752" t="s">
        <v>562</v>
      </c>
      <c r="B341" s="753" t="s">
        <v>4606</v>
      </c>
      <c r="C341" s="753" t="s">
        <v>4196</v>
      </c>
      <c r="D341" s="753" t="s">
        <v>4636</v>
      </c>
      <c r="E341" s="753" t="s">
        <v>4637</v>
      </c>
      <c r="F341" s="756"/>
      <c r="G341" s="756"/>
      <c r="H341" s="756"/>
      <c r="I341" s="756"/>
      <c r="J341" s="756">
        <v>31</v>
      </c>
      <c r="K341" s="756">
        <v>35011.089999999997</v>
      </c>
      <c r="L341" s="756">
        <v>1</v>
      </c>
      <c r="M341" s="756">
        <v>1129.3899999999999</v>
      </c>
      <c r="N341" s="756"/>
      <c r="O341" s="756"/>
      <c r="P341" s="769"/>
      <c r="Q341" s="757"/>
    </row>
    <row r="342" spans="1:17" ht="14.4" customHeight="1" x14ac:dyDescent="0.3">
      <c r="A342" s="752" t="s">
        <v>562</v>
      </c>
      <c r="B342" s="753" t="s">
        <v>4606</v>
      </c>
      <c r="C342" s="753" t="s">
        <v>4253</v>
      </c>
      <c r="D342" s="753" t="s">
        <v>4254</v>
      </c>
      <c r="E342" s="753" t="s">
        <v>4255</v>
      </c>
      <c r="F342" s="756">
        <v>123</v>
      </c>
      <c r="G342" s="756">
        <v>335631.32999999996</v>
      </c>
      <c r="H342" s="756">
        <v>0.87955076552034184</v>
      </c>
      <c r="I342" s="756">
        <v>2728.7099999999996</v>
      </c>
      <c r="J342" s="756">
        <v>155</v>
      </c>
      <c r="K342" s="756">
        <v>381594.04000000004</v>
      </c>
      <c r="L342" s="756">
        <v>1</v>
      </c>
      <c r="M342" s="756">
        <v>2461.8970322580649</v>
      </c>
      <c r="N342" s="756">
        <v>171</v>
      </c>
      <c r="O342" s="756">
        <v>448301.57999999996</v>
      </c>
      <c r="P342" s="769">
        <v>1.1748128456094333</v>
      </c>
      <c r="Q342" s="757">
        <v>2621.6466666666665</v>
      </c>
    </row>
    <row r="343" spans="1:17" ht="14.4" customHeight="1" x14ac:dyDescent="0.3">
      <c r="A343" s="752" t="s">
        <v>562</v>
      </c>
      <c r="B343" s="753" t="s">
        <v>4606</v>
      </c>
      <c r="C343" s="753" t="s">
        <v>4253</v>
      </c>
      <c r="D343" s="753" t="s">
        <v>4256</v>
      </c>
      <c r="E343" s="753" t="s">
        <v>4257</v>
      </c>
      <c r="F343" s="756">
        <v>2</v>
      </c>
      <c r="G343" s="756">
        <v>19372.2</v>
      </c>
      <c r="H343" s="756">
        <v>0.65194587276282934</v>
      </c>
      <c r="I343" s="756">
        <v>9686.1</v>
      </c>
      <c r="J343" s="756">
        <v>3</v>
      </c>
      <c r="K343" s="756">
        <v>29714.43</v>
      </c>
      <c r="L343" s="756">
        <v>1</v>
      </c>
      <c r="M343" s="756">
        <v>9904.81</v>
      </c>
      <c r="N343" s="756">
        <v>6</v>
      </c>
      <c r="O343" s="756">
        <v>61457.08</v>
      </c>
      <c r="P343" s="769">
        <v>2.068257072405562</v>
      </c>
      <c r="Q343" s="757">
        <v>10242.846666666666</v>
      </c>
    </row>
    <row r="344" spans="1:17" ht="14.4" customHeight="1" x14ac:dyDescent="0.3">
      <c r="A344" s="752" t="s">
        <v>562</v>
      </c>
      <c r="B344" s="753" t="s">
        <v>4606</v>
      </c>
      <c r="C344" s="753" t="s">
        <v>4253</v>
      </c>
      <c r="D344" s="753" t="s">
        <v>4258</v>
      </c>
      <c r="E344" s="753" t="s">
        <v>4259</v>
      </c>
      <c r="F344" s="756">
        <v>54</v>
      </c>
      <c r="G344" s="756">
        <v>49980.78</v>
      </c>
      <c r="H344" s="756">
        <v>0.58813406846983385</v>
      </c>
      <c r="I344" s="756">
        <v>925.56999999999994</v>
      </c>
      <c r="J344" s="756">
        <v>80</v>
      </c>
      <c r="K344" s="756">
        <v>84981.95</v>
      </c>
      <c r="L344" s="756">
        <v>1</v>
      </c>
      <c r="M344" s="756">
        <v>1062.274375</v>
      </c>
      <c r="N344" s="756">
        <v>102</v>
      </c>
      <c r="O344" s="756">
        <v>121206.94</v>
      </c>
      <c r="P344" s="769">
        <v>1.4262668719651646</v>
      </c>
      <c r="Q344" s="757">
        <v>1188.3033333333333</v>
      </c>
    </row>
    <row r="345" spans="1:17" ht="14.4" customHeight="1" x14ac:dyDescent="0.3">
      <c r="A345" s="752" t="s">
        <v>562</v>
      </c>
      <c r="B345" s="753" t="s">
        <v>4606</v>
      </c>
      <c r="C345" s="753" t="s">
        <v>4260</v>
      </c>
      <c r="D345" s="753" t="s">
        <v>4638</v>
      </c>
      <c r="E345" s="753" t="s">
        <v>4639</v>
      </c>
      <c r="F345" s="756">
        <v>3</v>
      </c>
      <c r="G345" s="756">
        <v>2293.1999999999998</v>
      </c>
      <c r="H345" s="756">
        <v>0.5</v>
      </c>
      <c r="I345" s="756">
        <v>764.4</v>
      </c>
      <c r="J345" s="756">
        <v>6</v>
      </c>
      <c r="K345" s="756">
        <v>4586.3999999999996</v>
      </c>
      <c r="L345" s="756">
        <v>1</v>
      </c>
      <c r="M345" s="756">
        <v>764.4</v>
      </c>
      <c r="N345" s="756">
        <v>3</v>
      </c>
      <c r="O345" s="756">
        <v>2293.1999999999998</v>
      </c>
      <c r="P345" s="769">
        <v>0.5</v>
      </c>
      <c r="Q345" s="757">
        <v>764.4</v>
      </c>
    </row>
    <row r="346" spans="1:17" ht="14.4" customHeight="1" x14ac:dyDescent="0.3">
      <c r="A346" s="752" t="s">
        <v>562</v>
      </c>
      <c r="B346" s="753" t="s">
        <v>4606</v>
      </c>
      <c r="C346" s="753" t="s">
        <v>4260</v>
      </c>
      <c r="D346" s="753" t="s">
        <v>4640</v>
      </c>
      <c r="E346" s="753" t="s">
        <v>4641</v>
      </c>
      <c r="F346" s="756"/>
      <c r="G346" s="756"/>
      <c r="H346" s="756"/>
      <c r="I346" s="756"/>
      <c r="J346" s="756"/>
      <c r="K346" s="756"/>
      <c r="L346" s="756"/>
      <c r="M346" s="756"/>
      <c r="N346" s="756">
        <v>2</v>
      </c>
      <c r="O346" s="756">
        <v>1578.58</v>
      </c>
      <c r="P346" s="769"/>
      <c r="Q346" s="757">
        <v>789.29</v>
      </c>
    </row>
    <row r="347" spans="1:17" ht="14.4" customHeight="1" x14ac:dyDescent="0.3">
      <c r="A347" s="752" t="s">
        <v>562</v>
      </c>
      <c r="B347" s="753" t="s">
        <v>4606</v>
      </c>
      <c r="C347" s="753" t="s">
        <v>4260</v>
      </c>
      <c r="D347" s="753" t="s">
        <v>4642</v>
      </c>
      <c r="E347" s="753" t="s">
        <v>4643</v>
      </c>
      <c r="F347" s="756"/>
      <c r="G347" s="756"/>
      <c r="H347" s="756"/>
      <c r="I347" s="756"/>
      <c r="J347" s="756">
        <v>1</v>
      </c>
      <c r="K347" s="756">
        <v>28950</v>
      </c>
      <c r="L347" s="756">
        <v>1</v>
      </c>
      <c r="M347" s="756">
        <v>28950</v>
      </c>
      <c r="N347" s="756"/>
      <c r="O347" s="756"/>
      <c r="P347" s="769"/>
      <c r="Q347" s="757"/>
    </row>
    <row r="348" spans="1:17" ht="14.4" customHeight="1" x14ac:dyDescent="0.3">
      <c r="A348" s="752" t="s">
        <v>562</v>
      </c>
      <c r="B348" s="753" t="s">
        <v>4606</v>
      </c>
      <c r="C348" s="753" t="s">
        <v>4260</v>
      </c>
      <c r="D348" s="753" t="s">
        <v>4644</v>
      </c>
      <c r="E348" s="753" t="s">
        <v>4645</v>
      </c>
      <c r="F348" s="756"/>
      <c r="G348" s="756"/>
      <c r="H348" s="756"/>
      <c r="I348" s="756"/>
      <c r="J348" s="756"/>
      <c r="K348" s="756"/>
      <c r="L348" s="756"/>
      <c r="M348" s="756"/>
      <c r="N348" s="756">
        <v>1</v>
      </c>
      <c r="O348" s="756">
        <v>10414.42</v>
      </c>
      <c r="P348" s="769"/>
      <c r="Q348" s="757">
        <v>10414.42</v>
      </c>
    </row>
    <row r="349" spans="1:17" ht="14.4" customHeight="1" x14ac:dyDescent="0.3">
      <c r="A349" s="752" t="s">
        <v>562</v>
      </c>
      <c r="B349" s="753" t="s">
        <v>4606</v>
      </c>
      <c r="C349" s="753" t="s">
        <v>4260</v>
      </c>
      <c r="D349" s="753" t="s">
        <v>4646</v>
      </c>
      <c r="E349" s="753" t="s">
        <v>4647</v>
      </c>
      <c r="F349" s="756"/>
      <c r="G349" s="756"/>
      <c r="H349" s="756"/>
      <c r="I349" s="756"/>
      <c r="J349" s="756">
        <v>1</v>
      </c>
      <c r="K349" s="756">
        <v>8159.29</v>
      </c>
      <c r="L349" s="756">
        <v>1</v>
      </c>
      <c r="M349" s="756">
        <v>8159.29</v>
      </c>
      <c r="N349" s="756"/>
      <c r="O349" s="756"/>
      <c r="P349" s="769"/>
      <c r="Q349" s="757"/>
    </row>
    <row r="350" spans="1:17" ht="14.4" customHeight="1" x14ac:dyDescent="0.3">
      <c r="A350" s="752" t="s">
        <v>562</v>
      </c>
      <c r="B350" s="753" t="s">
        <v>4606</v>
      </c>
      <c r="C350" s="753" t="s">
        <v>4260</v>
      </c>
      <c r="D350" s="753" t="s">
        <v>4271</v>
      </c>
      <c r="E350" s="753" t="s">
        <v>4272</v>
      </c>
      <c r="F350" s="756">
        <v>12</v>
      </c>
      <c r="G350" s="756">
        <v>211824</v>
      </c>
      <c r="H350" s="756">
        <v>1</v>
      </c>
      <c r="I350" s="756">
        <v>17652</v>
      </c>
      <c r="J350" s="756">
        <v>12</v>
      </c>
      <c r="K350" s="756">
        <v>211824</v>
      </c>
      <c r="L350" s="756">
        <v>1</v>
      </c>
      <c r="M350" s="756">
        <v>17652</v>
      </c>
      <c r="N350" s="756"/>
      <c r="O350" s="756"/>
      <c r="P350" s="769"/>
      <c r="Q350" s="757"/>
    </row>
    <row r="351" spans="1:17" ht="14.4" customHeight="1" x14ac:dyDescent="0.3">
      <c r="A351" s="752" t="s">
        <v>562</v>
      </c>
      <c r="B351" s="753" t="s">
        <v>4606</v>
      </c>
      <c r="C351" s="753" t="s">
        <v>4260</v>
      </c>
      <c r="D351" s="753" t="s">
        <v>4273</v>
      </c>
      <c r="E351" s="753" t="s">
        <v>4274</v>
      </c>
      <c r="F351" s="756">
        <v>12</v>
      </c>
      <c r="G351" s="756">
        <v>80220</v>
      </c>
      <c r="H351" s="756">
        <v>1</v>
      </c>
      <c r="I351" s="756">
        <v>6685</v>
      </c>
      <c r="J351" s="756">
        <v>12</v>
      </c>
      <c r="K351" s="756">
        <v>80220</v>
      </c>
      <c r="L351" s="756">
        <v>1</v>
      </c>
      <c r="M351" s="756">
        <v>6685</v>
      </c>
      <c r="N351" s="756"/>
      <c r="O351" s="756"/>
      <c r="P351" s="769"/>
      <c r="Q351" s="757"/>
    </row>
    <row r="352" spans="1:17" ht="14.4" customHeight="1" x14ac:dyDescent="0.3">
      <c r="A352" s="752" t="s">
        <v>562</v>
      </c>
      <c r="B352" s="753" t="s">
        <v>4606</v>
      </c>
      <c r="C352" s="753" t="s">
        <v>4260</v>
      </c>
      <c r="D352" s="753" t="s">
        <v>4275</v>
      </c>
      <c r="E352" s="753" t="s">
        <v>4276</v>
      </c>
      <c r="F352" s="756">
        <v>4</v>
      </c>
      <c r="G352" s="756">
        <v>71540</v>
      </c>
      <c r="H352" s="756">
        <v>1.1235955056179776</v>
      </c>
      <c r="I352" s="756">
        <v>17885</v>
      </c>
      <c r="J352" s="756">
        <v>4</v>
      </c>
      <c r="K352" s="756">
        <v>63670.6</v>
      </c>
      <c r="L352" s="756">
        <v>1</v>
      </c>
      <c r="M352" s="756">
        <v>15917.65</v>
      </c>
      <c r="N352" s="756">
        <v>5</v>
      </c>
      <c r="O352" s="756">
        <v>79588.25</v>
      </c>
      <c r="P352" s="769">
        <v>1.25</v>
      </c>
      <c r="Q352" s="757">
        <v>15917.65</v>
      </c>
    </row>
    <row r="353" spans="1:17" ht="14.4" customHeight="1" x14ac:dyDescent="0.3">
      <c r="A353" s="752" t="s">
        <v>562</v>
      </c>
      <c r="B353" s="753" t="s">
        <v>4606</v>
      </c>
      <c r="C353" s="753" t="s">
        <v>4260</v>
      </c>
      <c r="D353" s="753" t="s">
        <v>4277</v>
      </c>
      <c r="E353" s="753" t="s">
        <v>4278</v>
      </c>
      <c r="F353" s="756">
        <v>4</v>
      </c>
      <c r="G353" s="756">
        <v>27280</v>
      </c>
      <c r="H353" s="756">
        <v>1</v>
      </c>
      <c r="I353" s="756">
        <v>6820</v>
      </c>
      <c r="J353" s="756">
        <v>4</v>
      </c>
      <c r="K353" s="756">
        <v>27280</v>
      </c>
      <c r="L353" s="756">
        <v>1</v>
      </c>
      <c r="M353" s="756">
        <v>6820</v>
      </c>
      <c r="N353" s="756">
        <v>5</v>
      </c>
      <c r="O353" s="756">
        <v>34100</v>
      </c>
      <c r="P353" s="769">
        <v>1.25</v>
      </c>
      <c r="Q353" s="757">
        <v>6820</v>
      </c>
    </row>
    <row r="354" spans="1:17" ht="14.4" customHeight="1" x14ac:dyDescent="0.3">
      <c r="A354" s="752" t="s">
        <v>562</v>
      </c>
      <c r="B354" s="753" t="s">
        <v>4606</v>
      </c>
      <c r="C354" s="753" t="s">
        <v>4260</v>
      </c>
      <c r="D354" s="753" t="s">
        <v>4279</v>
      </c>
      <c r="E354" s="753" t="s">
        <v>4280</v>
      </c>
      <c r="F354" s="756">
        <v>16</v>
      </c>
      <c r="G354" s="756">
        <v>113600</v>
      </c>
      <c r="H354" s="756">
        <v>1.0666666666666667</v>
      </c>
      <c r="I354" s="756">
        <v>7100</v>
      </c>
      <c r="J354" s="756">
        <v>15</v>
      </c>
      <c r="K354" s="756">
        <v>106500</v>
      </c>
      <c r="L354" s="756">
        <v>1</v>
      </c>
      <c r="M354" s="756">
        <v>7100</v>
      </c>
      <c r="N354" s="756">
        <v>10</v>
      </c>
      <c r="O354" s="756">
        <v>71000</v>
      </c>
      <c r="P354" s="769">
        <v>0.66666666666666663</v>
      </c>
      <c r="Q354" s="757">
        <v>7100</v>
      </c>
    </row>
    <row r="355" spans="1:17" ht="14.4" customHeight="1" x14ac:dyDescent="0.3">
      <c r="A355" s="752" t="s">
        <v>562</v>
      </c>
      <c r="B355" s="753" t="s">
        <v>4606</v>
      </c>
      <c r="C355" s="753" t="s">
        <v>4260</v>
      </c>
      <c r="D355" s="753" t="s">
        <v>4281</v>
      </c>
      <c r="E355" s="753" t="s">
        <v>4282</v>
      </c>
      <c r="F355" s="756">
        <v>4</v>
      </c>
      <c r="G355" s="756">
        <v>35200</v>
      </c>
      <c r="H355" s="756">
        <v>1</v>
      </c>
      <c r="I355" s="756">
        <v>8800</v>
      </c>
      <c r="J355" s="756">
        <v>4</v>
      </c>
      <c r="K355" s="756">
        <v>35200</v>
      </c>
      <c r="L355" s="756">
        <v>1</v>
      </c>
      <c r="M355" s="756">
        <v>8800</v>
      </c>
      <c r="N355" s="756">
        <v>5</v>
      </c>
      <c r="O355" s="756">
        <v>44000</v>
      </c>
      <c r="P355" s="769">
        <v>1.25</v>
      </c>
      <c r="Q355" s="757">
        <v>8800</v>
      </c>
    </row>
    <row r="356" spans="1:17" ht="14.4" customHeight="1" x14ac:dyDescent="0.3">
      <c r="A356" s="752" t="s">
        <v>562</v>
      </c>
      <c r="B356" s="753" t="s">
        <v>4606</v>
      </c>
      <c r="C356" s="753" t="s">
        <v>4260</v>
      </c>
      <c r="D356" s="753" t="s">
        <v>4283</v>
      </c>
      <c r="E356" s="753" t="s">
        <v>4284</v>
      </c>
      <c r="F356" s="756">
        <v>16</v>
      </c>
      <c r="G356" s="756">
        <v>18640</v>
      </c>
      <c r="H356" s="756">
        <v>0.94117647058823528</v>
      </c>
      <c r="I356" s="756">
        <v>1165</v>
      </c>
      <c r="J356" s="756">
        <v>17</v>
      </c>
      <c r="K356" s="756">
        <v>19805</v>
      </c>
      <c r="L356" s="756">
        <v>1</v>
      </c>
      <c r="M356" s="756">
        <v>1165</v>
      </c>
      <c r="N356" s="756">
        <v>8</v>
      </c>
      <c r="O356" s="756">
        <v>9320</v>
      </c>
      <c r="P356" s="769">
        <v>0.47058823529411764</v>
      </c>
      <c r="Q356" s="757">
        <v>1165</v>
      </c>
    </row>
    <row r="357" spans="1:17" ht="14.4" customHeight="1" x14ac:dyDescent="0.3">
      <c r="A357" s="752" t="s">
        <v>562</v>
      </c>
      <c r="B357" s="753" t="s">
        <v>4606</v>
      </c>
      <c r="C357" s="753" t="s">
        <v>4260</v>
      </c>
      <c r="D357" s="753" t="s">
        <v>4285</v>
      </c>
      <c r="E357" s="753" t="s">
        <v>4286</v>
      </c>
      <c r="F357" s="756">
        <v>4</v>
      </c>
      <c r="G357" s="756">
        <v>2968</v>
      </c>
      <c r="H357" s="756">
        <v>0.8</v>
      </c>
      <c r="I357" s="756">
        <v>742</v>
      </c>
      <c r="J357" s="756">
        <v>5</v>
      </c>
      <c r="K357" s="756">
        <v>3710</v>
      </c>
      <c r="L357" s="756">
        <v>1</v>
      </c>
      <c r="M357" s="756">
        <v>742</v>
      </c>
      <c r="N357" s="756">
        <v>5</v>
      </c>
      <c r="O357" s="756">
        <v>3710</v>
      </c>
      <c r="P357" s="769">
        <v>1</v>
      </c>
      <c r="Q357" s="757">
        <v>742</v>
      </c>
    </row>
    <row r="358" spans="1:17" ht="14.4" customHeight="1" x14ac:dyDescent="0.3">
      <c r="A358" s="752" t="s">
        <v>562</v>
      </c>
      <c r="B358" s="753" t="s">
        <v>4606</v>
      </c>
      <c r="C358" s="753" t="s">
        <v>4260</v>
      </c>
      <c r="D358" s="753" t="s">
        <v>4287</v>
      </c>
      <c r="E358" s="753" t="s">
        <v>4288</v>
      </c>
      <c r="F358" s="756">
        <v>15</v>
      </c>
      <c r="G358" s="756">
        <v>7890</v>
      </c>
      <c r="H358" s="756">
        <v>1</v>
      </c>
      <c r="I358" s="756">
        <v>526</v>
      </c>
      <c r="J358" s="756">
        <v>15</v>
      </c>
      <c r="K358" s="756">
        <v>7890</v>
      </c>
      <c r="L358" s="756">
        <v>1</v>
      </c>
      <c r="M358" s="756">
        <v>526</v>
      </c>
      <c r="N358" s="756">
        <v>9</v>
      </c>
      <c r="O358" s="756">
        <v>4734</v>
      </c>
      <c r="P358" s="769">
        <v>0.6</v>
      </c>
      <c r="Q358" s="757">
        <v>526</v>
      </c>
    </row>
    <row r="359" spans="1:17" ht="14.4" customHeight="1" x14ac:dyDescent="0.3">
      <c r="A359" s="752" t="s">
        <v>562</v>
      </c>
      <c r="B359" s="753" t="s">
        <v>4606</v>
      </c>
      <c r="C359" s="753" t="s">
        <v>4260</v>
      </c>
      <c r="D359" s="753" t="s">
        <v>4289</v>
      </c>
      <c r="E359" s="753" t="s">
        <v>4290</v>
      </c>
      <c r="F359" s="756"/>
      <c r="G359" s="756"/>
      <c r="H359" s="756"/>
      <c r="I359" s="756"/>
      <c r="J359" s="756"/>
      <c r="K359" s="756"/>
      <c r="L359" s="756"/>
      <c r="M359" s="756"/>
      <c r="N359" s="756">
        <v>1</v>
      </c>
      <c r="O359" s="756">
        <v>35942</v>
      </c>
      <c r="P359" s="769"/>
      <c r="Q359" s="757">
        <v>35942</v>
      </c>
    </row>
    <row r="360" spans="1:17" ht="14.4" customHeight="1" x14ac:dyDescent="0.3">
      <c r="A360" s="752" t="s">
        <v>562</v>
      </c>
      <c r="B360" s="753" t="s">
        <v>4606</v>
      </c>
      <c r="C360" s="753" t="s">
        <v>4260</v>
      </c>
      <c r="D360" s="753" t="s">
        <v>4291</v>
      </c>
      <c r="E360" s="753" t="s">
        <v>4292</v>
      </c>
      <c r="F360" s="756">
        <v>13</v>
      </c>
      <c r="G360" s="756">
        <v>12165.92</v>
      </c>
      <c r="H360" s="756">
        <v>0.92857142857142871</v>
      </c>
      <c r="I360" s="756">
        <v>935.84</v>
      </c>
      <c r="J360" s="756">
        <v>14</v>
      </c>
      <c r="K360" s="756">
        <v>13101.759999999998</v>
      </c>
      <c r="L360" s="756">
        <v>1</v>
      </c>
      <c r="M360" s="756">
        <v>935.83999999999992</v>
      </c>
      <c r="N360" s="756">
        <v>9</v>
      </c>
      <c r="O360" s="756">
        <v>8422.56</v>
      </c>
      <c r="P360" s="769">
        <v>0.6428571428571429</v>
      </c>
      <c r="Q360" s="757">
        <v>935.83999999999992</v>
      </c>
    </row>
    <row r="361" spans="1:17" ht="14.4" customHeight="1" x14ac:dyDescent="0.3">
      <c r="A361" s="752" t="s">
        <v>562</v>
      </c>
      <c r="B361" s="753" t="s">
        <v>4606</v>
      </c>
      <c r="C361" s="753" t="s">
        <v>4260</v>
      </c>
      <c r="D361" s="753" t="s">
        <v>4293</v>
      </c>
      <c r="E361" s="753" t="s">
        <v>4294</v>
      </c>
      <c r="F361" s="756"/>
      <c r="G361" s="756"/>
      <c r="H361" s="756"/>
      <c r="I361" s="756"/>
      <c r="J361" s="756">
        <v>1</v>
      </c>
      <c r="K361" s="756">
        <v>7254.55</v>
      </c>
      <c r="L361" s="756">
        <v>1</v>
      </c>
      <c r="M361" s="756">
        <v>7254.55</v>
      </c>
      <c r="N361" s="756">
        <v>2</v>
      </c>
      <c r="O361" s="756">
        <v>14509.1</v>
      </c>
      <c r="P361" s="769">
        <v>2</v>
      </c>
      <c r="Q361" s="757">
        <v>7254.55</v>
      </c>
    </row>
    <row r="362" spans="1:17" ht="14.4" customHeight="1" x14ac:dyDescent="0.3">
      <c r="A362" s="752" t="s">
        <v>562</v>
      </c>
      <c r="B362" s="753" t="s">
        <v>4606</v>
      </c>
      <c r="C362" s="753" t="s">
        <v>4260</v>
      </c>
      <c r="D362" s="753" t="s">
        <v>4648</v>
      </c>
      <c r="E362" s="753" t="s">
        <v>4649</v>
      </c>
      <c r="F362" s="756">
        <v>2</v>
      </c>
      <c r="G362" s="756">
        <v>2154.6</v>
      </c>
      <c r="H362" s="756"/>
      <c r="I362" s="756">
        <v>1077.3</v>
      </c>
      <c r="J362" s="756"/>
      <c r="K362" s="756"/>
      <c r="L362" s="756"/>
      <c r="M362" s="756"/>
      <c r="N362" s="756"/>
      <c r="O362" s="756"/>
      <c r="P362" s="769"/>
      <c r="Q362" s="757"/>
    </row>
    <row r="363" spans="1:17" ht="14.4" customHeight="1" x14ac:dyDescent="0.3">
      <c r="A363" s="752" t="s">
        <v>562</v>
      </c>
      <c r="B363" s="753" t="s">
        <v>4606</v>
      </c>
      <c r="C363" s="753" t="s">
        <v>4260</v>
      </c>
      <c r="D363" s="753" t="s">
        <v>4650</v>
      </c>
      <c r="E363" s="753" t="s">
        <v>4651</v>
      </c>
      <c r="F363" s="756"/>
      <c r="G363" s="756"/>
      <c r="H363" s="756"/>
      <c r="I363" s="756"/>
      <c r="J363" s="756"/>
      <c r="K363" s="756"/>
      <c r="L363" s="756"/>
      <c r="M363" s="756"/>
      <c r="N363" s="756">
        <v>1</v>
      </c>
      <c r="O363" s="756">
        <v>6649</v>
      </c>
      <c r="P363" s="769"/>
      <c r="Q363" s="757">
        <v>6649</v>
      </c>
    </row>
    <row r="364" spans="1:17" ht="14.4" customHeight="1" x14ac:dyDescent="0.3">
      <c r="A364" s="752" t="s">
        <v>562</v>
      </c>
      <c r="B364" s="753" t="s">
        <v>4606</v>
      </c>
      <c r="C364" s="753" t="s">
        <v>4260</v>
      </c>
      <c r="D364" s="753" t="s">
        <v>4299</v>
      </c>
      <c r="E364" s="753" t="s">
        <v>4300</v>
      </c>
      <c r="F364" s="756">
        <v>4</v>
      </c>
      <c r="G364" s="756">
        <v>5443</v>
      </c>
      <c r="H364" s="756">
        <v>0.8</v>
      </c>
      <c r="I364" s="756">
        <v>1360.75</v>
      </c>
      <c r="J364" s="756">
        <v>5</v>
      </c>
      <c r="K364" s="756">
        <v>6803.75</v>
      </c>
      <c r="L364" s="756">
        <v>1</v>
      </c>
      <c r="M364" s="756">
        <v>1360.75</v>
      </c>
      <c r="N364" s="756">
        <v>3</v>
      </c>
      <c r="O364" s="756">
        <v>4082.25</v>
      </c>
      <c r="P364" s="769">
        <v>0.6</v>
      </c>
      <c r="Q364" s="757">
        <v>1360.75</v>
      </c>
    </row>
    <row r="365" spans="1:17" ht="14.4" customHeight="1" x14ac:dyDescent="0.3">
      <c r="A365" s="752" t="s">
        <v>562</v>
      </c>
      <c r="B365" s="753" t="s">
        <v>4606</v>
      </c>
      <c r="C365" s="753" t="s">
        <v>4260</v>
      </c>
      <c r="D365" s="753" t="s">
        <v>4301</v>
      </c>
      <c r="E365" s="753" t="s">
        <v>4302</v>
      </c>
      <c r="F365" s="756"/>
      <c r="G365" s="756"/>
      <c r="H365" s="756"/>
      <c r="I365" s="756"/>
      <c r="J365" s="756">
        <v>2</v>
      </c>
      <c r="K365" s="756">
        <v>9355</v>
      </c>
      <c r="L365" s="756">
        <v>1</v>
      </c>
      <c r="M365" s="756">
        <v>4677.5</v>
      </c>
      <c r="N365" s="756">
        <v>2</v>
      </c>
      <c r="O365" s="756">
        <v>9355</v>
      </c>
      <c r="P365" s="769">
        <v>1</v>
      </c>
      <c r="Q365" s="757">
        <v>4677.5</v>
      </c>
    </row>
    <row r="366" spans="1:17" ht="14.4" customHeight="1" x14ac:dyDescent="0.3">
      <c r="A366" s="752" t="s">
        <v>562</v>
      </c>
      <c r="B366" s="753" t="s">
        <v>4606</v>
      </c>
      <c r="C366" s="753" t="s">
        <v>4260</v>
      </c>
      <c r="D366" s="753" t="s">
        <v>4303</v>
      </c>
      <c r="E366" s="753" t="s">
        <v>4304</v>
      </c>
      <c r="F366" s="756">
        <v>2</v>
      </c>
      <c r="G366" s="756">
        <v>37905.919999999998</v>
      </c>
      <c r="H366" s="756"/>
      <c r="I366" s="756">
        <v>18952.96</v>
      </c>
      <c r="J366" s="756"/>
      <c r="K366" s="756"/>
      <c r="L366" s="756"/>
      <c r="M366" s="756"/>
      <c r="N366" s="756"/>
      <c r="O366" s="756"/>
      <c r="P366" s="769"/>
      <c r="Q366" s="757"/>
    </row>
    <row r="367" spans="1:17" ht="14.4" customHeight="1" x14ac:dyDescent="0.3">
      <c r="A367" s="752" t="s">
        <v>562</v>
      </c>
      <c r="B367" s="753" t="s">
        <v>4606</v>
      </c>
      <c r="C367" s="753" t="s">
        <v>4260</v>
      </c>
      <c r="D367" s="753" t="s">
        <v>4307</v>
      </c>
      <c r="E367" s="753" t="s">
        <v>4308</v>
      </c>
      <c r="F367" s="756">
        <v>1</v>
      </c>
      <c r="G367" s="756">
        <v>44252</v>
      </c>
      <c r="H367" s="756"/>
      <c r="I367" s="756">
        <v>44252</v>
      </c>
      <c r="J367" s="756"/>
      <c r="K367" s="756"/>
      <c r="L367" s="756"/>
      <c r="M367" s="756"/>
      <c r="N367" s="756"/>
      <c r="O367" s="756"/>
      <c r="P367" s="769"/>
      <c r="Q367" s="757"/>
    </row>
    <row r="368" spans="1:17" ht="14.4" customHeight="1" x14ac:dyDescent="0.3">
      <c r="A368" s="752" t="s">
        <v>562</v>
      </c>
      <c r="B368" s="753" t="s">
        <v>4606</v>
      </c>
      <c r="C368" s="753" t="s">
        <v>4260</v>
      </c>
      <c r="D368" s="753" t="s">
        <v>4652</v>
      </c>
      <c r="E368" s="753" t="s">
        <v>4653</v>
      </c>
      <c r="F368" s="756"/>
      <c r="G368" s="756"/>
      <c r="H368" s="756"/>
      <c r="I368" s="756"/>
      <c r="J368" s="756">
        <v>2</v>
      </c>
      <c r="K368" s="756">
        <v>9596</v>
      </c>
      <c r="L368" s="756">
        <v>1</v>
      </c>
      <c r="M368" s="756">
        <v>4798</v>
      </c>
      <c r="N368" s="756"/>
      <c r="O368" s="756"/>
      <c r="P368" s="769"/>
      <c r="Q368" s="757"/>
    </row>
    <row r="369" spans="1:17" ht="14.4" customHeight="1" x14ac:dyDescent="0.3">
      <c r="A369" s="752" t="s">
        <v>562</v>
      </c>
      <c r="B369" s="753" t="s">
        <v>4606</v>
      </c>
      <c r="C369" s="753" t="s">
        <v>4260</v>
      </c>
      <c r="D369" s="753" t="s">
        <v>4311</v>
      </c>
      <c r="E369" s="753" t="s">
        <v>4312</v>
      </c>
      <c r="F369" s="756">
        <v>1</v>
      </c>
      <c r="G369" s="756">
        <v>1838</v>
      </c>
      <c r="H369" s="756">
        <v>0.25</v>
      </c>
      <c r="I369" s="756">
        <v>1838</v>
      </c>
      <c r="J369" s="756">
        <v>4</v>
      </c>
      <c r="K369" s="756">
        <v>7352</v>
      </c>
      <c r="L369" s="756">
        <v>1</v>
      </c>
      <c r="M369" s="756">
        <v>1838</v>
      </c>
      <c r="N369" s="756">
        <v>2</v>
      </c>
      <c r="O369" s="756">
        <v>3676</v>
      </c>
      <c r="P369" s="769">
        <v>0.5</v>
      </c>
      <c r="Q369" s="757">
        <v>1838</v>
      </c>
    </row>
    <row r="370" spans="1:17" ht="14.4" customHeight="1" x14ac:dyDescent="0.3">
      <c r="A370" s="752" t="s">
        <v>562</v>
      </c>
      <c r="B370" s="753" t="s">
        <v>4606</v>
      </c>
      <c r="C370" s="753" t="s">
        <v>4260</v>
      </c>
      <c r="D370" s="753" t="s">
        <v>4654</v>
      </c>
      <c r="E370" s="753" t="s">
        <v>4655</v>
      </c>
      <c r="F370" s="756">
        <v>1</v>
      </c>
      <c r="G370" s="756">
        <v>69228.990000000005</v>
      </c>
      <c r="H370" s="756">
        <v>0.5</v>
      </c>
      <c r="I370" s="756">
        <v>69228.990000000005</v>
      </c>
      <c r="J370" s="756">
        <v>2</v>
      </c>
      <c r="K370" s="756">
        <v>138457.98000000001</v>
      </c>
      <c r="L370" s="756">
        <v>1</v>
      </c>
      <c r="M370" s="756">
        <v>69228.990000000005</v>
      </c>
      <c r="N370" s="756">
        <v>3</v>
      </c>
      <c r="O370" s="756">
        <v>207686.97000000003</v>
      </c>
      <c r="P370" s="769">
        <v>1.5</v>
      </c>
      <c r="Q370" s="757">
        <v>69228.990000000005</v>
      </c>
    </row>
    <row r="371" spans="1:17" ht="14.4" customHeight="1" x14ac:dyDescent="0.3">
      <c r="A371" s="752" t="s">
        <v>562</v>
      </c>
      <c r="B371" s="753" t="s">
        <v>4606</v>
      </c>
      <c r="C371" s="753" t="s">
        <v>4260</v>
      </c>
      <c r="D371" s="753" t="s">
        <v>4656</v>
      </c>
      <c r="E371" s="753" t="s">
        <v>4657</v>
      </c>
      <c r="F371" s="756"/>
      <c r="G371" s="756"/>
      <c r="H371" s="756"/>
      <c r="I371" s="756"/>
      <c r="J371" s="756">
        <v>1</v>
      </c>
      <c r="K371" s="756">
        <v>1796</v>
      </c>
      <c r="L371" s="756">
        <v>1</v>
      </c>
      <c r="M371" s="756">
        <v>1796</v>
      </c>
      <c r="N371" s="756"/>
      <c r="O371" s="756"/>
      <c r="P371" s="769"/>
      <c r="Q371" s="757"/>
    </row>
    <row r="372" spans="1:17" ht="14.4" customHeight="1" x14ac:dyDescent="0.3">
      <c r="A372" s="752" t="s">
        <v>562</v>
      </c>
      <c r="B372" s="753" t="s">
        <v>4606</v>
      </c>
      <c r="C372" s="753" t="s">
        <v>4260</v>
      </c>
      <c r="D372" s="753" t="s">
        <v>4658</v>
      </c>
      <c r="E372" s="753" t="s">
        <v>4659</v>
      </c>
      <c r="F372" s="756"/>
      <c r="G372" s="756"/>
      <c r="H372" s="756"/>
      <c r="I372" s="756"/>
      <c r="J372" s="756">
        <v>1</v>
      </c>
      <c r="K372" s="756">
        <v>3360</v>
      </c>
      <c r="L372" s="756">
        <v>1</v>
      </c>
      <c r="M372" s="756">
        <v>3360</v>
      </c>
      <c r="N372" s="756"/>
      <c r="O372" s="756"/>
      <c r="P372" s="769"/>
      <c r="Q372" s="757"/>
    </row>
    <row r="373" spans="1:17" ht="14.4" customHeight="1" x14ac:dyDescent="0.3">
      <c r="A373" s="752" t="s">
        <v>562</v>
      </c>
      <c r="B373" s="753" t="s">
        <v>4606</v>
      </c>
      <c r="C373" s="753" t="s">
        <v>4260</v>
      </c>
      <c r="D373" s="753" t="s">
        <v>4317</v>
      </c>
      <c r="E373" s="753" t="s">
        <v>4318</v>
      </c>
      <c r="F373" s="756">
        <v>1</v>
      </c>
      <c r="G373" s="756">
        <v>17618.18</v>
      </c>
      <c r="H373" s="756"/>
      <c r="I373" s="756">
        <v>17618.18</v>
      </c>
      <c r="J373" s="756"/>
      <c r="K373" s="756"/>
      <c r="L373" s="756"/>
      <c r="M373" s="756"/>
      <c r="N373" s="756"/>
      <c r="O373" s="756"/>
      <c r="P373" s="769"/>
      <c r="Q373" s="757"/>
    </row>
    <row r="374" spans="1:17" ht="14.4" customHeight="1" x14ac:dyDescent="0.3">
      <c r="A374" s="752" t="s">
        <v>562</v>
      </c>
      <c r="B374" s="753" t="s">
        <v>4606</v>
      </c>
      <c r="C374" s="753" t="s">
        <v>4260</v>
      </c>
      <c r="D374" s="753" t="s">
        <v>4319</v>
      </c>
      <c r="E374" s="753" t="s">
        <v>4320</v>
      </c>
      <c r="F374" s="756">
        <v>1</v>
      </c>
      <c r="G374" s="756">
        <v>23836.36</v>
      </c>
      <c r="H374" s="756">
        <v>1</v>
      </c>
      <c r="I374" s="756">
        <v>23836.36</v>
      </c>
      <c r="J374" s="756">
        <v>1</v>
      </c>
      <c r="K374" s="756">
        <v>23836.36</v>
      </c>
      <c r="L374" s="756">
        <v>1</v>
      </c>
      <c r="M374" s="756">
        <v>23836.36</v>
      </c>
      <c r="N374" s="756"/>
      <c r="O374" s="756"/>
      <c r="P374" s="769"/>
      <c r="Q374" s="757"/>
    </row>
    <row r="375" spans="1:17" ht="14.4" customHeight="1" x14ac:dyDescent="0.3">
      <c r="A375" s="752" t="s">
        <v>562</v>
      </c>
      <c r="B375" s="753" t="s">
        <v>4606</v>
      </c>
      <c r="C375" s="753" t="s">
        <v>4260</v>
      </c>
      <c r="D375" s="753" t="s">
        <v>4321</v>
      </c>
      <c r="E375" s="753" t="s">
        <v>4322</v>
      </c>
      <c r="F375" s="756"/>
      <c r="G375" s="756"/>
      <c r="H375" s="756"/>
      <c r="I375" s="756"/>
      <c r="J375" s="756">
        <v>2</v>
      </c>
      <c r="K375" s="756">
        <v>9899.76</v>
      </c>
      <c r="L375" s="756">
        <v>1</v>
      </c>
      <c r="M375" s="756">
        <v>4949.88</v>
      </c>
      <c r="N375" s="756">
        <v>1</v>
      </c>
      <c r="O375" s="756">
        <v>4949.88</v>
      </c>
      <c r="P375" s="769">
        <v>0.5</v>
      </c>
      <c r="Q375" s="757">
        <v>4949.88</v>
      </c>
    </row>
    <row r="376" spans="1:17" ht="14.4" customHeight="1" x14ac:dyDescent="0.3">
      <c r="A376" s="752" t="s">
        <v>562</v>
      </c>
      <c r="B376" s="753" t="s">
        <v>4606</v>
      </c>
      <c r="C376" s="753" t="s">
        <v>4260</v>
      </c>
      <c r="D376" s="753" t="s">
        <v>4323</v>
      </c>
      <c r="E376" s="753" t="s">
        <v>4324</v>
      </c>
      <c r="F376" s="756">
        <v>1</v>
      </c>
      <c r="G376" s="756">
        <v>20441.03</v>
      </c>
      <c r="H376" s="756">
        <v>1</v>
      </c>
      <c r="I376" s="756">
        <v>20441.03</v>
      </c>
      <c r="J376" s="756">
        <v>1</v>
      </c>
      <c r="K376" s="756">
        <v>20441.03</v>
      </c>
      <c r="L376" s="756">
        <v>1</v>
      </c>
      <c r="M376" s="756">
        <v>20441.03</v>
      </c>
      <c r="N376" s="756"/>
      <c r="O376" s="756"/>
      <c r="P376" s="769"/>
      <c r="Q376" s="757"/>
    </row>
    <row r="377" spans="1:17" ht="14.4" customHeight="1" x14ac:dyDescent="0.3">
      <c r="A377" s="752" t="s">
        <v>562</v>
      </c>
      <c r="B377" s="753" t="s">
        <v>4606</v>
      </c>
      <c r="C377" s="753" t="s">
        <v>4260</v>
      </c>
      <c r="D377" s="753" t="s">
        <v>4325</v>
      </c>
      <c r="E377" s="753" t="s">
        <v>4326</v>
      </c>
      <c r="F377" s="756">
        <v>3</v>
      </c>
      <c r="G377" s="756">
        <v>77460.81</v>
      </c>
      <c r="H377" s="756"/>
      <c r="I377" s="756">
        <v>25820.27</v>
      </c>
      <c r="J377" s="756"/>
      <c r="K377" s="756"/>
      <c r="L377" s="756"/>
      <c r="M377" s="756"/>
      <c r="N377" s="756">
        <v>2</v>
      </c>
      <c r="O377" s="756">
        <v>51640.54</v>
      </c>
      <c r="P377" s="769"/>
      <c r="Q377" s="757">
        <v>25820.27</v>
      </c>
    </row>
    <row r="378" spans="1:17" ht="14.4" customHeight="1" x14ac:dyDescent="0.3">
      <c r="A378" s="752" t="s">
        <v>562</v>
      </c>
      <c r="B378" s="753" t="s">
        <v>4606</v>
      </c>
      <c r="C378" s="753" t="s">
        <v>4260</v>
      </c>
      <c r="D378" s="753" t="s">
        <v>4329</v>
      </c>
      <c r="E378" s="753" t="s">
        <v>4330</v>
      </c>
      <c r="F378" s="756">
        <v>1</v>
      </c>
      <c r="G378" s="756">
        <v>16336</v>
      </c>
      <c r="H378" s="756"/>
      <c r="I378" s="756">
        <v>16336</v>
      </c>
      <c r="J378" s="756"/>
      <c r="K378" s="756"/>
      <c r="L378" s="756"/>
      <c r="M378" s="756"/>
      <c r="N378" s="756">
        <v>2</v>
      </c>
      <c r="O378" s="756">
        <v>32672</v>
      </c>
      <c r="P378" s="769"/>
      <c r="Q378" s="757">
        <v>16336</v>
      </c>
    </row>
    <row r="379" spans="1:17" ht="14.4" customHeight="1" x14ac:dyDescent="0.3">
      <c r="A379" s="752" t="s">
        <v>562</v>
      </c>
      <c r="B379" s="753" t="s">
        <v>4606</v>
      </c>
      <c r="C379" s="753" t="s">
        <v>4260</v>
      </c>
      <c r="D379" s="753" t="s">
        <v>4331</v>
      </c>
      <c r="E379" s="753" t="s">
        <v>4332</v>
      </c>
      <c r="F379" s="756">
        <v>15</v>
      </c>
      <c r="G379" s="756">
        <v>19575</v>
      </c>
      <c r="H379" s="756">
        <v>1</v>
      </c>
      <c r="I379" s="756">
        <v>1305</v>
      </c>
      <c r="J379" s="756">
        <v>15</v>
      </c>
      <c r="K379" s="756">
        <v>19575</v>
      </c>
      <c r="L379" s="756">
        <v>1</v>
      </c>
      <c r="M379" s="756">
        <v>1305</v>
      </c>
      <c r="N379" s="756">
        <v>8</v>
      </c>
      <c r="O379" s="756">
        <v>10440</v>
      </c>
      <c r="P379" s="769">
        <v>0.53333333333333333</v>
      </c>
      <c r="Q379" s="757">
        <v>1305</v>
      </c>
    </row>
    <row r="380" spans="1:17" ht="14.4" customHeight="1" x14ac:dyDescent="0.3">
      <c r="A380" s="752" t="s">
        <v>562</v>
      </c>
      <c r="B380" s="753" t="s">
        <v>4606</v>
      </c>
      <c r="C380" s="753" t="s">
        <v>4260</v>
      </c>
      <c r="D380" s="753" t="s">
        <v>4333</v>
      </c>
      <c r="E380" s="753" t="s">
        <v>4334</v>
      </c>
      <c r="F380" s="756">
        <v>16</v>
      </c>
      <c r="G380" s="756">
        <v>17248</v>
      </c>
      <c r="H380" s="756">
        <v>1.1428571428571428</v>
      </c>
      <c r="I380" s="756">
        <v>1078</v>
      </c>
      <c r="J380" s="756">
        <v>14</v>
      </c>
      <c r="K380" s="756">
        <v>15092</v>
      </c>
      <c r="L380" s="756">
        <v>1</v>
      </c>
      <c r="M380" s="756">
        <v>1078</v>
      </c>
      <c r="N380" s="756">
        <v>7</v>
      </c>
      <c r="O380" s="756">
        <v>7546</v>
      </c>
      <c r="P380" s="769">
        <v>0.5</v>
      </c>
      <c r="Q380" s="757">
        <v>1078</v>
      </c>
    </row>
    <row r="381" spans="1:17" ht="14.4" customHeight="1" x14ac:dyDescent="0.3">
      <c r="A381" s="752" t="s">
        <v>562</v>
      </c>
      <c r="B381" s="753" t="s">
        <v>4606</v>
      </c>
      <c r="C381" s="753" t="s">
        <v>4260</v>
      </c>
      <c r="D381" s="753" t="s">
        <v>4335</v>
      </c>
      <c r="E381" s="753" t="s">
        <v>4336</v>
      </c>
      <c r="F381" s="756"/>
      <c r="G381" s="756"/>
      <c r="H381" s="756"/>
      <c r="I381" s="756"/>
      <c r="J381" s="756"/>
      <c r="K381" s="756"/>
      <c r="L381" s="756"/>
      <c r="M381" s="756"/>
      <c r="N381" s="756">
        <v>3</v>
      </c>
      <c r="O381" s="756">
        <v>24309</v>
      </c>
      <c r="P381" s="769"/>
      <c r="Q381" s="757">
        <v>8103</v>
      </c>
    </row>
    <row r="382" spans="1:17" ht="14.4" customHeight="1" x14ac:dyDescent="0.3">
      <c r="A382" s="752" t="s">
        <v>562</v>
      </c>
      <c r="B382" s="753" t="s">
        <v>4606</v>
      </c>
      <c r="C382" s="753" t="s">
        <v>4260</v>
      </c>
      <c r="D382" s="753" t="s">
        <v>4337</v>
      </c>
      <c r="E382" s="753" t="s">
        <v>4338</v>
      </c>
      <c r="F382" s="756">
        <v>2</v>
      </c>
      <c r="G382" s="756">
        <v>11344</v>
      </c>
      <c r="H382" s="756">
        <v>1</v>
      </c>
      <c r="I382" s="756">
        <v>5672</v>
      </c>
      <c r="J382" s="756">
        <v>2</v>
      </c>
      <c r="K382" s="756">
        <v>11344</v>
      </c>
      <c r="L382" s="756">
        <v>1</v>
      </c>
      <c r="M382" s="756">
        <v>5672</v>
      </c>
      <c r="N382" s="756">
        <v>3</v>
      </c>
      <c r="O382" s="756">
        <v>17016</v>
      </c>
      <c r="P382" s="769">
        <v>1.5</v>
      </c>
      <c r="Q382" s="757">
        <v>5672</v>
      </c>
    </row>
    <row r="383" spans="1:17" ht="14.4" customHeight="1" x14ac:dyDescent="0.3">
      <c r="A383" s="752" t="s">
        <v>562</v>
      </c>
      <c r="B383" s="753" t="s">
        <v>4606</v>
      </c>
      <c r="C383" s="753" t="s">
        <v>4260</v>
      </c>
      <c r="D383" s="753" t="s">
        <v>4339</v>
      </c>
      <c r="E383" s="753" t="s">
        <v>4340</v>
      </c>
      <c r="F383" s="756">
        <v>16</v>
      </c>
      <c r="G383" s="756">
        <v>3392</v>
      </c>
      <c r="H383" s="756">
        <v>1.1428571428571428</v>
      </c>
      <c r="I383" s="756">
        <v>212</v>
      </c>
      <c r="J383" s="756">
        <v>14</v>
      </c>
      <c r="K383" s="756">
        <v>2968</v>
      </c>
      <c r="L383" s="756">
        <v>1</v>
      </c>
      <c r="M383" s="756">
        <v>212</v>
      </c>
      <c r="N383" s="756">
        <v>20</v>
      </c>
      <c r="O383" s="756">
        <v>4240</v>
      </c>
      <c r="P383" s="769">
        <v>1.4285714285714286</v>
      </c>
      <c r="Q383" s="757">
        <v>212</v>
      </c>
    </row>
    <row r="384" spans="1:17" ht="14.4" customHeight="1" x14ac:dyDescent="0.3">
      <c r="A384" s="752" t="s">
        <v>562</v>
      </c>
      <c r="B384" s="753" t="s">
        <v>4606</v>
      </c>
      <c r="C384" s="753" t="s">
        <v>4260</v>
      </c>
      <c r="D384" s="753" t="s">
        <v>4341</v>
      </c>
      <c r="E384" s="753" t="s">
        <v>4342</v>
      </c>
      <c r="F384" s="756"/>
      <c r="G384" s="756"/>
      <c r="H384" s="756"/>
      <c r="I384" s="756"/>
      <c r="J384" s="756">
        <v>9</v>
      </c>
      <c r="K384" s="756">
        <v>12420</v>
      </c>
      <c r="L384" s="756">
        <v>1</v>
      </c>
      <c r="M384" s="756">
        <v>1380</v>
      </c>
      <c r="N384" s="756">
        <v>7</v>
      </c>
      <c r="O384" s="756">
        <v>9660</v>
      </c>
      <c r="P384" s="769">
        <v>0.77777777777777779</v>
      </c>
      <c r="Q384" s="757">
        <v>1380</v>
      </c>
    </row>
    <row r="385" spans="1:17" ht="14.4" customHeight="1" x14ac:dyDescent="0.3">
      <c r="A385" s="752" t="s">
        <v>562</v>
      </c>
      <c r="B385" s="753" t="s">
        <v>4606</v>
      </c>
      <c r="C385" s="753" t="s">
        <v>4260</v>
      </c>
      <c r="D385" s="753" t="s">
        <v>4345</v>
      </c>
      <c r="E385" s="753" t="s">
        <v>4346</v>
      </c>
      <c r="F385" s="756"/>
      <c r="G385" s="756"/>
      <c r="H385" s="756"/>
      <c r="I385" s="756"/>
      <c r="J385" s="756"/>
      <c r="K385" s="756"/>
      <c r="L385" s="756"/>
      <c r="M385" s="756"/>
      <c r="N385" s="756">
        <v>2</v>
      </c>
      <c r="O385" s="756">
        <v>2624</v>
      </c>
      <c r="P385" s="769"/>
      <c r="Q385" s="757">
        <v>1312</v>
      </c>
    </row>
    <row r="386" spans="1:17" ht="14.4" customHeight="1" x14ac:dyDescent="0.3">
      <c r="A386" s="752" t="s">
        <v>562</v>
      </c>
      <c r="B386" s="753" t="s">
        <v>4606</v>
      </c>
      <c r="C386" s="753" t="s">
        <v>4260</v>
      </c>
      <c r="D386" s="753" t="s">
        <v>4347</v>
      </c>
      <c r="E386" s="753" t="s">
        <v>4348</v>
      </c>
      <c r="F386" s="756"/>
      <c r="G386" s="756"/>
      <c r="H386" s="756"/>
      <c r="I386" s="756"/>
      <c r="J386" s="756">
        <v>11</v>
      </c>
      <c r="K386" s="756">
        <v>17160</v>
      </c>
      <c r="L386" s="756">
        <v>1</v>
      </c>
      <c r="M386" s="756">
        <v>1560</v>
      </c>
      <c r="N386" s="756">
        <v>2</v>
      </c>
      <c r="O386" s="756">
        <v>3120</v>
      </c>
      <c r="P386" s="769">
        <v>0.18181818181818182</v>
      </c>
      <c r="Q386" s="757">
        <v>1560</v>
      </c>
    </row>
    <row r="387" spans="1:17" ht="14.4" customHeight="1" x14ac:dyDescent="0.3">
      <c r="A387" s="752" t="s">
        <v>562</v>
      </c>
      <c r="B387" s="753" t="s">
        <v>4606</v>
      </c>
      <c r="C387" s="753" t="s">
        <v>4260</v>
      </c>
      <c r="D387" s="753" t="s">
        <v>4349</v>
      </c>
      <c r="E387" s="753" t="s">
        <v>4350</v>
      </c>
      <c r="F387" s="756">
        <v>2</v>
      </c>
      <c r="G387" s="756">
        <v>11617.64</v>
      </c>
      <c r="H387" s="756">
        <v>0.66666666666666663</v>
      </c>
      <c r="I387" s="756">
        <v>5808.82</v>
      </c>
      <c r="J387" s="756">
        <v>3</v>
      </c>
      <c r="K387" s="756">
        <v>17426.46</v>
      </c>
      <c r="L387" s="756">
        <v>1</v>
      </c>
      <c r="M387" s="756">
        <v>5808.82</v>
      </c>
      <c r="N387" s="756">
        <v>3</v>
      </c>
      <c r="O387" s="756">
        <v>17426.46</v>
      </c>
      <c r="P387" s="769">
        <v>1</v>
      </c>
      <c r="Q387" s="757">
        <v>5808.82</v>
      </c>
    </row>
    <row r="388" spans="1:17" ht="14.4" customHeight="1" x14ac:dyDescent="0.3">
      <c r="A388" s="752" t="s">
        <v>562</v>
      </c>
      <c r="B388" s="753" t="s">
        <v>4606</v>
      </c>
      <c r="C388" s="753" t="s">
        <v>4260</v>
      </c>
      <c r="D388" s="753" t="s">
        <v>4351</v>
      </c>
      <c r="E388" s="753" t="s">
        <v>4352</v>
      </c>
      <c r="F388" s="756">
        <v>3</v>
      </c>
      <c r="G388" s="756">
        <v>24673.739999999998</v>
      </c>
      <c r="H388" s="756">
        <v>0.75</v>
      </c>
      <c r="I388" s="756">
        <v>8224.58</v>
      </c>
      <c r="J388" s="756">
        <v>4</v>
      </c>
      <c r="K388" s="756">
        <v>32898.32</v>
      </c>
      <c r="L388" s="756">
        <v>1</v>
      </c>
      <c r="M388" s="756">
        <v>8224.58</v>
      </c>
      <c r="N388" s="756">
        <v>2</v>
      </c>
      <c r="O388" s="756">
        <v>16449.16</v>
      </c>
      <c r="P388" s="769">
        <v>0.5</v>
      </c>
      <c r="Q388" s="757">
        <v>8224.58</v>
      </c>
    </row>
    <row r="389" spans="1:17" ht="14.4" customHeight="1" x14ac:dyDescent="0.3">
      <c r="A389" s="752" t="s">
        <v>562</v>
      </c>
      <c r="B389" s="753" t="s">
        <v>4606</v>
      </c>
      <c r="C389" s="753" t="s">
        <v>4260</v>
      </c>
      <c r="D389" s="753" t="s">
        <v>4353</v>
      </c>
      <c r="E389" s="753" t="s">
        <v>4354</v>
      </c>
      <c r="F389" s="756"/>
      <c r="G389" s="756"/>
      <c r="H389" s="756"/>
      <c r="I389" s="756"/>
      <c r="J389" s="756">
        <v>3</v>
      </c>
      <c r="K389" s="756">
        <v>27478.14</v>
      </c>
      <c r="L389" s="756">
        <v>1</v>
      </c>
      <c r="M389" s="756">
        <v>9159.3799999999992</v>
      </c>
      <c r="N389" s="756"/>
      <c r="O389" s="756"/>
      <c r="P389" s="769"/>
      <c r="Q389" s="757"/>
    </row>
    <row r="390" spans="1:17" ht="14.4" customHeight="1" x14ac:dyDescent="0.3">
      <c r="A390" s="752" t="s">
        <v>562</v>
      </c>
      <c r="B390" s="753" t="s">
        <v>4606</v>
      </c>
      <c r="C390" s="753" t="s">
        <v>4260</v>
      </c>
      <c r="D390" s="753" t="s">
        <v>4355</v>
      </c>
      <c r="E390" s="753" t="s">
        <v>4356</v>
      </c>
      <c r="F390" s="756">
        <v>17</v>
      </c>
      <c r="G390" s="756">
        <v>21141.88</v>
      </c>
      <c r="H390" s="756">
        <v>1.3076923076923077</v>
      </c>
      <c r="I390" s="756">
        <v>1243.6400000000001</v>
      </c>
      <c r="J390" s="756">
        <v>13</v>
      </c>
      <c r="K390" s="756">
        <v>16167.32</v>
      </c>
      <c r="L390" s="756">
        <v>1</v>
      </c>
      <c r="M390" s="756">
        <v>1243.6399999999999</v>
      </c>
      <c r="N390" s="756">
        <v>11</v>
      </c>
      <c r="O390" s="756">
        <v>13680.039999999999</v>
      </c>
      <c r="P390" s="769">
        <v>0.84615384615384615</v>
      </c>
      <c r="Q390" s="757">
        <v>1243.6399999999999</v>
      </c>
    </row>
    <row r="391" spans="1:17" ht="14.4" customHeight="1" x14ac:dyDescent="0.3">
      <c r="A391" s="752" t="s">
        <v>562</v>
      </c>
      <c r="B391" s="753" t="s">
        <v>4606</v>
      </c>
      <c r="C391" s="753" t="s">
        <v>4260</v>
      </c>
      <c r="D391" s="753" t="s">
        <v>4357</v>
      </c>
      <c r="E391" s="753" t="s">
        <v>4358</v>
      </c>
      <c r="F391" s="756">
        <v>1</v>
      </c>
      <c r="G391" s="756">
        <v>16137.22</v>
      </c>
      <c r="H391" s="756"/>
      <c r="I391" s="756">
        <v>16137.22</v>
      </c>
      <c r="J391" s="756"/>
      <c r="K391" s="756"/>
      <c r="L391" s="756"/>
      <c r="M391" s="756"/>
      <c r="N391" s="756"/>
      <c r="O391" s="756"/>
      <c r="P391" s="769"/>
      <c r="Q391" s="757"/>
    </row>
    <row r="392" spans="1:17" ht="14.4" customHeight="1" x14ac:dyDescent="0.3">
      <c r="A392" s="752" t="s">
        <v>562</v>
      </c>
      <c r="B392" s="753" t="s">
        <v>4606</v>
      </c>
      <c r="C392" s="753" t="s">
        <v>4260</v>
      </c>
      <c r="D392" s="753" t="s">
        <v>4359</v>
      </c>
      <c r="E392" s="753" t="s">
        <v>4360</v>
      </c>
      <c r="F392" s="756">
        <v>2</v>
      </c>
      <c r="G392" s="756">
        <v>3316</v>
      </c>
      <c r="H392" s="756">
        <v>1</v>
      </c>
      <c r="I392" s="756">
        <v>1658</v>
      </c>
      <c r="J392" s="756">
        <v>2</v>
      </c>
      <c r="K392" s="756">
        <v>3316</v>
      </c>
      <c r="L392" s="756">
        <v>1</v>
      </c>
      <c r="M392" s="756">
        <v>1658</v>
      </c>
      <c r="N392" s="756">
        <v>2</v>
      </c>
      <c r="O392" s="756">
        <v>3316</v>
      </c>
      <c r="P392" s="769">
        <v>1</v>
      </c>
      <c r="Q392" s="757">
        <v>1658</v>
      </c>
    </row>
    <row r="393" spans="1:17" ht="14.4" customHeight="1" x14ac:dyDescent="0.3">
      <c r="A393" s="752" t="s">
        <v>562</v>
      </c>
      <c r="B393" s="753" t="s">
        <v>4606</v>
      </c>
      <c r="C393" s="753" t="s">
        <v>4260</v>
      </c>
      <c r="D393" s="753" t="s">
        <v>4660</v>
      </c>
      <c r="E393" s="753" t="s">
        <v>4661</v>
      </c>
      <c r="F393" s="756">
        <v>6</v>
      </c>
      <c r="G393" s="756">
        <v>8563.68</v>
      </c>
      <c r="H393" s="756"/>
      <c r="I393" s="756">
        <v>1427.28</v>
      </c>
      <c r="J393" s="756"/>
      <c r="K393" s="756"/>
      <c r="L393" s="756"/>
      <c r="M393" s="756"/>
      <c r="N393" s="756"/>
      <c r="O393" s="756"/>
      <c r="P393" s="769"/>
      <c r="Q393" s="757"/>
    </row>
    <row r="394" spans="1:17" ht="14.4" customHeight="1" x14ac:dyDescent="0.3">
      <c r="A394" s="752" t="s">
        <v>562</v>
      </c>
      <c r="B394" s="753" t="s">
        <v>4606</v>
      </c>
      <c r="C394" s="753" t="s">
        <v>4260</v>
      </c>
      <c r="D394" s="753" t="s">
        <v>4361</v>
      </c>
      <c r="E394" s="753" t="s">
        <v>4362</v>
      </c>
      <c r="F394" s="756">
        <v>1</v>
      </c>
      <c r="G394" s="756">
        <v>8449.4699999999993</v>
      </c>
      <c r="H394" s="756">
        <v>0.5</v>
      </c>
      <c r="I394" s="756">
        <v>8449.4699999999993</v>
      </c>
      <c r="J394" s="756">
        <v>2</v>
      </c>
      <c r="K394" s="756">
        <v>16898.939999999999</v>
      </c>
      <c r="L394" s="756">
        <v>1</v>
      </c>
      <c r="M394" s="756">
        <v>8449.4699999999993</v>
      </c>
      <c r="N394" s="756"/>
      <c r="O394" s="756"/>
      <c r="P394" s="769"/>
      <c r="Q394" s="757"/>
    </row>
    <row r="395" spans="1:17" ht="14.4" customHeight="1" x14ac:dyDescent="0.3">
      <c r="A395" s="752" t="s">
        <v>562</v>
      </c>
      <c r="B395" s="753" t="s">
        <v>4606</v>
      </c>
      <c r="C395" s="753" t="s">
        <v>4260</v>
      </c>
      <c r="D395" s="753" t="s">
        <v>4364</v>
      </c>
      <c r="E395" s="753" t="s">
        <v>4365</v>
      </c>
      <c r="F395" s="756"/>
      <c r="G395" s="756"/>
      <c r="H395" s="756"/>
      <c r="I395" s="756"/>
      <c r="J395" s="756">
        <v>31</v>
      </c>
      <c r="K395" s="756">
        <v>34793.78</v>
      </c>
      <c r="L395" s="756">
        <v>1</v>
      </c>
      <c r="M395" s="756">
        <v>1122.3799999999999</v>
      </c>
      <c r="N395" s="756"/>
      <c r="O395" s="756"/>
      <c r="P395" s="769"/>
      <c r="Q395" s="757"/>
    </row>
    <row r="396" spans="1:17" ht="14.4" customHeight="1" x14ac:dyDescent="0.3">
      <c r="A396" s="752" t="s">
        <v>562</v>
      </c>
      <c r="B396" s="753" t="s">
        <v>4606</v>
      </c>
      <c r="C396" s="753" t="s">
        <v>4260</v>
      </c>
      <c r="D396" s="753" t="s">
        <v>4366</v>
      </c>
      <c r="E396" s="753" t="s">
        <v>4367</v>
      </c>
      <c r="F396" s="756">
        <v>30</v>
      </c>
      <c r="G396" s="756">
        <v>53628</v>
      </c>
      <c r="H396" s="756">
        <v>1.153846153846154</v>
      </c>
      <c r="I396" s="756">
        <v>1787.6</v>
      </c>
      <c r="J396" s="756">
        <v>26</v>
      </c>
      <c r="K396" s="756">
        <v>46477.599999999999</v>
      </c>
      <c r="L396" s="756">
        <v>1</v>
      </c>
      <c r="M396" s="756">
        <v>1787.6</v>
      </c>
      <c r="N396" s="756">
        <v>9</v>
      </c>
      <c r="O396" s="756">
        <v>16088.4</v>
      </c>
      <c r="P396" s="769">
        <v>0.34615384615384615</v>
      </c>
      <c r="Q396" s="757">
        <v>1787.6</v>
      </c>
    </row>
    <row r="397" spans="1:17" ht="14.4" customHeight="1" x14ac:dyDescent="0.3">
      <c r="A397" s="752" t="s">
        <v>562</v>
      </c>
      <c r="B397" s="753" t="s">
        <v>4606</v>
      </c>
      <c r="C397" s="753" t="s">
        <v>4260</v>
      </c>
      <c r="D397" s="753" t="s">
        <v>4372</v>
      </c>
      <c r="E397" s="753" t="s">
        <v>4373</v>
      </c>
      <c r="F397" s="756"/>
      <c r="G397" s="756"/>
      <c r="H397" s="756"/>
      <c r="I397" s="756"/>
      <c r="J397" s="756"/>
      <c r="K397" s="756"/>
      <c r="L397" s="756"/>
      <c r="M397" s="756"/>
      <c r="N397" s="756">
        <v>1</v>
      </c>
      <c r="O397" s="756">
        <v>70587</v>
      </c>
      <c r="P397" s="769"/>
      <c r="Q397" s="757">
        <v>70587</v>
      </c>
    </row>
    <row r="398" spans="1:17" ht="14.4" customHeight="1" x14ac:dyDescent="0.3">
      <c r="A398" s="752" t="s">
        <v>562</v>
      </c>
      <c r="B398" s="753" t="s">
        <v>4606</v>
      </c>
      <c r="C398" s="753" t="s">
        <v>4260</v>
      </c>
      <c r="D398" s="753" t="s">
        <v>4378</v>
      </c>
      <c r="E398" s="753" t="s">
        <v>4379</v>
      </c>
      <c r="F398" s="756">
        <v>1</v>
      </c>
      <c r="G398" s="756">
        <v>12500</v>
      </c>
      <c r="H398" s="756"/>
      <c r="I398" s="756">
        <v>12500</v>
      </c>
      <c r="J398" s="756"/>
      <c r="K398" s="756"/>
      <c r="L398" s="756"/>
      <c r="M398" s="756"/>
      <c r="N398" s="756">
        <v>1</v>
      </c>
      <c r="O398" s="756">
        <v>12270</v>
      </c>
      <c r="P398" s="769"/>
      <c r="Q398" s="757">
        <v>12270</v>
      </c>
    </row>
    <row r="399" spans="1:17" ht="14.4" customHeight="1" x14ac:dyDescent="0.3">
      <c r="A399" s="752" t="s">
        <v>562</v>
      </c>
      <c r="B399" s="753" t="s">
        <v>4606</v>
      </c>
      <c r="C399" s="753" t="s">
        <v>4260</v>
      </c>
      <c r="D399" s="753" t="s">
        <v>4380</v>
      </c>
      <c r="E399" s="753" t="s">
        <v>4381</v>
      </c>
      <c r="F399" s="756">
        <v>1</v>
      </c>
      <c r="G399" s="756">
        <v>57507</v>
      </c>
      <c r="H399" s="756"/>
      <c r="I399" s="756">
        <v>57507</v>
      </c>
      <c r="J399" s="756"/>
      <c r="K399" s="756"/>
      <c r="L399" s="756"/>
      <c r="M399" s="756"/>
      <c r="N399" s="756"/>
      <c r="O399" s="756"/>
      <c r="P399" s="769"/>
      <c r="Q399" s="757"/>
    </row>
    <row r="400" spans="1:17" ht="14.4" customHeight="1" x14ac:dyDescent="0.3">
      <c r="A400" s="752" t="s">
        <v>562</v>
      </c>
      <c r="B400" s="753" t="s">
        <v>4606</v>
      </c>
      <c r="C400" s="753" t="s">
        <v>4260</v>
      </c>
      <c r="D400" s="753" t="s">
        <v>4384</v>
      </c>
      <c r="E400" s="753" t="s">
        <v>4385</v>
      </c>
      <c r="F400" s="756"/>
      <c r="G400" s="756"/>
      <c r="H400" s="756"/>
      <c r="I400" s="756"/>
      <c r="J400" s="756">
        <v>2</v>
      </c>
      <c r="K400" s="756">
        <v>27380.720000000001</v>
      </c>
      <c r="L400" s="756">
        <v>1</v>
      </c>
      <c r="M400" s="756">
        <v>13690.36</v>
      </c>
      <c r="N400" s="756">
        <v>2</v>
      </c>
      <c r="O400" s="756">
        <v>27380.720000000001</v>
      </c>
      <c r="P400" s="769">
        <v>1</v>
      </c>
      <c r="Q400" s="757">
        <v>13690.36</v>
      </c>
    </row>
    <row r="401" spans="1:17" ht="14.4" customHeight="1" x14ac:dyDescent="0.3">
      <c r="A401" s="752" t="s">
        <v>562</v>
      </c>
      <c r="B401" s="753" t="s">
        <v>4606</v>
      </c>
      <c r="C401" s="753" t="s">
        <v>4260</v>
      </c>
      <c r="D401" s="753" t="s">
        <v>4662</v>
      </c>
      <c r="E401" s="753" t="s">
        <v>4379</v>
      </c>
      <c r="F401" s="756"/>
      <c r="G401" s="756"/>
      <c r="H401" s="756"/>
      <c r="I401" s="756"/>
      <c r="J401" s="756">
        <v>1</v>
      </c>
      <c r="K401" s="756">
        <v>19400</v>
      </c>
      <c r="L401" s="756">
        <v>1</v>
      </c>
      <c r="M401" s="756">
        <v>19400</v>
      </c>
      <c r="N401" s="756">
        <v>1</v>
      </c>
      <c r="O401" s="756">
        <v>18950</v>
      </c>
      <c r="P401" s="769">
        <v>0.97680412371134018</v>
      </c>
      <c r="Q401" s="757">
        <v>18950</v>
      </c>
    </row>
    <row r="402" spans="1:17" ht="14.4" customHeight="1" x14ac:dyDescent="0.3">
      <c r="A402" s="752" t="s">
        <v>562</v>
      </c>
      <c r="B402" s="753" t="s">
        <v>4606</v>
      </c>
      <c r="C402" s="753" t="s">
        <v>4260</v>
      </c>
      <c r="D402" s="753" t="s">
        <v>4386</v>
      </c>
      <c r="E402" s="753" t="s">
        <v>4387</v>
      </c>
      <c r="F402" s="756">
        <v>1</v>
      </c>
      <c r="G402" s="756">
        <v>2487.27</v>
      </c>
      <c r="H402" s="756">
        <v>1</v>
      </c>
      <c r="I402" s="756">
        <v>2487.27</v>
      </c>
      <c r="J402" s="756">
        <v>1</v>
      </c>
      <c r="K402" s="756">
        <v>2487.27</v>
      </c>
      <c r="L402" s="756">
        <v>1</v>
      </c>
      <c r="M402" s="756">
        <v>2487.27</v>
      </c>
      <c r="N402" s="756"/>
      <c r="O402" s="756"/>
      <c r="P402" s="769"/>
      <c r="Q402" s="757"/>
    </row>
    <row r="403" spans="1:17" ht="14.4" customHeight="1" x14ac:dyDescent="0.3">
      <c r="A403" s="752" t="s">
        <v>562</v>
      </c>
      <c r="B403" s="753" t="s">
        <v>4606</v>
      </c>
      <c r="C403" s="753" t="s">
        <v>4260</v>
      </c>
      <c r="D403" s="753" t="s">
        <v>4663</v>
      </c>
      <c r="E403" s="753" t="s">
        <v>4664</v>
      </c>
      <c r="F403" s="756"/>
      <c r="G403" s="756"/>
      <c r="H403" s="756"/>
      <c r="I403" s="756"/>
      <c r="J403" s="756">
        <v>2</v>
      </c>
      <c r="K403" s="756">
        <v>17367.38</v>
      </c>
      <c r="L403" s="756">
        <v>1</v>
      </c>
      <c r="M403" s="756">
        <v>8683.69</v>
      </c>
      <c r="N403" s="756">
        <v>2</v>
      </c>
      <c r="O403" s="756">
        <v>17367.38</v>
      </c>
      <c r="P403" s="769">
        <v>1</v>
      </c>
      <c r="Q403" s="757">
        <v>8683.69</v>
      </c>
    </row>
    <row r="404" spans="1:17" ht="14.4" customHeight="1" x14ac:dyDescent="0.3">
      <c r="A404" s="752" t="s">
        <v>562</v>
      </c>
      <c r="B404" s="753" t="s">
        <v>4606</v>
      </c>
      <c r="C404" s="753" t="s">
        <v>4260</v>
      </c>
      <c r="D404" s="753" t="s">
        <v>4665</v>
      </c>
      <c r="E404" s="753" t="s">
        <v>4666</v>
      </c>
      <c r="F404" s="756">
        <v>2</v>
      </c>
      <c r="G404" s="756">
        <v>14180.56</v>
      </c>
      <c r="H404" s="756">
        <v>0.5</v>
      </c>
      <c r="I404" s="756">
        <v>7090.28</v>
      </c>
      <c r="J404" s="756">
        <v>4</v>
      </c>
      <c r="K404" s="756">
        <v>28361.119999999999</v>
      </c>
      <c r="L404" s="756">
        <v>1</v>
      </c>
      <c r="M404" s="756">
        <v>7090.28</v>
      </c>
      <c r="N404" s="756">
        <v>4</v>
      </c>
      <c r="O404" s="756">
        <v>28361.119999999999</v>
      </c>
      <c r="P404" s="769">
        <v>1</v>
      </c>
      <c r="Q404" s="757">
        <v>7090.28</v>
      </c>
    </row>
    <row r="405" spans="1:17" ht="14.4" customHeight="1" x14ac:dyDescent="0.3">
      <c r="A405" s="752" t="s">
        <v>562</v>
      </c>
      <c r="B405" s="753" t="s">
        <v>4606</v>
      </c>
      <c r="C405" s="753" t="s">
        <v>4260</v>
      </c>
      <c r="D405" s="753" t="s">
        <v>4667</v>
      </c>
      <c r="E405" s="753" t="s">
        <v>4668</v>
      </c>
      <c r="F405" s="756">
        <v>1</v>
      </c>
      <c r="G405" s="756">
        <v>52000</v>
      </c>
      <c r="H405" s="756"/>
      <c r="I405" s="756">
        <v>52000</v>
      </c>
      <c r="J405" s="756"/>
      <c r="K405" s="756"/>
      <c r="L405" s="756"/>
      <c r="M405" s="756"/>
      <c r="N405" s="756"/>
      <c r="O405" s="756"/>
      <c r="P405" s="769"/>
      <c r="Q405" s="757"/>
    </row>
    <row r="406" spans="1:17" ht="14.4" customHeight="1" x14ac:dyDescent="0.3">
      <c r="A406" s="752" t="s">
        <v>562</v>
      </c>
      <c r="B406" s="753" t="s">
        <v>4606</v>
      </c>
      <c r="C406" s="753" t="s">
        <v>4260</v>
      </c>
      <c r="D406" s="753" t="s">
        <v>4406</v>
      </c>
      <c r="E406" s="753" t="s">
        <v>4407</v>
      </c>
      <c r="F406" s="756"/>
      <c r="G406" s="756"/>
      <c r="H406" s="756"/>
      <c r="I406" s="756"/>
      <c r="J406" s="756">
        <v>1</v>
      </c>
      <c r="K406" s="756">
        <v>5113.87</v>
      </c>
      <c r="L406" s="756">
        <v>1</v>
      </c>
      <c r="M406" s="756">
        <v>5113.87</v>
      </c>
      <c r="N406" s="756">
        <v>2</v>
      </c>
      <c r="O406" s="756">
        <v>10227.74</v>
      </c>
      <c r="P406" s="769">
        <v>2</v>
      </c>
      <c r="Q406" s="757">
        <v>5113.87</v>
      </c>
    </row>
    <row r="407" spans="1:17" ht="14.4" customHeight="1" x14ac:dyDescent="0.3">
      <c r="A407" s="752" t="s">
        <v>562</v>
      </c>
      <c r="B407" s="753" t="s">
        <v>4606</v>
      </c>
      <c r="C407" s="753" t="s">
        <v>4260</v>
      </c>
      <c r="D407" s="753" t="s">
        <v>4408</v>
      </c>
      <c r="E407" s="753" t="s">
        <v>4409</v>
      </c>
      <c r="F407" s="756"/>
      <c r="G407" s="756"/>
      <c r="H407" s="756"/>
      <c r="I407" s="756"/>
      <c r="J407" s="756"/>
      <c r="K407" s="756"/>
      <c r="L407" s="756"/>
      <c r="M407" s="756"/>
      <c r="N407" s="756">
        <v>1</v>
      </c>
      <c r="O407" s="756">
        <v>44520</v>
      </c>
      <c r="P407" s="769"/>
      <c r="Q407" s="757">
        <v>44520</v>
      </c>
    </row>
    <row r="408" spans="1:17" ht="14.4" customHeight="1" x14ac:dyDescent="0.3">
      <c r="A408" s="752" t="s">
        <v>562</v>
      </c>
      <c r="B408" s="753" t="s">
        <v>4606</v>
      </c>
      <c r="C408" s="753" t="s">
        <v>4260</v>
      </c>
      <c r="D408" s="753" t="s">
        <v>4418</v>
      </c>
      <c r="E408" s="753" t="s">
        <v>4419</v>
      </c>
      <c r="F408" s="756"/>
      <c r="G408" s="756"/>
      <c r="H408" s="756"/>
      <c r="I408" s="756"/>
      <c r="J408" s="756"/>
      <c r="K408" s="756"/>
      <c r="L408" s="756"/>
      <c r="M408" s="756"/>
      <c r="N408" s="756">
        <v>5</v>
      </c>
      <c r="O408" s="756">
        <v>132470</v>
      </c>
      <c r="P408" s="769"/>
      <c r="Q408" s="757">
        <v>26494</v>
      </c>
    </row>
    <row r="409" spans="1:17" ht="14.4" customHeight="1" x14ac:dyDescent="0.3">
      <c r="A409" s="752" t="s">
        <v>562</v>
      </c>
      <c r="B409" s="753" t="s">
        <v>4606</v>
      </c>
      <c r="C409" s="753" t="s">
        <v>4052</v>
      </c>
      <c r="D409" s="753" t="s">
        <v>4669</v>
      </c>
      <c r="E409" s="753" t="s">
        <v>4670</v>
      </c>
      <c r="F409" s="756">
        <v>271</v>
      </c>
      <c r="G409" s="756">
        <v>8662786</v>
      </c>
      <c r="H409" s="756">
        <v>0.91245791245791241</v>
      </c>
      <c r="I409" s="756">
        <v>31966</v>
      </c>
      <c r="J409" s="756">
        <v>297</v>
      </c>
      <c r="K409" s="756">
        <v>9493902</v>
      </c>
      <c r="L409" s="756">
        <v>1</v>
      </c>
      <c r="M409" s="756">
        <v>31966</v>
      </c>
      <c r="N409" s="756">
        <v>254</v>
      </c>
      <c r="O409" s="756">
        <v>8119364</v>
      </c>
      <c r="P409" s="769">
        <v>0.85521885521885521</v>
      </c>
      <c r="Q409" s="757">
        <v>31966</v>
      </c>
    </row>
    <row r="410" spans="1:17" ht="14.4" customHeight="1" x14ac:dyDescent="0.3">
      <c r="A410" s="752" t="s">
        <v>562</v>
      </c>
      <c r="B410" s="753" t="s">
        <v>4606</v>
      </c>
      <c r="C410" s="753" t="s">
        <v>4052</v>
      </c>
      <c r="D410" s="753" t="s">
        <v>4671</v>
      </c>
      <c r="E410" s="753" t="s">
        <v>4672</v>
      </c>
      <c r="F410" s="756">
        <v>1</v>
      </c>
      <c r="G410" s="756">
        <v>11897</v>
      </c>
      <c r="H410" s="756">
        <v>0.25</v>
      </c>
      <c r="I410" s="756">
        <v>11897</v>
      </c>
      <c r="J410" s="756">
        <v>4</v>
      </c>
      <c r="K410" s="756">
        <v>47588</v>
      </c>
      <c r="L410" s="756">
        <v>1</v>
      </c>
      <c r="M410" s="756">
        <v>11897</v>
      </c>
      <c r="N410" s="756">
        <v>2</v>
      </c>
      <c r="O410" s="756">
        <v>23794</v>
      </c>
      <c r="P410" s="769">
        <v>0.5</v>
      </c>
      <c r="Q410" s="757">
        <v>11897</v>
      </c>
    </row>
    <row r="411" spans="1:17" ht="14.4" customHeight="1" x14ac:dyDescent="0.3">
      <c r="A411" s="752" t="s">
        <v>562</v>
      </c>
      <c r="B411" s="753" t="s">
        <v>4606</v>
      </c>
      <c r="C411" s="753" t="s">
        <v>4052</v>
      </c>
      <c r="D411" s="753" t="s">
        <v>4673</v>
      </c>
      <c r="E411" s="753" t="s">
        <v>4674</v>
      </c>
      <c r="F411" s="756">
        <v>14</v>
      </c>
      <c r="G411" s="756">
        <v>130480</v>
      </c>
      <c r="H411" s="756">
        <v>0.7</v>
      </c>
      <c r="I411" s="756">
        <v>9320</v>
      </c>
      <c r="J411" s="756">
        <v>20</v>
      </c>
      <c r="K411" s="756">
        <v>186400</v>
      </c>
      <c r="L411" s="756">
        <v>1</v>
      </c>
      <c r="M411" s="756">
        <v>9320</v>
      </c>
      <c r="N411" s="756">
        <v>4</v>
      </c>
      <c r="O411" s="756">
        <v>37280</v>
      </c>
      <c r="P411" s="769">
        <v>0.2</v>
      </c>
      <c r="Q411" s="757">
        <v>9320</v>
      </c>
    </row>
    <row r="412" spans="1:17" ht="14.4" customHeight="1" x14ac:dyDescent="0.3">
      <c r="A412" s="752" t="s">
        <v>562</v>
      </c>
      <c r="B412" s="753" t="s">
        <v>4606</v>
      </c>
      <c r="C412" s="753" t="s">
        <v>4052</v>
      </c>
      <c r="D412" s="753" t="s">
        <v>4430</v>
      </c>
      <c r="E412" s="753" t="s">
        <v>4431</v>
      </c>
      <c r="F412" s="756">
        <v>0</v>
      </c>
      <c r="G412" s="756">
        <v>0</v>
      </c>
      <c r="H412" s="756"/>
      <c r="I412" s="756"/>
      <c r="J412" s="756">
        <v>0</v>
      </c>
      <c r="K412" s="756">
        <v>0</v>
      </c>
      <c r="L412" s="756"/>
      <c r="M412" s="756"/>
      <c r="N412" s="756">
        <v>0</v>
      </c>
      <c r="O412" s="756">
        <v>0</v>
      </c>
      <c r="P412" s="769"/>
      <c r="Q412" s="757"/>
    </row>
    <row r="413" spans="1:17" ht="14.4" customHeight="1" x14ac:dyDescent="0.3">
      <c r="A413" s="752" t="s">
        <v>562</v>
      </c>
      <c r="B413" s="753" t="s">
        <v>4606</v>
      </c>
      <c r="C413" s="753" t="s">
        <v>4052</v>
      </c>
      <c r="D413" s="753" t="s">
        <v>4432</v>
      </c>
      <c r="E413" s="753" t="s">
        <v>4433</v>
      </c>
      <c r="F413" s="756">
        <v>236</v>
      </c>
      <c r="G413" s="756">
        <v>0</v>
      </c>
      <c r="H413" s="756"/>
      <c r="I413" s="756">
        <v>0</v>
      </c>
      <c r="J413" s="756">
        <v>282</v>
      </c>
      <c r="K413" s="756">
        <v>0</v>
      </c>
      <c r="L413" s="756"/>
      <c r="M413" s="756">
        <v>0</v>
      </c>
      <c r="N413" s="756">
        <v>303</v>
      </c>
      <c r="O413" s="756">
        <v>0</v>
      </c>
      <c r="P413" s="769"/>
      <c r="Q413" s="757">
        <v>0</v>
      </c>
    </row>
    <row r="414" spans="1:17" ht="14.4" customHeight="1" x14ac:dyDescent="0.3">
      <c r="A414" s="752" t="s">
        <v>562</v>
      </c>
      <c r="B414" s="753" t="s">
        <v>4606</v>
      </c>
      <c r="C414" s="753" t="s">
        <v>4052</v>
      </c>
      <c r="D414" s="753" t="s">
        <v>4675</v>
      </c>
      <c r="E414" s="753" t="s">
        <v>4676</v>
      </c>
      <c r="F414" s="756">
        <v>1</v>
      </c>
      <c r="G414" s="756">
        <v>0</v>
      </c>
      <c r="H414" s="756"/>
      <c r="I414" s="756">
        <v>0</v>
      </c>
      <c r="J414" s="756"/>
      <c r="K414" s="756"/>
      <c r="L414" s="756"/>
      <c r="M414" s="756"/>
      <c r="N414" s="756">
        <v>1</v>
      </c>
      <c r="O414" s="756">
        <v>0</v>
      </c>
      <c r="P414" s="769"/>
      <c r="Q414" s="757">
        <v>0</v>
      </c>
    </row>
    <row r="415" spans="1:17" ht="14.4" customHeight="1" x14ac:dyDescent="0.3">
      <c r="A415" s="752" t="s">
        <v>562</v>
      </c>
      <c r="B415" s="753" t="s">
        <v>4606</v>
      </c>
      <c r="C415" s="753" t="s">
        <v>4052</v>
      </c>
      <c r="D415" s="753" t="s">
        <v>4677</v>
      </c>
      <c r="E415" s="753" t="s">
        <v>4678</v>
      </c>
      <c r="F415" s="756"/>
      <c r="G415" s="756"/>
      <c r="H415" s="756"/>
      <c r="I415" s="756"/>
      <c r="J415" s="756">
        <v>1</v>
      </c>
      <c r="K415" s="756">
        <v>0</v>
      </c>
      <c r="L415" s="756"/>
      <c r="M415" s="756">
        <v>0</v>
      </c>
      <c r="N415" s="756"/>
      <c r="O415" s="756"/>
      <c r="P415" s="769"/>
      <c r="Q415" s="757"/>
    </row>
    <row r="416" spans="1:17" ht="14.4" customHeight="1" x14ac:dyDescent="0.3">
      <c r="A416" s="752" t="s">
        <v>562</v>
      </c>
      <c r="B416" s="753" t="s">
        <v>4606</v>
      </c>
      <c r="C416" s="753" t="s">
        <v>4052</v>
      </c>
      <c r="D416" s="753" t="s">
        <v>4679</v>
      </c>
      <c r="E416" s="753" t="s">
        <v>4676</v>
      </c>
      <c r="F416" s="756">
        <v>2</v>
      </c>
      <c r="G416" s="756">
        <v>0</v>
      </c>
      <c r="H416" s="756"/>
      <c r="I416" s="756">
        <v>0</v>
      </c>
      <c r="J416" s="756"/>
      <c r="K416" s="756"/>
      <c r="L416" s="756"/>
      <c r="M416" s="756"/>
      <c r="N416" s="756">
        <v>2</v>
      </c>
      <c r="O416" s="756">
        <v>0</v>
      </c>
      <c r="P416" s="769"/>
      <c r="Q416" s="757">
        <v>0</v>
      </c>
    </row>
    <row r="417" spans="1:17" ht="14.4" customHeight="1" x14ac:dyDescent="0.3">
      <c r="A417" s="752" t="s">
        <v>562</v>
      </c>
      <c r="B417" s="753" t="s">
        <v>4606</v>
      </c>
      <c r="C417" s="753" t="s">
        <v>4052</v>
      </c>
      <c r="D417" s="753" t="s">
        <v>4680</v>
      </c>
      <c r="E417" s="753" t="s">
        <v>4681</v>
      </c>
      <c r="F417" s="756">
        <v>20</v>
      </c>
      <c r="G417" s="756">
        <v>479320</v>
      </c>
      <c r="H417" s="756">
        <v>0.35087719298245612</v>
      </c>
      <c r="I417" s="756">
        <v>23966</v>
      </c>
      <c r="J417" s="756">
        <v>57</v>
      </c>
      <c r="K417" s="756">
        <v>1366062</v>
      </c>
      <c r="L417" s="756">
        <v>1</v>
      </c>
      <c r="M417" s="756">
        <v>23966</v>
      </c>
      <c r="N417" s="756">
        <v>34</v>
      </c>
      <c r="O417" s="756">
        <v>814844</v>
      </c>
      <c r="P417" s="769">
        <v>0.59649122807017541</v>
      </c>
      <c r="Q417" s="757">
        <v>23966</v>
      </c>
    </row>
    <row r="418" spans="1:17" ht="14.4" customHeight="1" x14ac:dyDescent="0.3">
      <c r="A418" s="752" t="s">
        <v>562</v>
      </c>
      <c r="B418" s="753" t="s">
        <v>4606</v>
      </c>
      <c r="C418" s="753" t="s">
        <v>4052</v>
      </c>
      <c r="D418" s="753" t="s">
        <v>4682</v>
      </c>
      <c r="E418" s="753" t="s">
        <v>4676</v>
      </c>
      <c r="F418" s="756">
        <v>5</v>
      </c>
      <c r="G418" s="756">
        <v>0</v>
      </c>
      <c r="H418" s="756"/>
      <c r="I418" s="756">
        <v>0</v>
      </c>
      <c r="J418" s="756">
        <v>4</v>
      </c>
      <c r="K418" s="756">
        <v>0</v>
      </c>
      <c r="L418" s="756"/>
      <c r="M418" s="756">
        <v>0</v>
      </c>
      <c r="N418" s="756">
        <v>4</v>
      </c>
      <c r="O418" s="756">
        <v>0</v>
      </c>
      <c r="P418" s="769"/>
      <c r="Q418" s="757">
        <v>0</v>
      </c>
    </row>
    <row r="419" spans="1:17" ht="14.4" customHeight="1" x14ac:dyDescent="0.3">
      <c r="A419" s="752" t="s">
        <v>562</v>
      </c>
      <c r="B419" s="753" t="s">
        <v>4606</v>
      </c>
      <c r="C419" s="753" t="s">
        <v>4052</v>
      </c>
      <c r="D419" s="753" t="s">
        <v>4683</v>
      </c>
      <c r="E419" s="753" t="s">
        <v>4684</v>
      </c>
      <c r="F419" s="756">
        <v>93</v>
      </c>
      <c r="G419" s="756">
        <v>2600838</v>
      </c>
      <c r="H419" s="756">
        <v>0.82300884955752207</v>
      </c>
      <c r="I419" s="756">
        <v>27966</v>
      </c>
      <c r="J419" s="756">
        <v>113</v>
      </c>
      <c r="K419" s="756">
        <v>3160158</v>
      </c>
      <c r="L419" s="756">
        <v>1</v>
      </c>
      <c r="M419" s="756">
        <v>27966</v>
      </c>
      <c r="N419" s="756">
        <v>133</v>
      </c>
      <c r="O419" s="756">
        <v>3719478</v>
      </c>
      <c r="P419" s="769">
        <v>1.1769911504424779</v>
      </c>
      <c r="Q419" s="757">
        <v>27966</v>
      </c>
    </row>
    <row r="420" spans="1:17" ht="14.4" customHeight="1" x14ac:dyDescent="0.3">
      <c r="A420" s="752" t="s">
        <v>562</v>
      </c>
      <c r="B420" s="753" t="s">
        <v>4606</v>
      </c>
      <c r="C420" s="753" t="s">
        <v>4052</v>
      </c>
      <c r="D420" s="753" t="s">
        <v>4105</v>
      </c>
      <c r="E420" s="753" t="s">
        <v>4106</v>
      </c>
      <c r="F420" s="756">
        <v>25</v>
      </c>
      <c r="G420" s="756">
        <v>8725</v>
      </c>
      <c r="H420" s="756">
        <v>1.1873979314099075</v>
      </c>
      <c r="I420" s="756">
        <v>349</v>
      </c>
      <c r="J420" s="756">
        <v>20</v>
      </c>
      <c r="K420" s="756">
        <v>7348</v>
      </c>
      <c r="L420" s="756">
        <v>1</v>
      </c>
      <c r="M420" s="756">
        <v>367.4</v>
      </c>
      <c r="N420" s="756">
        <v>23</v>
      </c>
      <c r="O420" s="756">
        <v>8578</v>
      </c>
      <c r="P420" s="769">
        <v>1.1673924877517692</v>
      </c>
      <c r="Q420" s="757">
        <v>372.95652173913044</v>
      </c>
    </row>
    <row r="421" spans="1:17" ht="14.4" customHeight="1" x14ac:dyDescent="0.3">
      <c r="A421" s="752" t="s">
        <v>562</v>
      </c>
      <c r="B421" s="753" t="s">
        <v>4606</v>
      </c>
      <c r="C421" s="753" t="s">
        <v>4052</v>
      </c>
      <c r="D421" s="753" t="s">
        <v>4107</v>
      </c>
      <c r="E421" s="753" t="s">
        <v>4108</v>
      </c>
      <c r="F421" s="756">
        <v>8</v>
      </c>
      <c r="G421" s="756">
        <v>1880</v>
      </c>
      <c r="H421" s="756">
        <v>0.83222664895971665</v>
      </c>
      <c r="I421" s="756">
        <v>235</v>
      </c>
      <c r="J421" s="756">
        <v>9</v>
      </c>
      <c r="K421" s="756">
        <v>2259</v>
      </c>
      <c r="L421" s="756">
        <v>1</v>
      </c>
      <c r="M421" s="756">
        <v>251</v>
      </c>
      <c r="N421" s="756">
        <v>9</v>
      </c>
      <c r="O421" s="756">
        <v>2259</v>
      </c>
      <c r="P421" s="769">
        <v>1</v>
      </c>
      <c r="Q421" s="757">
        <v>251</v>
      </c>
    </row>
    <row r="422" spans="1:17" ht="14.4" customHeight="1" x14ac:dyDescent="0.3">
      <c r="A422" s="752" t="s">
        <v>562</v>
      </c>
      <c r="B422" s="753" t="s">
        <v>4606</v>
      </c>
      <c r="C422" s="753" t="s">
        <v>4052</v>
      </c>
      <c r="D422" s="753" t="s">
        <v>4685</v>
      </c>
      <c r="E422" s="753" t="s">
        <v>4676</v>
      </c>
      <c r="F422" s="756"/>
      <c r="G422" s="756"/>
      <c r="H422" s="756"/>
      <c r="I422" s="756"/>
      <c r="J422" s="756">
        <v>2</v>
      </c>
      <c r="K422" s="756">
        <v>0</v>
      </c>
      <c r="L422" s="756"/>
      <c r="M422" s="756">
        <v>0</v>
      </c>
      <c r="N422" s="756"/>
      <c r="O422" s="756"/>
      <c r="P422" s="769"/>
      <c r="Q422" s="757"/>
    </row>
    <row r="423" spans="1:17" ht="14.4" customHeight="1" x14ac:dyDescent="0.3">
      <c r="A423" s="752" t="s">
        <v>562</v>
      </c>
      <c r="B423" s="753" t="s">
        <v>4686</v>
      </c>
      <c r="C423" s="753" t="s">
        <v>4052</v>
      </c>
      <c r="D423" s="753" t="s">
        <v>4687</v>
      </c>
      <c r="E423" s="753" t="s">
        <v>4688</v>
      </c>
      <c r="F423" s="756">
        <v>138</v>
      </c>
      <c r="G423" s="756">
        <v>32430</v>
      </c>
      <c r="H423" s="756">
        <v>0.87450113256390893</v>
      </c>
      <c r="I423" s="756">
        <v>235</v>
      </c>
      <c r="J423" s="756">
        <v>148</v>
      </c>
      <c r="K423" s="756">
        <v>37084</v>
      </c>
      <c r="L423" s="756">
        <v>1</v>
      </c>
      <c r="M423" s="756">
        <v>250.56756756756758</v>
      </c>
      <c r="N423" s="756">
        <v>146</v>
      </c>
      <c r="O423" s="756">
        <v>36646</v>
      </c>
      <c r="P423" s="769">
        <v>0.98818897637795278</v>
      </c>
      <c r="Q423" s="757">
        <v>251</v>
      </c>
    </row>
    <row r="424" spans="1:17" ht="14.4" customHeight="1" x14ac:dyDescent="0.3">
      <c r="A424" s="752" t="s">
        <v>562</v>
      </c>
      <c r="B424" s="753" t="s">
        <v>4686</v>
      </c>
      <c r="C424" s="753" t="s">
        <v>4052</v>
      </c>
      <c r="D424" s="753" t="s">
        <v>4689</v>
      </c>
      <c r="E424" s="753" t="s">
        <v>4690</v>
      </c>
      <c r="F424" s="756">
        <v>124</v>
      </c>
      <c r="G424" s="756">
        <v>14632</v>
      </c>
      <c r="H424" s="756">
        <v>0.80333809157790714</v>
      </c>
      <c r="I424" s="756">
        <v>118</v>
      </c>
      <c r="J424" s="756">
        <v>145</v>
      </c>
      <c r="K424" s="756">
        <v>18214</v>
      </c>
      <c r="L424" s="756">
        <v>1</v>
      </c>
      <c r="M424" s="756">
        <v>125.61379310344827</v>
      </c>
      <c r="N424" s="756">
        <v>143</v>
      </c>
      <c r="O424" s="756">
        <v>18018</v>
      </c>
      <c r="P424" s="769">
        <v>0.98923904688701003</v>
      </c>
      <c r="Q424" s="757">
        <v>126</v>
      </c>
    </row>
    <row r="425" spans="1:17" ht="14.4" customHeight="1" x14ac:dyDescent="0.3">
      <c r="A425" s="752" t="s">
        <v>562</v>
      </c>
      <c r="B425" s="753" t="s">
        <v>4686</v>
      </c>
      <c r="C425" s="753" t="s">
        <v>4052</v>
      </c>
      <c r="D425" s="753" t="s">
        <v>4691</v>
      </c>
      <c r="E425" s="753" t="s">
        <v>4692</v>
      </c>
      <c r="F425" s="756">
        <v>82</v>
      </c>
      <c r="G425" s="756">
        <v>73800</v>
      </c>
      <c r="H425" s="756">
        <v>0.81781914893617025</v>
      </c>
      <c r="I425" s="756">
        <v>900</v>
      </c>
      <c r="J425" s="756">
        <v>99</v>
      </c>
      <c r="K425" s="756">
        <v>90240</v>
      </c>
      <c r="L425" s="756">
        <v>1</v>
      </c>
      <c r="M425" s="756">
        <v>911.5151515151515</v>
      </c>
      <c r="N425" s="756">
        <v>92</v>
      </c>
      <c r="O425" s="756">
        <v>83996</v>
      </c>
      <c r="P425" s="769">
        <v>0.93080673758865251</v>
      </c>
      <c r="Q425" s="757">
        <v>913</v>
      </c>
    </row>
    <row r="426" spans="1:17" ht="14.4" customHeight="1" x14ac:dyDescent="0.3">
      <c r="A426" s="752" t="s">
        <v>562</v>
      </c>
      <c r="B426" s="753" t="s">
        <v>4686</v>
      </c>
      <c r="C426" s="753" t="s">
        <v>4052</v>
      </c>
      <c r="D426" s="753" t="s">
        <v>4693</v>
      </c>
      <c r="E426" s="753" t="s">
        <v>4694</v>
      </c>
      <c r="F426" s="756">
        <v>1561</v>
      </c>
      <c r="G426" s="756">
        <v>132685</v>
      </c>
      <c r="H426" s="756">
        <v>0.8981588032220944</v>
      </c>
      <c r="I426" s="756">
        <v>85</v>
      </c>
      <c r="J426" s="756">
        <v>1738</v>
      </c>
      <c r="K426" s="756">
        <v>147730</v>
      </c>
      <c r="L426" s="756">
        <v>1</v>
      </c>
      <c r="M426" s="756">
        <v>85</v>
      </c>
      <c r="N426" s="756">
        <v>1667</v>
      </c>
      <c r="O426" s="756">
        <v>141695</v>
      </c>
      <c r="P426" s="769">
        <v>0.95914844649021869</v>
      </c>
      <c r="Q426" s="757">
        <v>85</v>
      </c>
    </row>
    <row r="427" spans="1:17" ht="14.4" customHeight="1" x14ac:dyDescent="0.3">
      <c r="A427" s="752" t="s">
        <v>562</v>
      </c>
      <c r="B427" s="753" t="s">
        <v>4686</v>
      </c>
      <c r="C427" s="753" t="s">
        <v>4052</v>
      </c>
      <c r="D427" s="753" t="s">
        <v>4695</v>
      </c>
      <c r="E427" s="753" t="s">
        <v>4696</v>
      </c>
      <c r="F427" s="756">
        <v>1583</v>
      </c>
      <c r="G427" s="756">
        <v>834241</v>
      </c>
      <c r="H427" s="756">
        <v>0.88472988006570985</v>
      </c>
      <c r="I427" s="756">
        <v>527</v>
      </c>
      <c r="J427" s="756">
        <v>1739</v>
      </c>
      <c r="K427" s="756">
        <v>942933</v>
      </c>
      <c r="L427" s="756">
        <v>1</v>
      </c>
      <c r="M427" s="756">
        <v>542.22714203565272</v>
      </c>
      <c r="N427" s="756">
        <v>1667</v>
      </c>
      <c r="O427" s="756">
        <v>905181</v>
      </c>
      <c r="P427" s="769">
        <v>0.95996322114084454</v>
      </c>
      <c r="Q427" s="757">
        <v>543</v>
      </c>
    </row>
    <row r="428" spans="1:17" ht="14.4" customHeight="1" x14ac:dyDescent="0.3">
      <c r="A428" s="752" t="s">
        <v>562</v>
      </c>
      <c r="B428" s="753" t="s">
        <v>4686</v>
      </c>
      <c r="C428" s="753" t="s">
        <v>4052</v>
      </c>
      <c r="D428" s="753" t="s">
        <v>4697</v>
      </c>
      <c r="E428" s="753" t="s">
        <v>4698</v>
      </c>
      <c r="F428" s="756"/>
      <c r="G428" s="756"/>
      <c r="H428" s="756"/>
      <c r="I428" s="756"/>
      <c r="J428" s="756">
        <v>3</v>
      </c>
      <c r="K428" s="756">
        <v>921</v>
      </c>
      <c r="L428" s="756">
        <v>1</v>
      </c>
      <c r="M428" s="756">
        <v>307</v>
      </c>
      <c r="N428" s="756">
        <v>6</v>
      </c>
      <c r="O428" s="756">
        <v>1842</v>
      </c>
      <c r="P428" s="769">
        <v>2</v>
      </c>
      <c r="Q428" s="757">
        <v>307</v>
      </c>
    </row>
    <row r="429" spans="1:17" ht="14.4" customHeight="1" x14ac:dyDescent="0.3">
      <c r="A429" s="752" t="s">
        <v>562</v>
      </c>
      <c r="B429" s="753" t="s">
        <v>4686</v>
      </c>
      <c r="C429" s="753" t="s">
        <v>4052</v>
      </c>
      <c r="D429" s="753" t="s">
        <v>4699</v>
      </c>
      <c r="E429" s="753" t="s">
        <v>4700</v>
      </c>
      <c r="F429" s="756">
        <v>133</v>
      </c>
      <c r="G429" s="756">
        <v>23142</v>
      </c>
      <c r="H429" s="756">
        <v>0.85634991119005333</v>
      </c>
      <c r="I429" s="756">
        <v>174</v>
      </c>
      <c r="J429" s="756">
        <v>152</v>
      </c>
      <c r="K429" s="756">
        <v>27024</v>
      </c>
      <c r="L429" s="756">
        <v>1</v>
      </c>
      <c r="M429" s="756">
        <v>177.78947368421052</v>
      </c>
      <c r="N429" s="756">
        <v>144</v>
      </c>
      <c r="O429" s="756">
        <v>25632</v>
      </c>
      <c r="P429" s="769">
        <v>0.94849023090586149</v>
      </c>
      <c r="Q429" s="757">
        <v>178</v>
      </c>
    </row>
    <row r="430" spans="1:17" ht="14.4" customHeight="1" x14ac:dyDescent="0.3">
      <c r="A430" s="752" t="s">
        <v>562</v>
      </c>
      <c r="B430" s="753" t="s">
        <v>4686</v>
      </c>
      <c r="C430" s="753" t="s">
        <v>4052</v>
      </c>
      <c r="D430" s="753" t="s">
        <v>4701</v>
      </c>
      <c r="E430" s="753" t="s">
        <v>4702</v>
      </c>
      <c r="F430" s="756">
        <v>6</v>
      </c>
      <c r="G430" s="756">
        <v>2040</v>
      </c>
      <c r="H430" s="756"/>
      <c r="I430" s="756">
        <v>340</v>
      </c>
      <c r="J430" s="756"/>
      <c r="K430" s="756"/>
      <c r="L430" s="756"/>
      <c r="M430" s="756"/>
      <c r="N430" s="756"/>
      <c r="O430" s="756"/>
      <c r="P430" s="769"/>
      <c r="Q430" s="757"/>
    </row>
    <row r="431" spans="1:17" ht="14.4" customHeight="1" x14ac:dyDescent="0.3">
      <c r="A431" s="752" t="s">
        <v>562</v>
      </c>
      <c r="B431" s="753" t="s">
        <v>4686</v>
      </c>
      <c r="C431" s="753" t="s">
        <v>4052</v>
      </c>
      <c r="D431" s="753" t="s">
        <v>4703</v>
      </c>
      <c r="E431" s="753" t="s">
        <v>4704</v>
      </c>
      <c r="F431" s="756">
        <v>186</v>
      </c>
      <c r="G431" s="756">
        <v>72354</v>
      </c>
      <c r="H431" s="756">
        <v>0.9264395190719471</v>
      </c>
      <c r="I431" s="756">
        <v>389</v>
      </c>
      <c r="J431" s="756">
        <v>195</v>
      </c>
      <c r="K431" s="756">
        <v>78099</v>
      </c>
      <c r="L431" s="756">
        <v>1</v>
      </c>
      <c r="M431" s="756">
        <v>400.50769230769231</v>
      </c>
      <c r="N431" s="756">
        <v>194</v>
      </c>
      <c r="O431" s="756">
        <v>77794</v>
      </c>
      <c r="P431" s="769">
        <v>0.99609470031626524</v>
      </c>
      <c r="Q431" s="757">
        <v>401</v>
      </c>
    </row>
    <row r="432" spans="1:17" ht="14.4" customHeight="1" x14ac:dyDescent="0.3">
      <c r="A432" s="752" t="s">
        <v>562</v>
      </c>
      <c r="B432" s="753" t="s">
        <v>4686</v>
      </c>
      <c r="C432" s="753" t="s">
        <v>4052</v>
      </c>
      <c r="D432" s="753" t="s">
        <v>4705</v>
      </c>
      <c r="E432" s="753" t="s">
        <v>4706</v>
      </c>
      <c r="F432" s="756">
        <v>30</v>
      </c>
      <c r="G432" s="756">
        <v>25890</v>
      </c>
      <c r="H432" s="756">
        <v>0.47674290133686886</v>
      </c>
      <c r="I432" s="756">
        <v>863</v>
      </c>
      <c r="J432" s="756">
        <v>62</v>
      </c>
      <c r="K432" s="756">
        <v>54306</v>
      </c>
      <c r="L432" s="756">
        <v>1</v>
      </c>
      <c r="M432" s="756">
        <v>875.90322580645159</v>
      </c>
      <c r="N432" s="756">
        <v>40</v>
      </c>
      <c r="O432" s="756">
        <v>35160</v>
      </c>
      <c r="P432" s="769">
        <v>0.64744227157220202</v>
      </c>
      <c r="Q432" s="757">
        <v>879</v>
      </c>
    </row>
    <row r="433" spans="1:17" ht="14.4" customHeight="1" x14ac:dyDescent="0.3">
      <c r="A433" s="752" t="s">
        <v>562</v>
      </c>
      <c r="B433" s="753" t="s">
        <v>4686</v>
      </c>
      <c r="C433" s="753" t="s">
        <v>4052</v>
      </c>
      <c r="D433" s="753" t="s">
        <v>4707</v>
      </c>
      <c r="E433" s="753" t="s">
        <v>4706</v>
      </c>
      <c r="F433" s="756">
        <v>1553</v>
      </c>
      <c r="G433" s="756">
        <v>1469138</v>
      </c>
      <c r="H433" s="756">
        <v>0.91130696063945538</v>
      </c>
      <c r="I433" s="756">
        <v>946</v>
      </c>
      <c r="J433" s="756">
        <v>1677</v>
      </c>
      <c r="K433" s="756">
        <v>1612122</v>
      </c>
      <c r="L433" s="756">
        <v>1</v>
      </c>
      <c r="M433" s="756">
        <v>961.31305903398925</v>
      </c>
      <c r="N433" s="756">
        <v>1627</v>
      </c>
      <c r="O433" s="756">
        <v>1565174</v>
      </c>
      <c r="P433" s="769">
        <v>0.97087813453324256</v>
      </c>
      <c r="Q433" s="757">
        <v>962</v>
      </c>
    </row>
    <row r="434" spans="1:17" ht="14.4" customHeight="1" x14ac:dyDescent="0.3">
      <c r="A434" s="752" t="s">
        <v>562</v>
      </c>
      <c r="B434" s="753" t="s">
        <v>4686</v>
      </c>
      <c r="C434" s="753" t="s">
        <v>4052</v>
      </c>
      <c r="D434" s="753" t="s">
        <v>4708</v>
      </c>
      <c r="E434" s="753" t="s">
        <v>4709</v>
      </c>
      <c r="F434" s="756">
        <v>2</v>
      </c>
      <c r="G434" s="756">
        <v>3396</v>
      </c>
      <c r="H434" s="756">
        <v>0.32550560720789801</v>
      </c>
      <c r="I434" s="756">
        <v>1698</v>
      </c>
      <c r="J434" s="756">
        <v>6</v>
      </c>
      <c r="K434" s="756">
        <v>10433</v>
      </c>
      <c r="L434" s="756">
        <v>1</v>
      </c>
      <c r="M434" s="756">
        <v>1738.8333333333333</v>
      </c>
      <c r="N434" s="756">
        <v>3</v>
      </c>
      <c r="O434" s="756">
        <v>5244</v>
      </c>
      <c r="P434" s="769">
        <v>0.5026358669606058</v>
      </c>
      <c r="Q434" s="757">
        <v>1748</v>
      </c>
    </row>
    <row r="435" spans="1:17" ht="14.4" customHeight="1" x14ac:dyDescent="0.3">
      <c r="A435" s="752" t="s">
        <v>562</v>
      </c>
      <c r="B435" s="753" t="s">
        <v>4710</v>
      </c>
      <c r="C435" s="753" t="s">
        <v>4052</v>
      </c>
      <c r="D435" s="753" t="s">
        <v>4711</v>
      </c>
      <c r="E435" s="753" t="s">
        <v>4712</v>
      </c>
      <c r="F435" s="756"/>
      <c r="G435" s="756"/>
      <c r="H435" s="756"/>
      <c r="I435" s="756"/>
      <c r="J435" s="756"/>
      <c r="K435" s="756"/>
      <c r="L435" s="756"/>
      <c r="M435" s="756"/>
      <c r="N435" s="756">
        <v>1</v>
      </c>
      <c r="O435" s="756">
        <v>6346</v>
      </c>
      <c r="P435" s="769"/>
      <c r="Q435" s="757">
        <v>6346</v>
      </c>
    </row>
    <row r="436" spans="1:17" ht="14.4" customHeight="1" x14ac:dyDescent="0.3">
      <c r="A436" s="752" t="s">
        <v>4713</v>
      </c>
      <c r="B436" s="753" t="s">
        <v>4051</v>
      </c>
      <c r="C436" s="753" t="s">
        <v>4052</v>
      </c>
      <c r="D436" s="753" t="s">
        <v>4062</v>
      </c>
      <c r="E436" s="753" t="s">
        <v>4063</v>
      </c>
      <c r="F436" s="756">
        <v>2</v>
      </c>
      <c r="G436" s="756">
        <v>1970</v>
      </c>
      <c r="H436" s="756">
        <v>0.97718253968253965</v>
      </c>
      <c r="I436" s="756">
        <v>985</v>
      </c>
      <c r="J436" s="756">
        <v>2</v>
      </c>
      <c r="K436" s="756">
        <v>2016</v>
      </c>
      <c r="L436" s="756">
        <v>1</v>
      </c>
      <c r="M436" s="756">
        <v>1008</v>
      </c>
      <c r="N436" s="756"/>
      <c r="O436" s="756"/>
      <c r="P436" s="769"/>
      <c r="Q436" s="757"/>
    </row>
    <row r="437" spans="1:17" ht="14.4" customHeight="1" thickBot="1" x14ac:dyDescent="0.35">
      <c r="A437" s="758" t="s">
        <v>4713</v>
      </c>
      <c r="B437" s="759" t="s">
        <v>4051</v>
      </c>
      <c r="C437" s="759" t="s">
        <v>4052</v>
      </c>
      <c r="D437" s="759" t="s">
        <v>4076</v>
      </c>
      <c r="E437" s="759" t="s">
        <v>4077</v>
      </c>
      <c r="F437" s="762">
        <v>1</v>
      </c>
      <c r="G437" s="762">
        <v>1912</v>
      </c>
      <c r="H437" s="762">
        <v>0.99118714359771898</v>
      </c>
      <c r="I437" s="762">
        <v>1912</v>
      </c>
      <c r="J437" s="762">
        <v>1</v>
      </c>
      <c r="K437" s="762">
        <v>1929</v>
      </c>
      <c r="L437" s="762">
        <v>1</v>
      </c>
      <c r="M437" s="762">
        <v>1929</v>
      </c>
      <c r="N437" s="762"/>
      <c r="O437" s="762"/>
      <c r="P437" s="770"/>
      <c r="Q437" s="76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63" t="s">
        <v>135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</row>
    <row r="2" spans="1:17" ht="14.4" customHeight="1" thickBot="1" x14ac:dyDescent="0.35">
      <c r="A2" s="374" t="s">
        <v>325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53" t="s">
        <v>70</v>
      </c>
      <c r="B3" s="630" t="s">
        <v>71</v>
      </c>
      <c r="C3" s="631"/>
      <c r="D3" s="631"/>
      <c r="E3" s="632"/>
      <c r="F3" s="633"/>
      <c r="G3" s="630" t="s">
        <v>256</v>
      </c>
      <c r="H3" s="631"/>
      <c r="I3" s="631"/>
      <c r="J3" s="632"/>
      <c r="K3" s="633"/>
      <c r="L3" s="121"/>
      <c r="M3" s="122"/>
      <c r="N3" s="121"/>
      <c r="O3" s="123"/>
    </row>
    <row r="4" spans="1:17" ht="14.4" customHeight="1" thickBot="1" x14ac:dyDescent="0.35">
      <c r="A4" s="654"/>
      <c r="B4" s="124">
        <v>2015</v>
      </c>
      <c r="C4" s="125">
        <v>2016</v>
      </c>
      <c r="D4" s="125">
        <v>2017</v>
      </c>
      <c r="E4" s="483" t="s">
        <v>303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303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314</v>
      </c>
      <c r="Q4" s="128" t="s">
        <v>315</v>
      </c>
    </row>
    <row r="5" spans="1:17" ht="14.4" hidden="1" customHeight="1" outlineLevel="1" x14ac:dyDescent="0.3">
      <c r="A5" s="508" t="s">
        <v>168</v>
      </c>
      <c r="B5" s="119">
        <v>782.62099999999998</v>
      </c>
      <c r="C5" s="114">
        <v>979.75400000000002</v>
      </c>
      <c r="D5" s="114">
        <v>814.43899999999996</v>
      </c>
      <c r="E5" s="489">
        <f>IF(OR(D5=0,B5=0),"",D5/B5)</f>
        <v>1.0406556941354754</v>
      </c>
      <c r="F5" s="129">
        <f>IF(OR(D5=0,C5=0),"",D5/C5)</f>
        <v>0.83126886953255608</v>
      </c>
      <c r="G5" s="130">
        <v>95</v>
      </c>
      <c r="H5" s="114">
        <v>113</v>
      </c>
      <c r="I5" s="114">
        <v>90</v>
      </c>
      <c r="J5" s="489">
        <f>IF(OR(I5=0,G5=0),"",I5/G5)</f>
        <v>0.94736842105263153</v>
      </c>
      <c r="K5" s="131">
        <f>IF(OR(I5=0,H5=0),"",I5/H5)</f>
        <v>0.79646017699115046</v>
      </c>
      <c r="L5" s="121"/>
      <c r="M5" s="121"/>
      <c r="N5" s="7">
        <f>D5-C5</f>
        <v>-165.31500000000005</v>
      </c>
      <c r="O5" s="8">
        <f>I5-H5</f>
        <v>-23</v>
      </c>
      <c r="P5" s="7">
        <f>D5-B5</f>
        <v>31.817999999999984</v>
      </c>
      <c r="Q5" s="8">
        <f>I5-G5</f>
        <v>-5</v>
      </c>
    </row>
    <row r="6" spans="1:17" ht="14.4" hidden="1" customHeight="1" outlineLevel="1" x14ac:dyDescent="0.3">
      <c r="A6" s="509" t="s">
        <v>169</v>
      </c>
      <c r="B6" s="120">
        <v>131.60400000000001</v>
      </c>
      <c r="C6" s="113">
        <v>60.234000000000002</v>
      </c>
      <c r="D6" s="113">
        <v>103.616</v>
      </c>
      <c r="E6" s="489">
        <f t="shared" ref="E6:E12" si="0">IF(OR(D6=0,B6=0),"",D6/B6)</f>
        <v>0.78733169204583442</v>
      </c>
      <c r="F6" s="129">
        <f t="shared" ref="F6:F12" si="1">IF(OR(D6=0,C6=0),"",D6/C6)</f>
        <v>1.7202244579473387</v>
      </c>
      <c r="G6" s="133">
        <v>14</v>
      </c>
      <c r="H6" s="113">
        <v>7</v>
      </c>
      <c r="I6" s="113">
        <v>11</v>
      </c>
      <c r="J6" s="490">
        <f t="shared" ref="J6:J12" si="2">IF(OR(I6=0,G6=0),"",I6/G6)</f>
        <v>0.7857142857142857</v>
      </c>
      <c r="K6" s="134">
        <f t="shared" ref="K6:K12" si="3">IF(OR(I6=0,H6=0),"",I6/H6)</f>
        <v>1.5714285714285714</v>
      </c>
      <c r="L6" s="121"/>
      <c r="M6" s="121"/>
      <c r="N6" s="5">
        <f t="shared" ref="N6:N13" si="4">D6-C6</f>
        <v>43.381999999999998</v>
      </c>
      <c r="O6" s="6">
        <f t="shared" ref="O6:O13" si="5">I6-H6</f>
        <v>4</v>
      </c>
      <c r="P6" s="5">
        <f t="shared" ref="P6:P13" si="6">D6-B6</f>
        <v>-27.988000000000014</v>
      </c>
      <c r="Q6" s="6">
        <f t="shared" ref="Q6:Q13" si="7">I6-G6</f>
        <v>-3</v>
      </c>
    </row>
    <row r="7" spans="1:17" ht="14.4" hidden="1" customHeight="1" outlineLevel="1" x14ac:dyDescent="0.3">
      <c r="A7" s="509" t="s">
        <v>170</v>
      </c>
      <c r="B7" s="120">
        <v>298.06400000000002</v>
      </c>
      <c r="C7" s="113">
        <v>302.37099999999998</v>
      </c>
      <c r="D7" s="113">
        <v>333.928</v>
      </c>
      <c r="E7" s="489">
        <f t="shared" si="0"/>
        <v>1.1203231520747221</v>
      </c>
      <c r="F7" s="129">
        <f t="shared" si="1"/>
        <v>1.1043651672944828</v>
      </c>
      <c r="G7" s="133">
        <v>34</v>
      </c>
      <c r="H7" s="113">
        <v>36</v>
      </c>
      <c r="I7" s="113">
        <v>44</v>
      </c>
      <c r="J7" s="490">
        <f t="shared" si="2"/>
        <v>1.2941176470588236</v>
      </c>
      <c r="K7" s="134">
        <f t="shared" si="3"/>
        <v>1.2222222222222223</v>
      </c>
      <c r="L7" s="121"/>
      <c r="M7" s="121"/>
      <c r="N7" s="5">
        <f t="shared" si="4"/>
        <v>31.557000000000016</v>
      </c>
      <c r="O7" s="6">
        <f t="shared" si="5"/>
        <v>8</v>
      </c>
      <c r="P7" s="5">
        <f t="shared" si="6"/>
        <v>35.863999999999976</v>
      </c>
      <c r="Q7" s="6">
        <f t="shared" si="7"/>
        <v>10</v>
      </c>
    </row>
    <row r="8" spans="1:17" ht="14.4" hidden="1" customHeight="1" outlineLevel="1" x14ac:dyDescent="0.3">
      <c r="A8" s="509" t="s">
        <v>171</v>
      </c>
      <c r="B8" s="120">
        <v>74.828999999999994</v>
      </c>
      <c r="C8" s="113">
        <v>47.476999999999997</v>
      </c>
      <c r="D8" s="113">
        <v>22.504999999999999</v>
      </c>
      <c r="E8" s="489">
        <f t="shared" si="0"/>
        <v>0.30075238209784977</v>
      </c>
      <c r="F8" s="129">
        <f t="shared" si="1"/>
        <v>0.4740189986730417</v>
      </c>
      <c r="G8" s="133">
        <v>7</v>
      </c>
      <c r="H8" s="113">
        <v>6</v>
      </c>
      <c r="I8" s="113">
        <v>5</v>
      </c>
      <c r="J8" s="490">
        <f t="shared" si="2"/>
        <v>0.7142857142857143</v>
      </c>
      <c r="K8" s="134">
        <f t="shared" si="3"/>
        <v>0.83333333333333337</v>
      </c>
      <c r="L8" s="121"/>
      <c r="M8" s="121"/>
      <c r="N8" s="5">
        <f t="shared" si="4"/>
        <v>-24.971999999999998</v>
      </c>
      <c r="O8" s="6">
        <f t="shared" si="5"/>
        <v>-1</v>
      </c>
      <c r="P8" s="5">
        <f t="shared" si="6"/>
        <v>-52.323999999999998</v>
      </c>
      <c r="Q8" s="6">
        <f t="shared" si="7"/>
        <v>-2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208.00399999999999</v>
      </c>
      <c r="C10" s="113">
        <v>121.29900000000001</v>
      </c>
      <c r="D10" s="113">
        <v>106.32899999999999</v>
      </c>
      <c r="E10" s="489">
        <f t="shared" si="0"/>
        <v>0.5111872848599065</v>
      </c>
      <c r="F10" s="129">
        <f t="shared" si="1"/>
        <v>0.87658595701530917</v>
      </c>
      <c r="G10" s="133">
        <v>26</v>
      </c>
      <c r="H10" s="113">
        <v>16</v>
      </c>
      <c r="I10" s="113">
        <v>12</v>
      </c>
      <c r="J10" s="490">
        <f t="shared" si="2"/>
        <v>0.46153846153846156</v>
      </c>
      <c r="K10" s="134">
        <f t="shared" si="3"/>
        <v>0.75</v>
      </c>
      <c r="L10" s="121"/>
      <c r="M10" s="121"/>
      <c r="N10" s="5">
        <f t="shared" si="4"/>
        <v>-14.970000000000013</v>
      </c>
      <c r="O10" s="6">
        <f t="shared" si="5"/>
        <v>-4</v>
      </c>
      <c r="P10" s="5">
        <f t="shared" si="6"/>
        <v>-101.675</v>
      </c>
      <c r="Q10" s="6">
        <f t="shared" si="7"/>
        <v>-14</v>
      </c>
    </row>
    <row r="11" spans="1:17" ht="14.4" hidden="1" customHeight="1" outlineLevel="1" x14ac:dyDescent="0.3">
      <c r="A11" s="509" t="s">
        <v>174</v>
      </c>
      <c r="B11" s="120">
        <v>69.146000000000001</v>
      </c>
      <c r="C11" s="113">
        <v>24.326000000000001</v>
      </c>
      <c r="D11" s="113">
        <v>7.2610000000000001</v>
      </c>
      <c r="E11" s="489">
        <f t="shared" si="0"/>
        <v>0.10500968964220635</v>
      </c>
      <c r="F11" s="129">
        <f t="shared" si="1"/>
        <v>0.29848721532516648</v>
      </c>
      <c r="G11" s="133">
        <v>7</v>
      </c>
      <c r="H11" s="113">
        <v>3</v>
      </c>
      <c r="I11" s="113">
        <v>1</v>
      </c>
      <c r="J11" s="490">
        <f t="shared" si="2"/>
        <v>0.14285714285714285</v>
      </c>
      <c r="K11" s="134">
        <f t="shared" si="3"/>
        <v>0.33333333333333331</v>
      </c>
      <c r="L11" s="121"/>
      <c r="M11" s="121"/>
      <c r="N11" s="5">
        <f t="shared" si="4"/>
        <v>-17.065000000000001</v>
      </c>
      <c r="O11" s="6">
        <f t="shared" si="5"/>
        <v>-2</v>
      </c>
      <c r="P11" s="5">
        <f t="shared" si="6"/>
        <v>-61.884999999999998</v>
      </c>
      <c r="Q11" s="6">
        <f t="shared" si="7"/>
        <v>-6</v>
      </c>
    </row>
    <row r="12" spans="1:17" ht="14.4" hidden="1" customHeight="1" outlineLevel="1" thickBot="1" x14ac:dyDescent="0.35">
      <c r="A12" s="510" t="s">
        <v>209</v>
      </c>
      <c r="B12" s="238">
        <v>0</v>
      </c>
      <c r="C12" s="239">
        <v>0</v>
      </c>
      <c r="D12" s="239">
        <v>0</v>
      </c>
      <c r="E12" s="489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91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1564.2679999999998</v>
      </c>
      <c r="C13" s="116">
        <f>SUM(C5:C12)</f>
        <v>1535.461</v>
      </c>
      <c r="D13" s="116">
        <f>SUM(D5:D12)</f>
        <v>1388.078</v>
      </c>
      <c r="E13" s="485">
        <f>IF(OR(D13=0,B13=0),0,D13/B13)</f>
        <v>0.88736584779590211</v>
      </c>
      <c r="F13" s="135">
        <f>IF(OR(D13=0,C13=0),0,D13/C13)</f>
        <v>0.9040138433994741</v>
      </c>
      <c r="G13" s="136">
        <f>SUM(G5:G12)</f>
        <v>183</v>
      </c>
      <c r="H13" s="116">
        <f>SUM(H5:H12)</f>
        <v>181</v>
      </c>
      <c r="I13" s="116">
        <f>SUM(I5:I12)</f>
        <v>163</v>
      </c>
      <c r="J13" s="485">
        <f>IF(OR(I13=0,G13=0),0,I13/G13)</f>
        <v>0.89071038251366119</v>
      </c>
      <c r="K13" s="137">
        <f>IF(OR(I13=0,H13=0),0,I13/H13)</f>
        <v>0.90055248618784534</v>
      </c>
      <c r="L13" s="121"/>
      <c r="M13" s="121"/>
      <c r="N13" s="127">
        <f t="shared" si="4"/>
        <v>-147.38300000000004</v>
      </c>
      <c r="O13" s="138">
        <f t="shared" si="5"/>
        <v>-18</v>
      </c>
      <c r="P13" s="127">
        <f t="shared" si="6"/>
        <v>-176.18999999999983</v>
      </c>
      <c r="Q13" s="138">
        <f t="shared" si="7"/>
        <v>-20</v>
      </c>
    </row>
    <row r="14" spans="1:17" ht="14.4" customHeight="1" x14ac:dyDescent="0.3">
      <c r="A14" s="139"/>
      <c r="B14" s="655"/>
      <c r="C14" s="655"/>
      <c r="D14" s="655"/>
      <c r="E14" s="656"/>
      <c r="F14" s="655"/>
      <c r="G14" s="655"/>
      <c r="H14" s="655"/>
      <c r="I14" s="655"/>
      <c r="J14" s="656"/>
      <c r="K14" s="655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7" t="s">
        <v>304</v>
      </c>
      <c r="B16" s="659" t="s">
        <v>71</v>
      </c>
      <c r="C16" s="660"/>
      <c r="D16" s="660"/>
      <c r="E16" s="661"/>
      <c r="F16" s="662"/>
      <c r="G16" s="659" t="s">
        <v>256</v>
      </c>
      <c r="H16" s="660"/>
      <c r="I16" s="660"/>
      <c r="J16" s="661"/>
      <c r="K16" s="662"/>
      <c r="L16" s="678" t="s">
        <v>179</v>
      </c>
      <c r="M16" s="679"/>
      <c r="N16" s="155"/>
      <c r="O16" s="155"/>
      <c r="P16" s="155"/>
      <c r="Q16" s="155"/>
    </row>
    <row r="17" spans="1:17" ht="14.4" customHeight="1" thickBot="1" x14ac:dyDescent="0.35">
      <c r="A17" s="658"/>
      <c r="B17" s="140">
        <v>2015</v>
      </c>
      <c r="C17" s="141">
        <v>2016</v>
      </c>
      <c r="D17" s="141">
        <v>2017</v>
      </c>
      <c r="E17" s="141" t="s">
        <v>303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303</v>
      </c>
      <c r="K17" s="142" t="s">
        <v>2</v>
      </c>
      <c r="L17" s="649" t="s">
        <v>180</v>
      </c>
      <c r="M17" s="650"/>
      <c r="N17" s="143" t="s">
        <v>72</v>
      </c>
      <c r="O17" s="144" t="s">
        <v>73</v>
      </c>
      <c r="P17" s="143" t="s">
        <v>314</v>
      </c>
      <c r="Q17" s="144" t="s">
        <v>315</v>
      </c>
    </row>
    <row r="18" spans="1:17" ht="14.4" hidden="1" customHeight="1" outlineLevel="1" x14ac:dyDescent="0.3">
      <c r="A18" s="508" t="s">
        <v>168</v>
      </c>
      <c r="B18" s="119">
        <v>779.68399999999997</v>
      </c>
      <c r="C18" s="114">
        <v>979.75400000000002</v>
      </c>
      <c r="D18" s="114">
        <v>768.01</v>
      </c>
      <c r="E18" s="489">
        <f>IF(OR(D18=0,B18=0),"",D18/B18)</f>
        <v>0.98502726745707236</v>
      </c>
      <c r="F18" s="129">
        <f>IF(OR(D18=0,C18=0),"",D18/C18)</f>
        <v>0.7838804434582558</v>
      </c>
      <c r="G18" s="119">
        <v>94</v>
      </c>
      <c r="H18" s="114">
        <v>113</v>
      </c>
      <c r="I18" s="114">
        <v>87</v>
      </c>
      <c r="J18" s="489">
        <f>IF(OR(I18=0,G18=0),"",I18/G18)</f>
        <v>0.92553191489361697</v>
      </c>
      <c r="K18" s="131">
        <f>IF(OR(I18=0,H18=0),"",I18/H18)</f>
        <v>0.76991150442477874</v>
      </c>
      <c r="L18" s="651">
        <v>0.91871999999999998</v>
      </c>
      <c r="M18" s="652"/>
      <c r="N18" s="145">
        <f t="shared" ref="N18:N26" si="8">D18-C18</f>
        <v>-211.74400000000003</v>
      </c>
      <c r="O18" s="146">
        <f t="shared" ref="O18:O26" si="9">I18-H18</f>
        <v>-26</v>
      </c>
      <c r="P18" s="145">
        <f t="shared" ref="P18:P26" si="10">D18-B18</f>
        <v>-11.673999999999978</v>
      </c>
      <c r="Q18" s="146">
        <f t="shared" ref="Q18:Q26" si="11">I18-G18</f>
        <v>-7</v>
      </c>
    </row>
    <row r="19" spans="1:17" ht="14.4" hidden="1" customHeight="1" outlineLevel="1" x14ac:dyDescent="0.3">
      <c r="A19" s="509" t="s">
        <v>169</v>
      </c>
      <c r="B19" s="120">
        <v>131.60400000000001</v>
      </c>
      <c r="C19" s="113">
        <v>55.866999999999997</v>
      </c>
      <c r="D19" s="113">
        <v>103.616</v>
      </c>
      <c r="E19" s="490">
        <f t="shared" ref="E19:E25" si="12">IF(OR(D19=0,B19=0),"",D19/B19)</f>
        <v>0.78733169204583442</v>
      </c>
      <c r="F19" s="132">
        <f t="shared" ref="F19:F25" si="13">IF(OR(D19=0,C19=0),"",D19/C19)</f>
        <v>1.8546906044713338</v>
      </c>
      <c r="G19" s="120">
        <v>14</v>
      </c>
      <c r="H19" s="113">
        <v>6</v>
      </c>
      <c r="I19" s="113">
        <v>11</v>
      </c>
      <c r="J19" s="490">
        <f t="shared" ref="J19:J25" si="14">IF(OR(I19=0,G19=0),"",I19/G19)</f>
        <v>0.7857142857142857</v>
      </c>
      <c r="K19" s="134">
        <f t="shared" ref="K19:K25" si="15">IF(OR(I19=0,H19=0),"",I19/H19)</f>
        <v>1.8333333333333333</v>
      </c>
      <c r="L19" s="651">
        <v>0.99456</v>
      </c>
      <c r="M19" s="652"/>
      <c r="N19" s="147">
        <f t="shared" si="8"/>
        <v>47.749000000000002</v>
      </c>
      <c r="O19" s="148">
        <f t="shared" si="9"/>
        <v>5</v>
      </c>
      <c r="P19" s="147">
        <f t="shared" si="10"/>
        <v>-27.988000000000014</v>
      </c>
      <c r="Q19" s="148">
        <f t="shared" si="11"/>
        <v>-3</v>
      </c>
    </row>
    <row r="20" spans="1:17" ht="14.4" hidden="1" customHeight="1" outlineLevel="1" x14ac:dyDescent="0.3">
      <c r="A20" s="509" t="s">
        <v>170</v>
      </c>
      <c r="B20" s="120">
        <v>298.06400000000002</v>
      </c>
      <c r="C20" s="113">
        <v>302.37099999999998</v>
      </c>
      <c r="D20" s="113">
        <v>333.928</v>
      </c>
      <c r="E20" s="490">
        <f t="shared" si="12"/>
        <v>1.1203231520747221</v>
      </c>
      <c r="F20" s="132">
        <f t="shared" si="13"/>
        <v>1.1043651672944828</v>
      </c>
      <c r="G20" s="120">
        <v>34</v>
      </c>
      <c r="H20" s="113">
        <v>36</v>
      </c>
      <c r="I20" s="113">
        <v>44</v>
      </c>
      <c r="J20" s="490">
        <f t="shared" si="14"/>
        <v>1.2941176470588236</v>
      </c>
      <c r="K20" s="134">
        <f t="shared" si="15"/>
        <v>1.2222222222222223</v>
      </c>
      <c r="L20" s="651">
        <v>0.96671999999999991</v>
      </c>
      <c r="M20" s="652"/>
      <c r="N20" s="147">
        <f t="shared" si="8"/>
        <v>31.557000000000016</v>
      </c>
      <c r="O20" s="148">
        <f t="shared" si="9"/>
        <v>8</v>
      </c>
      <c r="P20" s="147">
        <f t="shared" si="10"/>
        <v>35.863999999999976</v>
      </c>
      <c r="Q20" s="148">
        <f t="shared" si="11"/>
        <v>10</v>
      </c>
    </row>
    <row r="21" spans="1:17" ht="14.4" hidden="1" customHeight="1" outlineLevel="1" x14ac:dyDescent="0.3">
      <c r="A21" s="509" t="s">
        <v>171</v>
      </c>
      <c r="B21" s="120">
        <v>74.828999999999994</v>
      </c>
      <c r="C21" s="113">
        <v>47.476999999999997</v>
      </c>
      <c r="D21" s="113">
        <v>22.504999999999999</v>
      </c>
      <c r="E21" s="490">
        <f t="shared" si="12"/>
        <v>0.30075238209784977</v>
      </c>
      <c r="F21" s="132">
        <f t="shared" si="13"/>
        <v>0.4740189986730417</v>
      </c>
      <c r="G21" s="120">
        <v>7</v>
      </c>
      <c r="H21" s="113">
        <v>6</v>
      </c>
      <c r="I21" s="113">
        <v>5</v>
      </c>
      <c r="J21" s="490">
        <f t="shared" si="14"/>
        <v>0.7142857142857143</v>
      </c>
      <c r="K21" s="134">
        <f t="shared" si="15"/>
        <v>0.83333333333333337</v>
      </c>
      <c r="L21" s="651">
        <v>1.11744</v>
      </c>
      <c r="M21" s="652"/>
      <c r="N21" s="147">
        <f t="shared" si="8"/>
        <v>-24.971999999999998</v>
      </c>
      <c r="O21" s="148">
        <f t="shared" si="9"/>
        <v>-1</v>
      </c>
      <c r="P21" s="147">
        <f t="shared" si="10"/>
        <v>-52.323999999999998</v>
      </c>
      <c r="Q21" s="148">
        <f t="shared" si="11"/>
        <v>-2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51">
        <v>0.96</v>
      </c>
      <c r="M22" s="652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208.00399999999999</v>
      </c>
      <c r="C23" s="113">
        <v>121.29900000000001</v>
      </c>
      <c r="D23" s="113">
        <v>106.32899999999999</v>
      </c>
      <c r="E23" s="490">
        <f t="shared" si="12"/>
        <v>0.5111872848599065</v>
      </c>
      <c r="F23" s="132">
        <f t="shared" si="13"/>
        <v>0.87658595701530917</v>
      </c>
      <c r="G23" s="120">
        <v>26</v>
      </c>
      <c r="H23" s="113">
        <v>16</v>
      </c>
      <c r="I23" s="113">
        <v>12</v>
      </c>
      <c r="J23" s="490">
        <f t="shared" si="14"/>
        <v>0.46153846153846156</v>
      </c>
      <c r="K23" s="134">
        <f t="shared" si="15"/>
        <v>0.75</v>
      </c>
      <c r="L23" s="651">
        <v>0.98495999999999995</v>
      </c>
      <c r="M23" s="652"/>
      <c r="N23" s="147">
        <f t="shared" si="8"/>
        <v>-14.970000000000013</v>
      </c>
      <c r="O23" s="148">
        <f t="shared" si="9"/>
        <v>-4</v>
      </c>
      <c r="P23" s="147">
        <f t="shared" si="10"/>
        <v>-101.675</v>
      </c>
      <c r="Q23" s="148">
        <f t="shared" si="11"/>
        <v>-14</v>
      </c>
    </row>
    <row r="24" spans="1:17" ht="14.4" hidden="1" customHeight="1" outlineLevel="1" x14ac:dyDescent="0.3">
      <c r="A24" s="509" t="s">
        <v>174</v>
      </c>
      <c r="B24" s="120">
        <v>51.945</v>
      </c>
      <c r="C24" s="113">
        <v>24.326000000000001</v>
      </c>
      <c r="D24" s="113">
        <v>7.2610000000000001</v>
      </c>
      <c r="E24" s="490">
        <f t="shared" si="12"/>
        <v>0.1397824622196554</v>
      </c>
      <c r="F24" s="132">
        <f t="shared" si="13"/>
        <v>0.29848721532516648</v>
      </c>
      <c r="G24" s="120">
        <v>6</v>
      </c>
      <c r="H24" s="113">
        <v>3</v>
      </c>
      <c r="I24" s="113">
        <v>1</v>
      </c>
      <c r="J24" s="490">
        <f t="shared" si="14"/>
        <v>0.16666666666666666</v>
      </c>
      <c r="K24" s="134">
        <f t="shared" si="15"/>
        <v>0.33333333333333331</v>
      </c>
      <c r="L24" s="651">
        <v>1.0147199999999998</v>
      </c>
      <c r="M24" s="652"/>
      <c r="N24" s="147">
        <f t="shared" si="8"/>
        <v>-17.065000000000001</v>
      </c>
      <c r="O24" s="148">
        <f t="shared" si="9"/>
        <v>-2</v>
      </c>
      <c r="P24" s="147">
        <f t="shared" si="10"/>
        <v>-44.683999999999997</v>
      </c>
      <c r="Q24" s="148">
        <f t="shared" si="11"/>
        <v>-5</v>
      </c>
    </row>
    <row r="25" spans="1:17" ht="14.4" hidden="1" customHeight="1" outlineLevel="1" thickBot="1" x14ac:dyDescent="0.35">
      <c r="A25" s="510" t="s">
        <v>209</v>
      </c>
      <c r="B25" s="238">
        <v>0</v>
      </c>
      <c r="C25" s="239">
        <v>0</v>
      </c>
      <c r="D25" s="239">
        <v>0</v>
      </c>
      <c r="E25" s="491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91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513" t="s">
        <v>3</v>
      </c>
      <c r="B26" s="149">
        <f>SUM(B18:B25)</f>
        <v>1544.1299999999999</v>
      </c>
      <c r="C26" s="150">
        <f>SUM(C18:C25)</f>
        <v>1531.0940000000003</v>
      </c>
      <c r="D26" s="150">
        <f>SUM(D18:D25)</f>
        <v>1341.6490000000001</v>
      </c>
      <c r="E26" s="486">
        <f>IF(OR(D26=0,B26=0),0,D26/B26)</f>
        <v>0.86887049665507454</v>
      </c>
      <c r="F26" s="151">
        <f>IF(OR(D26=0,C26=0),0,D26/C26)</f>
        <v>0.87626821083486706</v>
      </c>
      <c r="G26" s="149">
        <f>SUM(G18:G25)</f>
        <v>181</v>
      </c>
      <c r="H26" s="150">
        <f>SUM(H18:H25)</f>
        <v>180</v>
      </c>
      <c r="I26" s="150">
        <f>SUM(I18:I25)</f>
        <v>160</v>
      </c>
      <c r="J26" s="486">
        <f>IF(OR(I26=0,G26=0),0,I26/G26)</f>
        <v>0.88397790055248615</v>
      </c>
      <c r="K26" s="152">
        <f>IF(OR(I26=0,H26=0),0,I26/H26)</f>
        <v>0.88888888888888884</v>
      </c>
      <c r="L26" s="121"/>
      <c r="M26" s="121"/>
      <c r="N26" s="143">
        <f t="shared" si="8"/>
        <v>-189.44500000000016</v>
      </c>
      <c r="O26" s="153">
        <f t="shared" si="9"/>
        <v>-20</v>
      </c>
      <c r="P26" s="143">
        <f t="shared" si="10"/>
        <v>-202.48099999999977</v>
      </c>
      <c r="Q26" s="153">
        <f t="shared" si="11"/>
        <v>-21</v>
      </c>
    </row>
    <row r="27" spans="1:17" ht="14.4" customHeight="1" x14ac:dyDescent="0.3">
      <c r="A27" s="154"/>
      <c r="B27" s="655" t="s">
        <v>207</v>
      </c>
      <c r="C27" s="664"/>
      <c r="D27" s="664"/>
      <c r="E27" s="665"/>
      <c r="F27" s="664"/>
      <c r="G27" s="655" t="s">
        <v>208</v>
      </c>
      <c r="H27" s="664"/>
      <c r="I27" s="664"/>
      <c r="J27" s="665"/>
      <c r="K27" s="664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72" t="s">
        <v>305</v>
      </c>
      <c r="B29" s="674" t="s">
        <v>71</v>
      </c>
      <c r="C29" s="675"/>
      <c r="D29" s="675"/>
      <c r="E29" s="676"/>
      <c r="F29" s="677"/>
      <c r="G29" s="675" t="s">
        <v>256</v>
      </c>
      <c r="H29" s="675"/>
      <c r="I29" s="675"/>
      <c r="J29" s="676"/>
      <c r="K29" s="677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73"/>
      <c r="B30" s="157">
        <v>2015</v>
      </c>
      <c r="C30" s="158">
        <v>2016</v>
      </c>
      <c r="D30" s="158">
        <v>2017</v>
      </c>
      <c r="E30" s="158" t="s">
        <v>303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303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314</v>
      </c>
      <c r="Q30" s="161" t="s">
        <v>315</v>
      </c>
    </row>
    <row r="31" spans="1:17" ht="14.4" hidden="1" customHeight="1" outlineLevel="1" x14ac:dyDescent="0.3">
      <c r="A31" s="508" t="s">
        <v>168</v>
      </c>
      <c r="B31" s="119">
        <v>2.9369999999999998</v>
      </c>
      <c r="C31" s="114">
        <v>0</v>
      </c>
      <c r="D31" s="114">
        <v>46.429000000000002</v>
      </c>
      <c r="E31" s="489">
        <f>IF(OR(D31=0,B31=0),"",D31/B31)</f>
        <v>15.808307797071844</v>
      </c>
      <c r="F31" s="129" t="str">
        <f>IF(OR(D31=0,C31=0),"",D31/C31)</f>
        <v/>
      </c>
      <c r="G31" s="130">
        <v>1</v>
      </c>
      <c r="H31" s="114">
        <v>0</v>
      </c>
      <c r="I31" s="114">
        <v>3</v>
      </c>
      <c r="J31" s="489">
        <f>IF(OR(I31=0,G31=0),"",I31/G31)</f>
        <v>3</v>
      </c>
      <c r="K31" s="131" t="str">
        <f>IF(OR(I31=0,H31=0),"",I31/H31)</f>
        <v/>
      </c>
      <c r="L31" s="155"/>
      <c r="M31" s="155"/>
      <c r="N31" s="145">
        <f t="shared" ref="N31:N39" si="16">D31-C31</f>
        <v>46.429000000000002</v>
      </c>
      <c r="O31" s="146">
        <f t="shared" ref="O31:O39" si="17">I31-H31</f>
        <v>3</v>
      </c>
      <c r="P31" s="145">
        <f t="shared" ref="P31:P39" si="18">D31-B31</f>
        <v>43.492000000000004</v>
      </c>
      <c r="Q31" s="146">
        <f t="shared" ref="Q31:Q39" si="19">I31-G31</f>
        <v>2</v>
      </c>
    </row>
    <row r="32" spans="1:17" ht="14.4" hidden="1" customHeight="1" outlineLevel="1" x14ac:dyDescent="0.3">
      <c r="A32" s="509" t="s">
        <v>169</v>
      </c>
      <c r="B32" s="120">
        <v>0</v>
      </c>
      <c r="C32" s="113">
        <v>4.367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1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-4.367</v>
      </c>
      <c r="O32" s="148">
        <f t="shared" si="17"/>
        <v>-1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0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17.201000000000001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1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-17.201000000000001</v>
      </c>
      <c r="Q37" s="148">
        <f t="shared" si="19"/>
        <v>-1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20.138000000000002</v>
      </c>
      <c r="C39" s="162">
        <f>SUM(C31:C38)</f>
        <v>4.367</v>
      </c>
      <c r="D39" s="162">
        <f>SUM(D31:D38)</f>
        <v>46.429000000000002</v>
      </c>
      <c r="E39" s="487">
        <f>IF(OR(D39=0,B39=0),0,D39/B39)</f>
        <v>2.3055417618432812</v>
      </c>
      <c r="F39" s="163">
        <f>IF(OR(D39=0,C39=0),0,D39/C39)</f>
        <v>10.631783833295168</v>
      </c>
      <c r="G39" s="164">
        <f>SUM(G31:G38)</f>
        <v>2</v>
      </c>
      <c r="H39" s="162">
        <f>SUM(H31:H38)</f>
        <v>1</v>
      </c>
      <c r="I39" s="162">
        <f>SUM(I31:I38)</f>
        <v>3</v>
      </c>
      <c r="J39" s="487">
        <f>IF(OR(I39=0,G39=0),0,I39/G39)</f>
        <v>1.5</v>
      </c>
      <c r="K39" s="165">
        <f>IF(OR(I39=0,H39=0),0,I39/H39)</f>
        <v>3</v>
      </c>
      <c r="L39" s="155"/>
      <c r="M39" s="155"/>
      <c r="N39" s="160">
        <f t="shared" si="16"/>
        <v>42.062000000000005</v>
      </c>
      <c r="O39" s="166">
        <f t="shared" si="17"/>
        <v>2</v>
      </c>
      <c r="P39" s="160">
        <f t="shared" si="18"/>
        <v>26.291</v>
      </c>
      <c r="Q39" s="166">
        <f t="shared" si="19"/>
        <v>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6" t="s">
        <v>306</v>
      </c>
      <c r="B42" s="668" t="s">
        <v>71</v>
      </c>
      <c r="C42" s="669"/>
      <c r="D42" s="669"/>
      <c r="E42" s="670"/>
      <c r="F42" s="671"/>
      <c r="G42" s="669" t="s">
        <v>256</v>
      </c>
      <c r="H42" s="669"/>
      <c r="I42" s="669"/>
      <c r="J42" s="670"/>
      <c r="K42" s="671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7"/>
      <c r="B43" s="472">
        <v>2015</v>
      </c>
      <c r="C43" s="473">
        <v>2016</v>
      </c>
      <c r="D43" s="473">
        <v>2017</v>
      </c>
      <c r="E43" s="473" t="s">
        <v>303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303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314</v>
      </c>
      <c r="Q43" s="482" t="s">
        <v>315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302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7" t="s">
        <v>298</v>
      </c>
    </row>
    <row r="56" spans="1:17" ht="14.4" customHeight="1" x14ac:dyDescent="0.25">
      <c r="A56" s="448" t="s">
        <v>299</v>
      </c>
    </row>
    <row r="57" spans="1:17" ht="14.4" customHeight="1" x14ac:dyDescent="0.25">
      <c r="A57" s="447" t="s">
        <v>300</v>
      </c>
    </row>
    <row r="58" spans="1:17" ht="14.4" customHeight="1" x14ac:dyDescent="0.25">
      <c r="A58" s="448" t="s">
        <v>309</v>
      </c>
    </row>
    <row r="59" spans="1:17" ht="14.4" customHeight="1" x14ac:dyDescent="0.25">
      <c r="A59" s="448" t="s">
        <v>310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84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</row>
    <row r="2" spans="1:13" ht="14.4" customHeight="1" x14ac:dyDescent="0.3">
      <c r="A2" s="374" t="s">
        <v>325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80" t="s">
        <v>83</v>
      </c>
      <c r="C31" s="681"/>
      <c r="D31" s="681"/>
      <c r="E31" s="682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401</v>
      </c>
      <c r="C33" s="199">
        <v>382</v>
      </c>
      <c r="D33" s="84">
        <f>IF(C33="","",C33-B33)</f>
        <v>-19</v>
      </c>
      <c r="E33" s="85">
        <f>IF(C33="","",C33/B33)</f>
        <v>0.95261845386533661</v>
      </c>
      <c r="F33" s="86">
        <v>29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1212</v>
      </c>
      <c r="C34" s="200">
        <v>1156</v>
      </c>
      <c r="D34" s="87">
        <f t="shared" ref="D34:D45" si="0">IF(C34="","",C34-B34)</f>
        <v>-56</v>
      </c>
      <c r="E34" s="88">
        <f t="shared" ref="E34:E45" si="1">IF(C34="","",C34/B34)</f>
        <v>0.95379537953795379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1954</v>
      </c>
      <c r="C35" s="200">
        <v>1896</v>
      </c>
      <c r="D35" s="87">
        <f t="shared" si="0"/>
        <v>-58</v>
      </c>
      <c r="E35" s="88">
        <f t="shared" si="1"/>
        <v>0.97031729785056298</v>
      </c>
      <c r="F35" s="89">
        <v>223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26" t="s">
        <v>4821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</row>
    <row r="2" spans="1:25" ht="14.4" customHeight="1" thickBot="1" x14ac:dyDescent="0.35">
      <c r="A2" s="374" t="s">
        <v>325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91" t="s">
        <v>75</v>
      </c>
      <c r="B3" s="693">
        <v>2015</v>
      </c>
      <c r="C3" s="694"/>
      <c r="D3" s="695"/>
      <c r="E3" s="693">
        <v>2016</v>
      </c>
      <c r="F3" s="694"/>
      <c r="G3" s="695"/>
      <c r="H3" s="693">
        <v>2017</v>
      </c>
      <c r="I3" s="694"/>
      <c r="J3" s="695"/>
      <c r="K3" s="696" t="s">
        <v>76</v>
      </c>
      <c r="L3" s="685" t="s">
        <v>77</v>
      </c>
      <c r="M3" s="685" t="s">
        <v>78</v>
      </c>
      <c r="N3" s="685" t="s">
        <v>79</v>
      </c>
      <c r="O3" s="263" t="s">
        <v>80</v>
      </c>
      <c r="P3" s="687" t="s">
        <v>81</v>
      </c>
      <c r="Q3" s="689" t="s">
        <v>323</v>
      </c>
      <c r="R3" s="690"/>
      <c r="S3" s="689" t="s">
        <v>82</v>
      </c>
      <c r="T3" s="690"/>
      <c r="U3" s="683" t="s">
        <v>83</v>
      </c>
      <c r="V3" s="684"/>
      <c r="W3" s="684"/>
      <c r="X3" s="684"/>
      <c r="Y3" s="214" t="s">
        <v>83</v>
      </c>
    </row>
    <row r="4" spans="1:25" s="95" customFormat="1" ht="14.4" customHeight="1" thickBot="1" x14ac:dyDescent="0.35">
      <c r="A4" s="692"/>
      <c r="B4" s="516" t="s">
        <v>84</v>
      </c>
      <c r="C4" s="514" t="s">
        <v>72</v>
      </c>
      <c r="D4" s="517" t="s">
        <v>85</v>
      </c>
      <c r="E4" s="516" t="s">
        <v>84</v>
      </c>
      <c r="F4" s="514" t="s">
        <v>72</v>
      </c>
      <c r="G4" s="517" t="s">
        <v>85</v>
      </c>
      <c r="H4" s="516" t="s">
        <v>84</v>
      </c>
      <c r="I4" s="514" t="s">
        <v>72</v>
      </c>
      <c r="J4" s="517" t="s">
        <v>85</v>
      </c>
      <c r="K4" s="697"/>
      <c r="L4" s="686"/>
      <c r="M4" s="686"/>
      <c r="N4" s="686"/>
      <c r="O4" s="518"/>
      <c r="P4" s="688"/>
      <c r="Q4" s="519" t="s">
        <v>73</v>
      </c>
      <c r="R4" s="520" t="s">
        <v>72</v>
      </c>
      <c r="S4" s="519" t="s">
        <v>73</v>
      </c>
      <c r="T4" s="520" t="s">
        <v>72</v>
      </c>
      <c r="U4" s="521" t="s">
        <v>86</v>
      </c>
      <c r="V4" s="515" t="s">
        <v>87</v>
      </c>
      <c r="W4" s="515" t="s">
        <v>88</v>
      </c>
      <c r="X4" s="522" t="s">
        <v>2</v>
      </c>
      <c r="Y4" s="523" t="s">
        <v>89</v>
      </c>
    </row>
    <row r="5" spans="1:25" s="524" customFormat="1" ht="14.4" customHeight="1" x14ac:dyDescent="0.3">
      <c r="A5" s="926" t="s">
        <v>4715</v>
      </c>
      <c r="B5" s="927">
        <v>1</v>
      </c>
      <c r="C5" s="928">
        <v>33.15</v>
      </c>
      <c r="D5" s="929">
        <v>43</v>
      </c>
      <c r="E5" s="930">
        <v>3</v>
      </c>
      <c r="F5" s="931">
        <v>102.12</v>
      </c>
      <c r="G5" s="932">
        <v>32.700000000000003</v>
      </c>
      <c r="H5" s="933"/>
      <c r="I5" s="934"/>
      <c r="J5" s="935"/>
      <c r="K5" s="936">
        <v>33.15</v>
      </c>
      <c r="L5" s="933">
        <v>22</v>
      </c>
      <c r="M5" s="933">
        <v>135</v>
      </c>
      <c r="N5" s="937">
        <v>45</v>
      </c>
      <c r="O5" s="933" t="s">
        <v>4716</v>
      </c>
      <c r="P5" s="938" t="s">
        <v>4717</v>
      </c>
      <c r="Q5" s="939">
        <f>H5-B5</f>
        <v>-1</v>
      </c>
      <c r="R5" s="954">
        <f>I5-C5</f>
        <v>-33.15</v>
      </c>
      <c r="S5" s="939">
        <f>H5-E5</f>
        <v>-3</v>
      </c>
      <c r="T5" s="954">
        <f>I5-F5</f>
        <v>-102.12</v>
      </c>
      <c r="U5" s="964" t="s">
        <v>564</v>
      </c>
      <c r="V5" s="927" t="s">
        <v>564</v>
      </c>
      <c r="W5" s="927" t="s">
        <v>564</v>
      </c>
      <c r="X5" s="965" t="s">
        <v>564</v>
      </c>
      <c r="Y5" s="966"/>
    </row>
    <row r="6" spans="1:25" ht="14.4" customHeight="1" x14ac:dyDescent="0.3">
      <c r="A6" s="924" t="s">
        <v>4718</v>
      </c>
      <c r="B6" s="898">
        <v>4</v>
      </c>
      <c r="C6" s="899">
        <v>84.06</v>
      </c>
      <c r="D6" s="900">
        <v>20.3</v>
      </c>
      <c r="E6" s="910">
        <v>3</v>
      </c>
      <c r="F6" s="893">
        <v>65.23</v>
      </c>
      <c r="G6" s="894">
        <v>20.7</v>
      </c>
      <c r="H6" s="892">
        <v>3</v>
      </c>
      <c r="I6" s="893">
        <v>73.75</v>
      </c>
      <c r="J6" s="901">
        <v>29.7</v>
      </c>
      <c r="K6" s="895">
        <v>20.34</v>
      </c>
      <c r="L6" s="892">
        <v>11</v>
      </c>
      <c r="M6" s="892">
        <v>87</v>
      </c>
      <c r="N6" s="896">
        <v>29</v>
      </c>
      <c r="O6" s="892" t="s">
        <v>4716</v>
      </c>
      <c r="P6" s="909" t="s">
        <v>4719</v>
      </c>
      <c r="Q6" s="897">
        <f t="shared" ref="Q6:R57" si="0">H6-B6</f>
        <v>-1</v>
      </c>
      <c r="R6" s="955">
        <f t="shared" si="0"/>
        <v>-10.310000000000002</v>
      </c>
      <c r="S6" s="897">
        <f t="shared" ref="S6:S57" si="1">H6-E6</f>
        <v>0</v>
      </c>
      <c r="T6" s="955">
        <f t="shared" ref="T6:T57" si="2">I6-F6</f>
        <v>8.519999999999996</v>
      </c>
      <c r="U6" s="962">
        <v>87</v>
      </c>
      <c r="V6" s="906">
        <v>89.1</v>
      </c>
      <c r="W6" s="906">
        <v>2.0999999999999943</v>
      </c>
      <c r="X6" s="960">
        <v>1.0241379310344827</v>
      </c>
      <c r="Y6" s="958">
        <v>9</v>
      </c>
    </row>
    <row r="7" spans="1:25" ht="14.4" customHeight="1" x14ac:dyDescent="0.3">
      <c r="A7" s="924" t="s">
        <v>4720</v>
      </c>
      <c r="B7" s="906">
        <v>1</v>
      </c>
      <c r="C7" s="907">
        <v>12.65</v>
      </c>
      <c r="D7" s="908">
        <v>14</v>
      </c>
      <c r="E7" s="889">
        <v>1</v>
      </c>
      <c r="F7" s="890">
        <v>12.83</v>
      </c>
      <c r="G7" s="891">
        <v>31</v>
      </c>
      <c r="H7" s="892"/>
      <c r="I7" s="893"/>
      <c r="J7" s="894"/>
      <c r="K7" s="895">
        <v>12.65</v>
      </c>
      <c r="L7" s="892">
        <v>5</v>
      </c>
      <c r="M7" s="892">
        <v>60</v>
      </c>
      <c r="N7" s="896">
        <v>20</v>
      </c>
      <c r="O7" s="892" t="s">
        <v>4716</v>
      </c>
      <c r="P7" s="909" t="s">
        <v>4721</v>
      </c>
      <c r="Q7" s="897">
        <f t="shared" si="0"/>
        <v>-1</v>
      </c>
      <c r="R7" s="955">
        <f t="shared" si="0"/>
        <v>-12.65</v>
      </c>
      <c r="S7" s="897">
        <f t="shared" si="1"/>
        <v>-1</v>
      </c>
      <c r="T7" s="955">
        <f t="shared" si="2"/>
        <v>-12.83</v>
      </c>
      <c r="U7" s="962" t="s">
        <v>564</v>
      </c>
      <c r="V7" s="906" t="s">
        <v>564</v>
      </c>
      <c r="W7" s="906" t="s">
        <v>564</v>
      </c>
      <c r="X7" s="960" t="s">
        <v>564</v>
      </c>
      <c r="Y7" s="958"/>
    </row>
    <row r="8" spans="1:25" ht="14.4" customHeight="1" x14ac:dyDescent="0.3">
      <c r="A8" s="924" t="s">
        <v>4722</v>
      </c>
      <c r="B8" s="898">
        <v>1</v>
      </c>
      <c r="C8" s="899">
        <v>4.13</v>
      </c>
      <c r="D8" s="900">
        <v>10</v>
      </c>
      <c r="E8" s="910"/>
      <c r="F8" s="893"/>
      <c r="G8" s="894"/>
      <c r="H8" s="892"/>
      <c r="I8" s="893"/>
      <c r="J8" s="894"/>
      <c r="K8" s="895">
        <v>4.13</v>
      </c>
      <c r="L8" s="892">
        <v>4</v>
      </c>
      <c r="M8" s="892">
        <v>36</v>
      </c>
      <c r="N8" s="896">
        <v>12</v>
      </c>
      <c r="O8" s="892" t="s">
        <v>4716</v>
      </c>
      <c r="P8" s="909" t="s">
        <v>4723</v>
      </c>
      <c r="Q8" s="897">
        <f t="shared" si="0"/>
        <v>-1</v>
      </c>
      <c r="R8" s="955">
        <f t="shared" si="0"/>
        <v>-4.13</v>
      </c>
      <c r="S8" s="897">
        <f t="shared" si="1"/>
        <v>0</v>
      </c>
      <c r="T8" s="955">
        <f t="shared" si="2"/>
        <v>0</v>
      </c>
      <c r="U8" s="962" t="s">
        <v>564</v>
      </c>
      <c r="V8" s="906" t="s">
        <v>564</v>
      </c>
      <c r="W8" s="906" t="s">
        <v>564</v>
      </c>
      <c r="X8" s="960" t="s">
        <v>564</v>
      </c>
      <c r="Y8" s="958"/>
    </row>
    <row r="9" spans="1:25" ht="14.4" customHeight="1" x14ac:dyDescent="0.3">
      <c r="A9" s="924" t="s">
        <v>4724</v>
      </c>
      <c r="B9" s="906"/>
      <c r="C9" s="907"/>
      <c r="D9" s="908"/>
      <c r="E9" s="889">
        <v>2</v>
      </c>
      <c r="F9" s="890">
        <v>1.5</v>
      </c>
      <c r="G9" s="891">
        <v>6</v>
      </c>
      <c r="H9" s="892"/>
      <c r="I9" s="893"/>
      <c r="J9" s="894"/>
      <c r="K9" s="895">
        <v>0.73</v>
      </c>
      <c r="L9" s="892">
        <v>2</v>
      </c>
      <c r="M9" s="892">
        <v>21</v>
      </c>
      <c r="N9" s="896">
        <v>7</v>
      </c>
      <c r="O9" s="892" t="s">
        <v>4716</v>
      </c>
      <c r="P9" s="909" t="s">
        <v>4725</v>
      </c>
      <c r="Q9" s="897">
        <f t="shared" si="0"/>
        <v>0</v>
      </c>
      <c r="R9" s="955">
        <f t="shared" si="0"/>
        <v>0</v>
      </c>
      <c r="S9" s="897">
        <f t="shared" si="1"/>
        <v>-2</v>
      </c>
      <c r="T9" s="955">
        <f t="shared" si="2"/>
        <v>-1.5</v>
      </c>
      <c r="U9" s="962" t="s">
        <v>564</v>
      </c>
      <c r="V9" s="906" t="s">
        <v>564</v>
      </c>
      <c r="W9" s="906" t="s">
        <v>564</v>
      </c>
      <c r="X9" s="960" t="s">
        <v>564</v>
      </c>
      <c r="Y9" s="958"/>
    </row>
    <row r="10" spans="1:25" ht="14.4" customHeight="1" x14ac:dyDescent="0.3">
      <c r="A10" s="925" t="s">
        <v>4726</v>
      </c>
      <c r="B10" s="530">
        <v>1</v>
      </c>
      <c r="C10" s="912">
        <v>0.87</v>
      </c>
      <c r="D10" s="911">
        <v>8</v>
      </c>
      <c r="E10" s="913">
        <v>1</v>
      </c>
      <c r="F10" s="914">
        <v>0.87</v>
      </c>
      <c r="G10" s="902">
        <v>3</v>
      </c>
      <c r="H10" s="915"/>
      <c r="I10" s="916"/>
      <c r="J10" s="903"/>
      <c r="K10" s="917">
        <v>0.87</v>
      </c>
      <c r="L10" s="915">
        <v>3</v>
      </c>
      <c r="M10" s="915">
        <v>27</v>
      </c>
      <c r="N10" s="918">
        <v>9</v>
      </c>
      <c r="O10" s="915" t="s">
        <v>4716</v>
      </c>
      <c r="P10" s="919" t="s">
        <v>4727</v>
      </c>
      <c r="Q10" s="920">
        <f t="shared" si="0"/>
        <v>-1</v>
      </c>
      <c r="R10" s="956">
        <f t="shared" si="0"/>
        <v>-0.87</v>
      </c>
      <c r="S10" s="920">
        <f t="shared" si="1"/>
        <v>-1</v>
      </c>
      <c r="T10" s="956">
        <f t="shared" si="2"/>
        <v>-0.87</v>
      </c>
      <c r="U10" s="963" t="s">
        <v>564</v>
      </c>
      <c r="V10" s="530" t="s">
        <v>564</v>
      </c>
      <c r="W10" s="530" t="s">
        <v>564</v>
      </c>
      <c r="X10" s="961" t="s">
        <v>564</v>
      </c>
      <c r="Y10" s="959"/>
    </row>
    <row r="11" spans="1:25" ht="14.4" customHeight="1" x14ac:dyDescent="0.3">
      <c r="A11" s="924" t="s">
        <v>4728</v>
      </c>
      <c r="B11" s="906"/>
      <c r="C11" s="907"/>
      <c r="D11" s="908"/>
      <c r="E11" s="910"/>
      <c r="F11" s="893"/>
      <c r="G11" s="894"/>
      <c r="H11" s="889">
        <v>1</v>
      </c>
      <c r="I11" s="890">
        <v>13.4</v>
      </c>
      <c r="J11" s="901">
        <v>7</v>
      </c>
      <c r="K11" s="895">
        <v>13.4</v>
      </c>
      <c r="L11" s="892">
        <v>1</v>
      </c>
      <c r="M11" s="892">
        <v>12</v>
      </c>
      <c r="N11" s="896">
        <v>4</v>
      </c>
      <c r="O11" s="892" t="s">
        <v>4052</v>
      </c>
      <c r="P11" s="909" t="s">
        <v>4729</v>
      </c>
      <c r="Q11" s="897">
        <f t="shared" si="0"/>
        <v>1</v>
      </c>
      <c r="R11" s="955">
        <f t="shared" si="0"/>
        <v>13.4</v>
      </c>
      <c r="S11" s="897">
        <f t="shared" si="1"/>
        <v>1</v>
      </c>
      <c r="T11" s="955">
        <f t="shared" si="2"/>
        <v>13.4</v>
      </c>
      <c r="U11" s="962">
        <v>4</v>
      </c>
      <c r="V11" s="906">
        <v>7</v>
      </c>
      <c r="W11" s="906">
        <v>3</v>
      </c>
      <c r="X11" s="960">
        <v>1.75</v>
      </c>
      <c r="Y11" s="958">
        <v>3</v>
      </c>
    </row>
    <row r="12" spans="1:25" ht="14.4" customHeight="1" x14ac:dyDescent="0.3">
      <c r="A12" s="925" t="s">
        <v>4730</v>
      </c>
      <c r="B12" s="530">
        <v>1</v>
      </c>
      <c r="C12" s="912">
        <v>17.2</v>
      </c>
      <c r="D12" s="911">
        <v>15</v>
      </c>
      <c r="E12" s="921"/>
      <c r="F12" s="916"/>
      <c r="G12" s="903"/>
      <c r="H12" s="913">
        <v>2</v>
      </c>
      <c r="I12" s="914">
        <v>33.03</v>
      </c>
      <c r="J12" s="902">
        <v>8.5</v>
      </c>
      <c r="K12" s="917">
        <v>17.2</v>
      </c>
      <c r="L12" s="915">
        <v>4</v>
      </c>
      <c r="M12" s="915">
        <v>39</v>
      </c>
      <c r="N12" s="918">
        <v>13</v>
      </c>
      <c r="O12" s="915" t="s">
        <v>4052</v>
      </c>
      <c r="P12" s="919" t="s">
        <v>4731</v>
      </c>
      <c r="Q12" s="920">
        <f t="shared" si="0"/>
        <v>1</v>
      </c>
      <c r="R12" s="956">
        <f t="shared" si="0"/>
        <v>15.830000000000002</v>
      </c>
      <c r="S12" s="920">
        <f t="shared" si="1"/>
        <v>2</v>
      </c>
      <c r="T12" s="956">
        <f t="shared" si="2"/>
        <v>33.03</v>
      </c>
      <c r="U12" s="963">
        <v>26</v>
      </c>
      <c r="V12" s="530">
        <v>17</v>
      </c>
      <c r="W12" s="530">
        <v>-9</v>
      </c>
      <c r="X12" s="961">
        <v>0.65384615384615385</v>
      </c>
      <c r="Y12" s="959"/>
    </row>
    <row r="13" spans="1:25" ht="14.4" customHeight="1" x14ac:dyDescent="0.3">
      <c r="A13" s="924" t="s">
        <v>4732</v>
      </c>
      <c r="B13" s="906">
        <v>2</v>
      </c>
      <c r="C13" s="907">
        <v>26.14</v>
      </c>
      <c r="D13" s="908">
        <v>19.5</v>
      </c>
      <c r="E13" s="910">
        <v>4</v>
      </c>
      <c r="F13" s="893">
        <v>52.28</v>
      </c>
      <c r="G13" s="894">
        <v>17.5</v>
      </c>
      <c r="H13" s="889">
        <v>2</v>
      </c>
      <c r="I13" s="890">
        <v>26.14</v>
      </c>
      <c r="J13" s="891">
        <v>18</v>
      </c>
      <c r="K13" s="895">
        <v>13.07</v>
      </c>
      <c r="L13" s="892">
        <v>6</v>
      </c>
      <c r="M13" s="892">
        <v>54</v>
      </c>
      <c r="N13" s="896">
        <v>18</v>
      </c>
      <c r="O13" s="892" t="s">
        <v>4716</v>
      </c>
      <c r="P13" s="909" t="s">
        <v>4733</v>
      </c>
      <c r="Q13" s="897">
        <f t="shared" si="0"/>
        <v>0</v>
      </c>
      <c r="R13" s="955">
        <f t="shared" si="0"/>
        <v>0</v>
      </c>
      <c r="S13" s="897">
        <f t="shared" si="1"/>
        <v>-2</v>
      </c>
      <c r="T13" s="955">
        <f t="shared" si="2"/>
        <v>-26.14</v>
      </c>
      <c r="U13" s="962">
        <v>36</v>
      </c>
      <c r="V13" s="906">
        <v>36</v>
      </c>
      <c r="W13" s="906">
        <v>0</v>
      </c>
      <c r="X13" s="960">
        <v>1</v>
      </c>
      <c r="Y13" s="958">
        <v>3</v>
      </c>
    </row>
    <row r="14" spans="1:25" ht="14.4" customHeight="1" x14ac:dyDescent="0.3">
      <c r="A14" s="925" t="s">
        <v>4734</v>
      </c>
      <c r="B14" s="530">
        <v>2</v>
      </c>
      <c r="C14" s="912">
        <v>26.14</v>
      </c>
      <c r="D14" s="911">
        <v>29.5</v>
      </c>
      <c r="E14" s="921">
        <v>2</v>
      </c>
      <c r="F14" s="916">
        <v>26.14</v>
      </c>
      <c r="G14" s="903">
        <v>11</v>
      </c>
      <c r="H14" s="913">
        <v>4</v>
      </c>
      <c r="I14" s="914">
        <v>52.28</v>
      </c>
      <c r="J14" s="902">
        <v>16.5</v>
      </c>
      <c r="K14" s="917">
        <v>13.07</v>
      </c>
      <c r="L14" s="915">
        <v>6</v>
      </c>
      <c r="M14" s="915">
        <v>54</v>
      </c>
      <c r="N14" s="918">
        <v>18</v>
      </c>
      <c r="O14" s="915" t="s">
        <v>4716</v>
      </c>
      <c r="P14" s="919" t="s">
        <v>4735</v>
      </c>
      <c r="Q14" s="920">
        <f t="shared" si="0"/>
        <v>2</v>
      </c>
      <c r="R14" s="956">
        <f t="shared" si="0"/>
        <v>26.14</v>
      </c>
      <c r="S14" s="920">
        <f t="shared" si="1"/>
        <v>2</v>
      </c>
      <c r="T14" s="956">
        <f t="shared" si="2"/>
        <v>26.14</v>
      </c>
      <c r="U14" s="963">
        <v>72</v>
      </c>
      <c r="V14" s="530">
        <v>66</v>
      </c>
      <c r="W14" s="530">
        <v>-6</v>
      </c>
      <c r="X14" s="961">
        <v>0.91666666666666663</v>
      </c>
      <c r="Y14" s="959">
        <v>9</v>
      </c>
    </row>
    <row r="15" spans="1:25" ht="14.4" customHeight="1" x14ac:dyDescent="0.3">
      <c r="A15" s="925" t="s">
        <v>4736</v>
      </c>
      <c r="B15" s="530">
        <v>1</v>
      </c>
      <c r="C15" s="912">
        <v>16.100000000000001</v>
      </c>
      <c r="D15" s="911">
        <v>24</v>
      </c>
      <c r="E15" s="921">
        <v>2</v>
      </c>
      <c r="F15" s="916">
        <v>32.200000000000003</v>
      </c>
      <c r="G15" s="903">
        <v>16.5</v>
      </c>
      <c r="H15" s="913">
        <v>2</v>
      </c>
      <c r="I15" s="914">
        <v>32.200000000000003</v>
      </c>
      <c r="J15" s="902">
        <v>17</v>
      </c>
      <c r="K15" s="917">
        <v>16.100000000000001</v>
      </c>
      <c r="L15" s="915">
        <v>7</v>
      </c>
      <c r="M15" s="915">
        <v>63</v>
      </c>
      <c r="N15" s="918">
        <v>21</v>
      </c>
      <c r="O15" s="915" t="s">
        <v>4716</v>
      </c>
      <c r="P15" s="919" t="s">
        <v>4737</v>
      </c>
      <c r="Q15" s="920">
        <f t="shared" si="0"/>
        <v>1</v>
      </c>
      <c r="R15" s="956">
        <f t="shared" si="0"/>
        <v>16.100000000000001</v>
      </c>
      <c r="S15" s="920">
        <f t="shared" si="1"/>
        <v>0</v>
      </c>
      <c r="T15" s="956">
        <f t="shared" si="2"/>
        <v>0</v>
      </c>
      <c r="U15" s="963">
        <v>42</v>
      </c>
      <c r="V15" s="530">
        <v>34</v>
      </c>
      <c r="W15" s="530">
        <v>-8</v>
      </c>
      <c r="X15" s="961">
        <v>0.80952380952380953</v>
      </c>
      <c r="Y15" s="959">
        <v>2</v>
      </c>
    </row>
    <row r="16" spans="1:25" ht="14.4" customHeight="1" x14ac:dyDescent="0.3">
      <c r="A16" s="924" t="s">
        <v>4738</v>
      </c>
      <c r="B16" s="906">
        <v>21</v>
      </c>
      <c r="C16" s="907">
        <v>200.67</v>
      </c>
      <c r="D16" s="908">
        <v>9.6999999999999993</v>
      </c>
      <c r="E16" s="910">
        <v>20</v>
      </c>
      <c r="F16" s="893">
        <v>196.08</v>
      </c>
      <c r="G16" s="894">
        <v>11.3</v>
      </c>
      <c r="H16" s="889">
        <v>21</v>
      </c>
      <c r="I16" s="890">
        <v>205.88</v>
      </c>
      <c r="J16" s="891">
        <v>10.1</v>
      </c>
      <c r="K16" s="895">
        <v>9.8000000000000007</v>
      </c>
      <c r="L16" s="892">
        <v>4</v>
      </c>
      <c r="M16" s="892">
        <v>33</v>
      </c>
      <c r="N16" s="896">
        <v>11</v>
      </c>
      <c r="O16" s="892" t="s">
        <v>4716</v>
      </c>
      <c r="P16" s="909" t="s">
        <v>4739</v>
      </c>
      <c r="Q16" s="897">
        <f t="shared" si="0"/>
        <v>0</v>
      </c>
      <c r="R16" s="955">
        <f t="shared" si="0"/>
        <v>5.210000000000008</v>
      </c>
      <c r="S16" s="897">
        <f t="shared" si="1"/>
        <v>1</v>
      </c>
      <c r="T16" s="955">
        <f t="shared" si="2"/>
        <v>9.7999999999999829</v>
      </c>
      <c r="U16" s="962">
        <v>231</v>
      </c>
      <c r="V16" s="906">
        <v>212.1</v>
      </c>
      <c r="W16" s="906">
        <v>-18.900000000000006</v>
      </c>
      <c r="X16" s="960">
        <v>0.91818181818181821</v>
      </c>
      <c r="Y16" s="958">
        <v>8</v>
      </c>
    </row>
    <row r="17" spans="1:25" ht="14.4" customHeight="1" x14ac:dyDescent="0.3">
      <c r="A17" s="925" t="s">
        <v>4740</v>
      </c>
      <c r="B17" s="530">
        <v>20</v>
      </c>
      <c r="C17" s="912">
        <v>215.16</v>
      </c>
      <c r="D17" s="911">
        <v>12.8</v>
      </c>
      <c r="E17" s="921">
        <v>16</v>
      </c>
      <c r="F17" s="916">
        <v>172.13</v>
      </c>
      <c r="G17" s="903">
        <v>11.2</v>
      </c>
      <c r="H17" s="913">
        <v>21</v>
      </c>
      <c r="I17" s="914">
        <v>228.94</v>
      </c>
      <c r="J17" s="902">
        <v>12.6</v>
      </c>
      <c r="K17" s="917">
        <v>10.76</v>
      </c>
      <c r="L17" s="915">
        <v>5</v>
      </c>
      <c r="M17" s="915">
        <v>42</v>
      </c>
      <c r="N17" s="918">
        <v>14</v>
      </c>
      <c r="O17" s="915" t="s">
        <v>4716</v>
      </c>
      <c r="P17" s="919" t="s">
        <v>4741</v>
      </c>
      <c r="Q17" s="920">
        <f t="shared" si="0"/>
        <v>1</v>
      </c>
      <c r="R17" s="956">
        <f t="shared" si="0"/>
        <v>13.780000000000001</v>
      </c>
      <c r="S17" s="920">
        <f t="shared" si="1"/>
        <v>5</v>
      </c>
      <c r="T17" s="956">
        <f t="shared" si="2"/>
        <v>56.81</v>
      </c>
      <c r="U17" s="963">
        <v>294</v>
      </c>
      <c r="V17" s="530">
        <v>264.59999999999997</v>
      </c>
      <c r="W17" s="530">
        <v>-29.400000000000034</v>
      </c>
      <c r="X17" s="961">
        <v>0.89999999999999991</v>
      </c>
      <c r="Y17" s="959">
        <v>17</v>
      </c>
    </row>
    <row r="18" spans="1:25" ht="14.4" customHeight="1" x14ac:dyDescent="0.3">
      <c r="A18" s="925" t="s">
        <v>4742</v>
      </c>
      <c r="B18" s="530">
        <v>2</v>
      </c>
      <c r="C18" s="912">
        <v>26.35</v>
      </c>
      <c r="D18" s="911">
        <v>18.5</v>
      </c>
      <c r="E18" s="921">
        <v>4</v>
      </c>
      <c r="F18" s="916">
        <v>52.69</v>
      </c>
      <c r="G18" s="903">
        <v>25.5</v>
      </c>
      <c r="H18" s="913">
        <v>6</v>
      </c>
      <c r="I18" s="914">
        <v>75.430000000000007</v>
      </c>
      <c r="J18" s="904">
        <v>19</v>
      </c>
      <c r="K18" s="917">
        <v>13.17</v>
      </c>
      <c r="L18" s="915">
        <v>6</v>
      </c>
      <c r="M18" s="915">
        <v>54</v>
      </c>
      <c r="N18" s="918">
        <v>18</v>
      </c>
      <c r="O18" s="915" t="s">
        <v>4716</v>
      </c>
      <c r="P18" s="919" t="s">
        <v>4743</v>
      </c>
      <c r="Q18" s="920">
        <f t="shared" si="0"/>
        <v>4</v>
      </c>
      <c r="R18" s="956">
        <f t="shared" si="0"/>
        <v>49.080000000000005</v>
      </c>
      <c r="S18" s="920">
        <f t="shared" si="1"/>
        <v>2</v>
      </c>
      <c r="T18" s="956">
        <f t="shared" si="2"/>
        <v>22.740000000000009</v>
      </c>
      <c r="U18" s="963">
        <v>108</v>
      </c>
      <c r="V18" s="530">
        <v>114</v>
      </c>
      <c r="W18" s="530">
        <v>6</v>
      </c>
      <c r="X18" s="961">
        <v>1.0555555555555556</v>
      </c>
      <c r="Y18" s="959">
        <v>25</v>
      </c>
    </row>
    <row r="19" spans="1:25" ht="14.4" customHeight="1" x14ac:dyDescent="0.3">
      <c r="A19" s="924" t="s">
        <v>4744</v>
      </c>
      <c r="B19" s="898">
        <v>21</v>
      </c>
      <c r="C19" s="899">
        <v>181.8</v>
      </c>
      <c r="D19" s="900">
        <v>12</v>
      </c>
      <c r="E19" s="910">
        <v>21</v>
      </c>
      <c r="F19" s="893">
        <v>181.43</v>
      </c>
      <c r="G19" s="894">
        <v>12.6</v>
      </c>
      <c r="H19" s="892">
        <v>15</v>
      </c>
      <c r="I19" s="893">
        <v>129.74</v>
      </c>
      <c r="J19" s="901">
        <v>13.7</v>
      </c>
      <c r="K19" s="895">
        <v>8.65</v>
      </c>
      <c r="L19" s="892">
        <v>4</v>
      </c>
      <c r="M19" s="892">
        <v>39</v>
      </c>
      <c r="N19" s="896">
        <v>13</v>
      </c>
      <c r="O19" s="892" t="s">
        <v>4716</v>
      </c>
      <c r="P19" s="909" t="s">
        <v>4745</v>
      </c>
      <c r="Q19" s="897">
        <f t="shared" si="0"/>
        <v>-6</v>
      </c>
      <c r="R19" s="955">
        <f t="shared" si="0"/>
        <v>-52.06</v>
      </c>
      <c r="S19" s="897">
        <f t="shared" si="1"/>
        <v>-6</v>
      </c>
      <c r="T19" s="955">
        <f t="shared" si="2"/>
        <v>-51.69</v>
      </c>
      <c r="U19" s="962">
        <v>195</v>
      </c>
      <c r="V19" s="906">
        <v>205.5</v>
      </c>
      <c r="W19" s="906">
        <v>10.5</v>
      </c>
      <c r="X19" s="960">
        <v>1.0538461538461539</v>
      </c>
      <c r="Y19" s="958">
        <v>31</v>
      </c>
    </row>
    <row r="20" spans="1:25" ht="14.4" customHeight="1" x14ac:dyDescent="0.3">
      <c r="A20" s="925" t="s">
        <v>4746</v>
      </c>
      <c r="B20" s="922">
        <v>8</v>
      </c>
      <c r="C20" s="923">
        <v>74.680000000000007</v>
      </c>
      <c r="D20" s="905">
        <v>15.1</v>
      </c>
      <c r="E20" s="921">
        <v>5</v>
      </c>
      <c r="F20" s="916">
        <v>46.4</v>
      </c>
      <c r="G20" s="903">
        <v>15.4</v>
      </c>
      <c r="H20" s="915">
        <v>4</v>
      </c>
      <c r="I20" s="916">
        <v>37.340000000000003</v>
      </c>
      <c r="J20" s="903">
        <v>12.3</v>
      </c>
      <c r="K20" s="917">
        <v>9.34</v>
      </c>
      <c r="L20" s="915">
        <v>5</v>
      </c>
      <c r="M20" s="915">
        <v>48</v>
      </c>
      <c r="N20" s="918">
        <v>16</v>
      </c>
      <c r="O20" s="915" t="s">
        <v>4716</v>
      </c>
      <c r="P20" s="919" t="s">
        <v>4747</v>
      </c>
      <c r="Q20" s="920">
        <f t="shared" si="0"/>
        <v>-4</v>
      </c>
      <c r="R20" s="956">
        <f t="shared" si="0"/>
        <v>-37.340000000000003</v>
      </c>
      <c r="S20" s="920">
        <f t="shared" si="1"/>
        <v>-1</v>
      </c>
      <c r="T20" s="956">
        <f t="shared" si="2"/>
        <v>-9.0599999999999952</v>
      </c>
      <c r="U20" s="963">
        <v>64</v>
      </c>
      <c r="V20" s="530">
        <v>49.2</v>
      </c>
      <c r="W20" s="530">
        <v>-14.799999999999997</v>
      </c>
      <c r="X20" s="961">
        <v>0.76875000000000004</v>
      </c>
      <c r="Y20" s="959"/>
    </row>
    <row r="21" spans="1:25" ht="14.4" customHeight="1" x14ac:dyDescent="0.3">
      <c r="A21" s="925" t="s">
        <v>4748</v>
      </c>
      <c r="B21" s="922">
        <v>5</v>
      </c>
      <c r="C21" s="923">
        <v>56.05</v>
      </c>
      <c r="D21" s="905">
        <v>17</v>
      </c>
      <c r="E21" s="921">
        <v>3</v>
      </c>
      <c r="F21" s="916">
        <v>33.630000000000003</v>
      </c>
      <c r="G21" s="903">
        <v>16.3</v>
      </c>
      <c r="H21" s="915">
        <v>1</v>
      </c>
      <c r="I21" s="916">
        <v>11.21</v>
      </c>
      <c r="J21" s="903">
        <v>13</v>
      </c>
      <c r="K21" s="917">
        <v>11.21</v>
      </c>
      <c r="L21" s="915">
        <v>6</v>
      </c>
      <c r="M21" s="915">
        <v>54</v>
      </c>
      <c r="N21" s="918">
        <v>18</v>
      </c>
      <c r="O21" s="915" t="s">
        <v>4716</v>
      </c>
      <c r="P21" s="919" t="s">
        <v>4749</v>
      </c>
      <c r="Q21" s="920">
        <f t="shared" si="0"/>
        <v>-4</v>
      </c>
      <c r="R21" s="956">
        <f t="shared" si="0"/>
        <v>-44.839999999999996</v>
      </c>
      <c r="S21" s="920">
        <f t="shared" si="1"/>
        <v>-2</v>
      </c>
      <c r="T21" s="956">
        <f t="shared" si="2"/>
        <v>-22.42</v>
      </c>
      <c r="U21" s="963">
        <v>18</v>
      </c>
      <c r="V21" s="530">
        <v>13</v>
      </c>
      <c r="W21" s="530">
        <v>-5</v>
      </c>
      <c r="X21" s="961">
        <v>0.72222222222222221</v>
      </c>
      <c r="Y21" s="959"/>
    </row>
    <row r="22" spans="1:25" ht="14.4" customHeight="1" x14ac:dyDescent="0.3">
      <c r="A22" s="924" t="s">
        <v>4750</v>
      </c>
      <c r="B22" s="898">
        <v>53</v>
      </c>
      <c r="C22" s="899">
        <v>384.82</v>
      </c>
      <c r="D22" s="900">
        <v>9.6999999999999993</v>
      </c>
      <c r="E22" s="910">
        <v>51</v>
      </c>
      <c r="F22" s="893">
        <v>370.3</v>
      </c>
      <c r="G22" s="894">
        <v>9.6</v>
      </c>
      <c r="H22" s="892">
        <v>50</v>
      </c>
      <c r="I22" s="893">
        <v>359.03</v>
      </c>
      <c r="J22" s="894">
        <v>9.6999999999999993</v>
      </c>
      <c r="K22" s="895">
        <v>7.26</v>
      </c>
      <c r="L22" s="892">
        <v>3</v>
      </c>
      <c r="M22" s="892">
        <v>30</v>
      </c>
      <c r="N22" s="896">
        <v>10</v>
      </c>
      <c r="O22" s="892" t="s">
        <v>4716</v>
      </c>
      <c r="P22" s="909" t="s">
        <v>4751</v>
      </c>
      <c r="Q22" s="897">
        <f t="shared" si="0"/>
        <v>-3</v>
      </c>
      <c r="R22" s="955">
        <f t="shared" si="0"/>
        <v>-25.79000000000002</v>
      </c>
      <c r="S22" s="897">
        <f t="shared" si="1"/>
        <v>-1</v>
      </c>
      <c r="T22" s="955">
        <f t="shared" si="2"/>
        <v>-11.270000000000039</v>
      </c>
      <c r="U22" s="962">
        <v>500</v>
      </c>
      <c r="V22" s="906">
        <v>484.99999999999994</v>
      </c>
      <c r="W22" s="906">
        <v>-15.000000000000057</v>
      </c>
      <c r="X22" s="960">
        <v>0.96999999999999986</v>
      </c>
      <c r="Y22" s="958">
        <v>36</v>
      </c>
    </row>
    <row r="23" spans="1:25" ht="14.4" customHeight="1" x14ac:dyDescent="0.3">
      <c r="A23" s="925" t="s">
        <v>4752</v>
      </c>
      <c r="B23" s="922">
        <v>14</v>
      </c>
      <c r="C23" s="923">
        <v>105.67</v>
      </c>
      <c r="D23" s="905">
        <v>13</v>
      </c>
      <c r="E23" s="921">
        <v>12</v>
      </c>
      <c r="F23" s="916">
        <v>93.38</v>
      </c>
      <c r="G23" s="903">
        <v>14.9</v>
      </c>
      <c r="H23" s="915">
        <v>7</v>
      </c>
      <c r="I23" s="916">
        <v>51.92</v>
      </c>
      <c r="J23" s="904">
        <v>14.6</v>
      </c>
      <c r="K23" s="917">
        <v>7.37</v>
      </c>
      <c r="L23" s="915">
        <v>4</v>
      </c>
      <c r="M23" s="915">
        <v>36</v>
      </c>
      <c r="N23" s="918">
        <v>12</v>
      </c>
      <c r="O23" s="915" t="s">
        <v>4716</v>
      </c>
      <c r="P23" s="919" t="s">
        <v>4753</v>
      </c>
      <c r="Q23" s="920">
        <f t="shared" si="0"/>
        <v>-7</v>
      </c>
      <c r="R23" s="956">
        <f t="shared" si="0"/>
        <v>-53.75</v>
      </c>
      <c r="S23" s="920">
        <f t="shared" si="1"/>
        <v>-5</v>
      </c>
      <c r="T23" s="956">
        <f t="shared" si="2"/>
        <v>-41.459999999999994</v>
      </c>
      <c r="U23" s="963">
        <v>84</v>
      </c>
      <c r="V23" s="530">
        <v>102.2</v>
      </c>
      <c r="W23" s="530">
        <v>18.200000000000003</v>
      </c>
      <c r="X23" s="961">
        <v>1.2166666666666668</v>
      </c>
      <c r="Y23" s="959">
        <v>23</v>
      </c>
    </row>
    <row r="24" spans="1:25" ht="14.4" customHeight="1" x14ac:dyDescent="0.3">
      <c r="A24" s="925" t="s">
        <v>4754</v>
      </c>
      <c r="B24" s="922">
        <v>2</v>
      </c>
      <c r="C24" s="923">
        <v>16.989999999999998</v>
      </c>
      <c r="D24" s="905">
        <v>25</v>
      </c>
      <c r="E24" s="921">
        <v>2</v>
      </c>
      <c r="F24" s="916">
        <v>16.989999999999998</v>
      </c>
      <c r="G24" s="903">
        <v>9.5</v>
      </c>
      <c r="H24" s="915"/>
      <c r="I24" s="916"/>
      <c r="J24" s="903"/>
      <c r="K24" s="917">
        <v>8.49</v>
      </c>
      <c r="L24" s="915">
        <v>5</v>
      </c>
      <c r="M24" s="915">
        <v>45</v>
      </c>
      <c r="N24" s="918">
        <v>15</v>
      </c>
      <c r="O24" s="915" t="s">
        <v>4716</v>
      </c>
      <c r="P24" s="919" t="s">
        <v>4755</v>
      </c>
      <c r="Q24" s="920">
        <f t="shared" si="0"/>
        <v>-2</v>
      </c>
      <c r="R24" s="956">
        <f t="shared" si="0"/>
        <v>-16.989999999999998</v>
      </c>
      <c r="S24" s="920">
        <f t="shared" si="1"/>
        <v>-2</v>
      </c>
      <c r="T24" s="956">
        <f t="shared" si="2"/>
        <v>-16.989999999999998</v>
      </c>
      <c r="U24" s="963" t="s">
        <v>564</v>
      </c>
      <c r="V24" s="530" t="s">
        <v>564</v>
      </c>
      <c r="W24" s="530" t="s">
        <v>564</v>
      </c>
      <c r="X24" s="961" t="s">
        <v>564</v>
      </c>
      <c r="Y24" s="959"/>
    </row>
    <row r="25" spans="1:25" ht="14.4" customHeight="1" x14ac:dyDescent="0.3">
      <c r="A25" s="924" t="s">
        <v>4756</v>
      </c>
      <c r="B25" s="906">
        <v>1</v>
      </c>
      <c r="C25" s="907">
        <v>29.29</v>
      </c>
      <c r="D25" s="908">
        <v>9</v>
      </c>
      <c r="E25" s="910"/>
      <c r="F25" s="893"/>
      <c r="G25" s="894"/>
      <c r="H25" s="889">
        <v>1</v>
      </c>
      <c r="I25" s="890">
        <v>5.41</v>
      </c>
      <c r="J25" s="891">
        <v>11</v>
      </c>
      <c r="K25" s="895">
        <v>5.41</v>
      </c>
      <c r="L25" s="892">
        <v>4</v>
      </c>
      <c r="M25" s="892">
        <v>33</v>
      </c>
      <c r="N25" s="896">
        <v>11</v>
      </c>
      <c r="O25" s="892" t="s">
        <v>4716</v>
      </c>
      <c r="P25" s="909" t="s">
        <v>4757</v>
      </c>
      <c r="Q25" s="897">
        <f t="shared" si="0"/>
        <v>0</v>
      </c>
      <c r="R25" s="955">
        <f t="shared" si="0"/>
        <v>-23.88</v>
      </c>
      <c r="S25" s="897">
        <f t="shared" si="1"/>
        <v>1</v>
      </c>
      <c r="T25" s="955">
        <f t="shared" si="2"/>
        <v>5.41</v>
      </c>
      <c r="U25" s="962">
        <v>11</v>
      </c>
      <c r="V25" s="906">
        <v>11</v>
      </c>
      <c r="W25" s="906">
        <v>0</v>
      </c>
      <c r="X25" s="960">
        <v>1</v>
      </c>
      <c r="Y25" s="958"/>
    </row>
    <row r="26" spans="1:25" ht="14.4" customHeight="1" x14ac:dyDescent="0.3">
      <c r="A26" s="924" t="s">
        <v>4758</v>
      </c>
      <c r="B26" s="906">
        <v>2</v>
      </c>
      <c r="C26" s="907">
        <v>13.3</v>
      </c>
      <c r="D26" s="908">
        <v>7</v>
      </c>
      <c r="E26" s="889">
        <v>2</v>
      </c>
      <c r="F26" s="890">
        <v>16.59</v>
      </c>
      <c r="G26" s="891">
        <v>12.5</v>
      </c>
      <c r="H26" s="892">
        <v>3</v>
      </c>
      <c r="I26" s="893">
        <v>20.059999999999999</v>
      </c>
      <c r="J26" s="894">
        <v>8.6999999999999993</v>
      </c>
      <c r="K26" s="895">
        <v>6.66</v>
      </c>
      <c r="L26" s="892">
        <v>3</v>
      </c>
      <c r="M26" s="892">
        <v>30</v>
      </c>
      <c r="N26" s="896">
        <v>10</v>
      </c>
      <c r="O26" s="892" t="s">
        <v>4716</v>
      </c>
      <c r="P26" s="909" t="s">
        <v>4759</v>
      </c>
      <c r="Q26" s="897">
        <f t="shared" si="0"/>
        <v>1</v>
      </c>
      <c r="R26" s="955">
        <f t="shared" si="0"/>
        <v>6.759999999999998</v>
      </c>
      <c r="S26" s="897">
        <f t="shared" si="1"/>
        <v>1</v>
      </c>
      <c r="T26" s="955">
        <f t="shared" si="2"/>
        <v>3.4699999999999989</v>
      </c>
      <c r="U26" s="962">
        <v>30</v>
      </c>
      <c r="V26" s="906">
        <v>26.099999999999998</v>
      </c>
      <c r="W26" s="906">
        <v>-3.9000000000000021</v>
      </c>
      <c r="X26" s="960">
        <v>0.86999999999999988</v>
      </c>
      <c r="Y26" s="958">
        <v>2</v>
      </c>
    </row>
    <row r="27" spans="1:25" ht="14.4" customHeight="1" x14ac:dyDescent="0.3">
      <c r="A27" s="925" t="s">
        <v>4760</v>
      </c>
      <c r="B27" s="530">
        <v>1</v>
      </c>
      <c r="C27" s="912">
        <v>11.82</v>
      </c>
      <c r="D27" s="911">
        <v>7</v>
      </c>
      <c r="E27" s="913">
        <v>3</v>
      </c>
      <c r="F27" s="914">
        <v>21.03</v>
      </c>
      <c r="G27" s="902">
        <v>17</v>
      </c>
      <c r="H27" s="915">
        <v>1</v>
      </c>
      <c r="I27" s="916">
        <v>7.01</v>
      </c>
      <c r="J27" s="904">
        <v>15</v>
      </c>
      <c r="K27" s="917">
        <v>7.01</v>
      </c>
      <c r="L27" s="915">
        <v>5</v>
      </c>
      <c r="M27" s="915">
        <v>42</v>
      </c>
      <c r="N27" s="918">
        <v>14</v>
      </c>
      <c r="O27" s="915" t="s">
        <v>4716</v>
      </c>
      <c r="P27" s="919" t="s">
        <v>4761</v>
      </c>
      <c r="Q27" s="920">
        <f t="shared" si="0"/>
        <v>0</v>
      </c>
      <c r="R27" s="956">
        <f t="shared" si="0"/>
        <v>-4.8100000000000005</v>
      </c>
      <c r="S27" s="920">
        <f t="shared" si="1"/>
        <v>-2</v>
      </c>
      <c r="T27" s="956">
        <f t="shared" si="2"/>
        <v>-14.020000000000001</v>
      </c>
      <c r="U27" s="963">
        <v>14</v>
      </c>
      <c r="V27" s="530">
        <v>15</v>
      </c>
      <c r="W27" s="530">
        <v>1</v>
      </c>
      <c r="X27" s="961">
        <v>1.0714285714285714</v>
      </c>
      <c r="Y27" s="959">
        <v>1</v>
      </c>
    </row>
    <row r="28" spans="1:25" ht="14.4" customHeight="1" x14ac:dyDescent="0.3">
      <c r="A28" s="925" t="s">
        <v>4762</v>
      </c>
      <c r="B28" s="530">
        <v>1</v>
      </c>
      <c r="C28" s="912">
        <v>10.38</v>
      </c>
      <c r="D28" s="911">
        <v>10</v>
      </c>
      <c r="E28" s="913">
        <v>2</v>
      </c>
      <c r="F28" s="914">
        <v>20.76</v>
      </c>
      <c r="G28" s="902">
        <v>22</v>
      </c>
      <c r="H28" s="915">
        <v>1</v>
      </c>
      <c r="I28" s="916">
        <v>10.38</v>
      </c>
      <c r="J28" s="904">
        <v>44</v>
      </c>
      <c r="K28" s="917">
        <v>10.38</v>
      </c>
      <c r="L28" s="915">
        <v>6</v>
      </c>
      <c r="M28" s="915">
        <v>51</v>
      </c>
      <c r="N28" s="918">
        <v>17</v>
      </c>
      <c r="O28" s="915" t="s">
        <v>4716</v>
      </c>
      <c r="P28" s="919" t="s">
        <v>4763</v>
      </c>
      <c r="Q28" s="920">
        <f t="shared" si="0"/>
        <v>0</v>
      </c>
      <c r="R28" s="956">
        <f t="shared" si="0"/>
        <v>0</v>
      </c>
      <c r="S28" s="920">
        <f t="shared" si="1"/>
        <v>-1</v>
      </c>
      <c r="T28" s="956">
        <f t="shared" si="2"/>
        <v>-10.38</v>
      </c>
      <c r="U28" s="963">
        <v>17</v>
      </c>
      <c r="V28" s="530">
        <v>44</v>
      </c>
      <c r="W28" s="530">
        <v>27</v>
      </c>
      <c r="X28" s="961">
        <v>2.5882352941176472</v>
      </c>
      <c r="Y28" s="959">
        <v>27</v>
      </c>
    </row>
    <row r="29" spans="1:25" ht="14.4" customHeight="1" x14ac:dyDescent="0.3">
      <c r="A29" s="924" t="s">
        <v>4764</v>
      </c>
      <c r="B29" s="906">
        <v>1</v>
      </c>
      <c r="C29" s="907">
        <v>2.94</v>
      </c>
      <c r="D29" s="908">
        <v>5</v>
      </c>
      <c r="E29" s="889"/>
      <c r="F29" s="890"/>
      <c r="G29" s="891"/>
      <c r="H29" s="892"/>
      <c r="I29" s="893"/>
      <c r="J29" s="894"/>
      <c r="K29" s="895">
        <v>2.94</v>
      </c>
      <c r="L29" s="892">
        <v>1</v>
      </c>
      <c r="M29" s="892">
        <v>9</v>
      </c>
      <c r="N29" s="896">
        <v>3</v>
      </c>
      <c r="O29" s="892" t="s">
        <v>4052</v>
      </c>
      <c r="P29" s="909" t="s">
        <v>4765</v>
      </c>
      <c r="Q29" s="897">
        <f t="shared" si="0"/>
        <v>-1</v>
      </c>
      <c r="R29" s="955">
        <f t="shared" si="0"/>
        <v>-2.94</v>
      </c>
      <c r="S29" s="897">
        <f t="shared" si="1"/>
        <v>0</v>
      </c>
      <c r="T29" s="955">
        <f t="shared" si="2"/>
        <v>0</v>
      </c>
      <c r="U29" s="962" t="s">
        <v>564</v>
      </c>
      <c r="V29" s="906" t="s">
        <v>564</v>
      </c>
      <c r="W29" s="906" t="s">
        <v>564</v>
      </c>
      <c r="X29" s="960" t="s">
        <v>564</v>
      </c>
      <c r="Y29" s="958"/>
    </row>
    <row r="30" spans="1:25" ht="14.4" customHeight="1" x14ac:dyDescent="0.3">
      <c r="A30" s="925" t="s">
        <v>4766</v>
      </c>
      <c r="B30" s="530"/>
      <c r="C30" s="912"/>
      <c r="D30" s="911"/>
      <c r="E30" s="913">
        <v>1</v>
      </c>
      <c r="F30" s="914">
        <v>4.37</v>
      </c>
      <c r="G30" s="902">
        <v>2</v>
      </c>
      <c r="H30" s="915"/>
      <c r="I30" s="916"/>
      <c r="J30" s="903"/>
      <c r="K30" s="917">
        <v>4.37</v>
      </c>
      <c r="L30" s="915">
        <v>2</v>
      </c>
      <c r="M30" s="915">
        <v>21</v>
      </c>
      <c r="N30" s="918">
        <v>7</v>
      </c>
      <c r="O30" s="915" t="s">
        <v>4052</v>
      </c>
      <c r="P30" s="919" t="s">
        <v>4765</v>
      </c>
      <c r="Q30" s="920">
        <f t="shared" si="0"/>
        <v>0</v>
      </c>
      <c r="R30" s="956">
        <f t="shared" si="0"/>
        <v>0</v>
      </c>
      <c r="S30" s="920">
        <f t="shared" si="1"/>
        <v>-1</v>
      </c>
      <c r="T30" s="956">
        <f t="shared" si="2"/>
        <v>-4.37</v>
      </c>
      <c r="U30" s="963" t="s">
        <v>564</v>
      </c>
      <c r="V30" s="530" t="s">
        <v>564</v>
      </c>
      <c r="W30" s="530" t="s">
        <v>564</v>
      </c>
      <c r="X30" s="961" t="s">
        <v>564</v>
      </c>
      <c r="Y30" s="959"/>
    </row>
    <row r="31" spans="1:25" ht="14.4" customHeight="1" x14ac:dyDescent="0.3">
      <c r="A31" s="924" t="s">
        <v>4767</v>
      </c>
      <c r="B31" s="898">
        <v>1</v>
      </c>
      <c r="C31" s="899">
        <v>0.42</v>
      </c>
      <c r="D31" s="900">
        <v>2</v>
      </c>
      <c r="E31" s="910"/>
      <c r="F31" s="893"/>
      <c r="G31" s="894"/>
      <c r="H31" s="892"/>
      <c r="I31" s="893"/>
      <c r="J31" s="894"/>
      <c r="K31" s="895">
        <v>0.42</v>
      </c>
      <c r="L31" s="892">
        <v>1</v>
      </c>
      <c r="M31" s="892">
        <v>6</v>
      </c>
      <c r="N31" s="896">
        <v>2</v>
      </c>
      <c r="O31" s="892" t="s">
        <v>4716</v>
      </c>
      <c r="P31" s="909" t="s">
        <v>4768</v>
      </c>
      <c r="Q31" s="897">
        <f t="shared" si="0"/>
        <v>-1</v>
      </c>
      <c r="R31" s="955">
        <f t="shared" si="0"/>
        <v>-0.42</v>
      </c>
      <c r="S31" s="897">
        <f t="shared" si="1"/>
        <v>0</v>
      </c>
      <c r="T31" s="955">
        <f t="shared" si="2"/>
        <v>0</v>
      </c>
      <c r="U31" s="962" t="s">
        <v>564</v>
      </c>
      <c r="V31" s="906" t="s">
        <v>564</v>
      </c>
      <c r="W31" s="906" t="s">
        <v>564</v>
      </c>
      <c r="X31" s="960" t="s">
        <v>564</v>
      </c>
      <c r="Y31" s="958"/>
    </row>
    <row r="32" spans="1:25" ht="14.4" customHeight="1" x14ac:dyDescent="0.3">
      <c r="A32" s="924" t="s">
        <v>4769</v>
      </c>
      <c r="B32" s="906">
        <v>1</v>
      </c>
      <c r="C32" s="907">
        <v>0.49</v>
      </c>
      <c r="D32" s="908">
        <v>2</v>
      </c>
      <c r="E32" s="910"/>
      <c r="F32" s="893"/>
      <c r="G32" s="894"/>
      <c r="H32" s="889"/>
      <c r="I32" s="890"/>
      <c r="J32" s="891"/>
      <c r="K32" s="895">
        <v>0.49</v>
      </c>
      <c r="L32" s="892">
        <v>1</v>
      </c>
      <c r="M32" s="892">
        <v>9</v>
      </c>
      <c r="N32" s="896">
        <v>3</v>
      </c>
      <c r="O32" s="892" t="s">
        <v>4716</v>
      </c>
      <c r="P32" s="909" t="s">
        <v>4770</v>
      </c>
      <c r="Q32" s="897">
        <f t="shared" si="0"/>
        <v>-1</v>
      </c>
      <c r="R32" s="955">
        <f t="shared" si="0"/>
        <v>-0.49</v>
      </c>
      <c r="S32" s="897">
        <f t="shared" si="1"/>
        <v>0</v>
      </c>
      <c r="T32" s="955">
        <f t="shared" si="2"/>
        <v>0</v>
      </c>
      <c r="U32" s="962" t="s">
        <v>564</v>
      </c>
      <c r="V32" s="906" t="s">
        <v>564</v>
      </c>
      <c r="W32" s="906" t="s">
        <v>564</v>
      </c>
      <c r="X32" s="960" t="s">
        <v>564</v>
      </c>
      <c r="Y32" s="958"/>
    </row>
    <row r="33" spans="1:25" ht="14.4" customHeight="1" x14ac:dyDescent="0.3">
      <c r="A33" s="925" t="s">
        <v>4771</v>
      </c>
      <c r="B33" s="530"/>
      <c r="C33" s="912"/>
      <c r="D33" s="911"/>
      <c r="E33" s="921"/>
      <c r="F33" s="916"/>
      <c r="G33" s="903"/>
      <c r="H33" s="913">
        <v>1</v>
      </c>
      <c r="I33" s="914">
        <v>0.79</v>
      </c>
      <c r="J33" s="904">
        <v>10</v>
      </c>
      <c r="K33" s="917">
        <v>0.79</v>
      </c>
      <c r="L33" s="915">
        <v>2</v>
      </c>
      <c r="M33" s="915">
        <v>15</v>
      </c>
      <c r="N33" s="918">
        <v>5</v>
      </c>
      <c r="O33" s="915" t="s">
        <v>4716</v>
      </c>
      <c r="P33" s="919" t="s">
        <v>4772</v>
      </c>
      <c r="Q33" s="920">
        <f t="shared" si="0"/>
        <v>1</v>
      </c>
      <c r="R33" s="956">
        <f t="shared" si="0"/>
        <v>0.79</v>
      </c>
      <c r="S33" s="920">
        <f t="shared" si="1"/>
        <v>1</v>
      </c>
      <c r="T33" s="956">
        <f t="shared" si="2"/>
        <v>0.79</v>
      </c>
      <c r="U33" s="963">
        <v>5</v>
      </c>
      <c r="V33" s="530">
        <v>10</v>
      </c>
      <c r="W33" s="530">
        <v>5</v>
      </c>
      <c r="X33" s="961">
        <v>2</v>
      </c>
      <c r="Y33" s="959">
        <v>5</v>
      </c>
    </row>
    <row r="34" spans="1:25" ht="14.4" customHeight="1" x14ac:dyDescent="0.3">
      <c r="A34" s="924" t="s">
        <v>4773</v>
      </c>
      <c r="B34" s="906"/>
      <c r="C34" s="907"/>
      <c r="D34" s="908"/>
      <c r="E34" s="910"/>
      <c r="F34" s="893"/>
      <c r="G34" s="894"/>
      <c r="H34" s="889">
        <v>1</v>
      </c>
      <c r="I34" s="890">
        <v>0.43</v>
      </c>
      <c r="J34" s="891">
        <v>2</v>
      </c>
      <c r="K34" s="895">
        <v>0.43</v>
      </c>
      <c r="L34" s="892">
        <v>2</v>
      </c>
      <c r="M34" s="892">
        <v>15</v>
      </c>
      <c r="N34" s="896">
        <v>5</v>
      </c>
      <c r="O34" s="892" t="s">
        <v>4716</v>
      </c>
      <c r="P34" s="909" t="s">
        <v>4774</v>
      </c>
      <c r="Q34" s="897">
        <f t="shared" si="0"/>
        <v>1</v>
      </c>
      <c r="R34" s="955">
        <f t="shared" si="0"/>
        <v>0.43</v>
      </c>
      <c r="S34" s="897">
        <f t="shared" si="1"/>
        <v>1</v>
      </c>
      <c r="T34" s="955">
        <f t="shared" si="2"/>
        <v>0.43</v>
      </c>
      <c r="U34" s="962">
        <v>5</v>
      </c>
      <c r="V34" s="906">
        <v>2</v>
      </c>
      <c r="W34" s="906">
        <v>-3</v>
      </c>
      <c r="X34" s="960">
        <v>0.4</v>
      </c>
      <c r="Y34" s="958"/>
    </row>
    <row r="35" spans="1:25" ht="14.4" customHeight="1" x14ac:dyDescent="0.3">
      <c r="A35" s="924" t="s">
        <v>4775</v>
      </c>
      <c r="B35" s="906"/>
      <c r="C35" s="907"/>
      <c r="D35" s="908"/>
      <c r="E35" s="910"/>
      <c r="F35" s="893"/>
      <c r="G35" s="894"/>
      <c r="H35" s="889">
        <v>1</v>
      </c>
      <c r="I35" s="890">
        <v>1.68</v>
      </c>
      <c r="J35" s="901">
        <v>24</v>
      </c>
      <c r="K35" s="895">
        <v>1.68</v>
      </c>
      <c r="L35" s="892">
        <v>6</v>
      </c>
      <c r="M35" s="892">
        <v>54</v>
      </c>
      <c r="N35" s="896">
        <v>18</v>
      </c>
      <c r="O35" s="892" t="s">
        <v>4716</v>
      </c>
      <c r="P35" s="909" t="s">
        <v>4776</v>
      </c>
      <c r="Q35" s="897">
        <f t="shared" si="0"/>
        <v>1</v>
      </c>
      <c r="R35" s="955">
        <f t="shared" si="0"/>
        <v>1.68</v>
      </c>
      <c r="S35" s="897">
        <f t="shared" si="1"/>
        <v>1</v>
      </c>
      <c r="T35" s="955">
        <f t="shared" si="2"/>
        <v>1.68</v>
      </c>
      <c r="U35" s="962">
        <v>18</v>
      </c>
      <c r="V35" s="906">
        <v>24</v>
      </c>
      <c r="W35" s="906">
        <v>6</v>
      </c>
      <c r="X35" s="960">
        <v>1.3333333333333333</v>
      </c>
      <c r="Y35" s="958">
        <v>6</v>
      </c>
    </row>
    <row r="36" spans="1:25" ht="14.4" customHeight="1" x14ac:dyDescent="0.3">
      <c r="A36" s="924" t="s">
        <v>4777</v>
      </c>
      <c r="B36" s="898"/>
      <c r="C36" s="899"/>
      <c r="D36" s="900"/>
      <c r="E36" s="910"/>
      <c r="F36" s="893"/>
      <c r="G36" s="894"/>
      <c r="H36" s="892">
        <v>1</v>
      </c>
      <c r="I36" s="893">
        <v>0.55000000000000004</v>
      </c>
      <c r="J36" s="894">
        <v>6</v>
      </c>
      <c r="K36" s="895">
        <v>0.55000000000000004</v>
      </c>
      <c r="L36" s="892">
        <v>3</v>
      </c>
      <c r="M36" s="892">
        <v>24</v>
      </c>
      <c r="N36" s="896">
        <v>8</v>
      </c>
      <c r="O36" s="892" t="s">
        <v>4716</v>
      </c>
      <c r="P36" s="909" t="s">
        <v>4778</v>
      </c>
      <c r="Q36" s="897">
        <f t="shared" si="0"/>
        <v>1</v>
      </c>
      <c r="R36" s="955">
        <f t="shared" si="0"/>
        <v>0.55000000000000004</v>
      </c>
      <c r="S36" s="897">
        <f t="shared" si="1"/>
        <v>1</v>
      </c>
      <c r="T36" s="955">
        <f t="shared" si="2"/>
        <v>0.55000000000000004</v>
      </c>
      <c r="U36" s="962">
        <v>8</v>
      </c>
      <c r="V36" s="906">
        <v>6</v>
      </c>
      <c r="W36" s="906">
        <v>-2</v>
      </c>
      <c r="X36" s="960">
        <v>0.75</v>
      </c>
      <c r="Y36" s="958"/>
    </row>
    <row r="37" spans="1:25" ht="14.4" customHeight="1" x14ac:dyDescent="0.3">
      <c r="A37" s="925" t="s">
        <v>4779</v>
      </c>
      <c r="B37" s="922">
        <v>2</v>
      </c>
      <c r="C37" s="923">
        <v>1.37</v>
      </c>
      <c r="D37" s="905">
        <v>12.5</v>
      </c>
      <c r="E37" s="921"/>
      <c r="F37" s="916"/>
      <c r="G37" s="903"/>
      <c r="H37" s="915"/>
      <c r="I37" s="916"/>
      <c r="J37" s="903"/>
      <c r="K37" s="917">
        <v>0.68</v>
      </c>
      <c r="L37" s="915">
        <v>3</v>
      </c>
      <c r="M37" s="915">
        <v>27</v>
      </c>
      <c r="N37" s="918">
        <v>9</v>
      </c>
      <c r="O37" s="915" t="s">
        <v>4716</v>
      </c>
      <c r="P37" s="919" t="s">
        <v>4780</v>
      </c>
      <c r="Q37" s="920">
        <f t="shared" si="0"/>
        <v>-2</v>
      </c>
      <c r="R37" s="956">
        <f t="shared" si="0"/>
        <v>-1.37</v>
      </c>
      <c r="S37" s="920">
        <f t="shared" si="1"/>
        <v>0</v>
      </c>
      <c r="T37" s="956">
        <f t="shared" si="2"/>
        <v>0</v>
      </c>
      <c r="U37" s="963" t="s">
        <v>564</v>
      </c>
      <c r="V37" s="530" t="s">
        <v>564</v>
      </c>
      <c r="W37" s="530" t="s">
        <v>564</v>
      </c>
      <c r="X37" s="961" t="s">
        <v>564</v>
      </c>
      <c r="Y37" s="959"/>
    </row>
    <row r="38" spans="1:25" ht="14.4" customHeight="1" x14ac:dyDescent="0.3">
      <c r="A38" s="924" t="s">
        <v>4781</v>
      </c>
      <c r="B38" s="906">
        <v>1</v>
      </c>
      <c r="C38" s="907">
        <v>0.42</v>
      </c>
      <c r="D38" s="908">
        <v>2</v>
      </c>
      <c r="E38" s="910"/>
      <c r="F38" s="893"/>
      <c r="G38" s="894"/>
      <c r="H38" s="889">
        <v>1</v>
      </c>
      <c r="I38" s="890">
        <v>0.42</v>
      </c>
      <c r="J38" s="891">
        <v>3</v>
      </c>
      <c r="K38" s="895">
        <v>0.42</v>
      </c>
      <c r="L38" s="892">
        <v>2</v>
      </c>
      <c r="M38" s="892">
        <v>18</v>
      </c>
      <c r="N38" s="896">
        <v>6</v>
      </c>
      <c r="O38" s="892" t="s">
        <v>4716</v>
      </c>
      <c r="P38" s="909" t="s">
        <v>4782</v>
      </c>
      <c r="Q38" s="897">
        <f t="shared" si="0"/>
        <v>0</v>
      </c>
      <c r="R38" s="955">
        <f t="shared" si="0"/>
        <v>0</v>
      </c>
      <c r="S38" s="897">
        <f t="shared" si="1"/>
        <v>1</v>
      </c>
      <c r="T38" s="955">
        <f t="shared" si="2"/>
        <v>0.42</v>
      </c>
      <c r="U38" s="962">
        <v>6</v>
      </c>
      <c r="V38" s="906">
        <v>3</v>
      </c>
      <c r="W38" s="906">
        <v>-3</v>
      </c>
      <c r="X38" s="960">
        <v>0.5</v>
      </c>
      <c r="Y38" s="958"/>
    </row>
    <row r="39" spans="1:25" ht="14.4" customHeight="1" x14ac:dyDescent="0.3">
      <c r="A39" s="925" t="s">
        <v>4783</v>
      </c>
      <c r="B39" s="530"/>
      <c r="C39" s="912"/>
      <c r="D39" s="911"/>
      <c r="E39" s="921">
        <v>1</v>
      </c>
      <c r="F39" s="916">
        <v>0.54</v>
      </c>
      <c r="G39" s="903">
        <v>21</v>
      </c>
      <c r="H39" s="913"/>
      <c r="I39" s="914"/>
      <c r="J39" s="902"/>
      <c r="K39" s="917">
        <v>0.54</v>
      </c>
      <c r="L39" s="915">
        <v>3</v>
      </c>
      <c r="M39" s="915">
        <v>24</v>
      </c>
      <c r="N39" s="918">
        <v>8</v>
      </c>
      <c r="O39" s="915" t="s">
        <v>4716</v>
      </c>
      <c r="P39" s="919" t="s">
        <v>4784</v>
      </c>
      <c r="Q39" s="920">
        <f t="shared" si="0"/>
        <v>0</v>
      </c>
      <c r="R39" s="956">
        <f t="shared" si="0"/>
        <v>0</v>
      </c>
      <c r="S39" s="920">
        <f t="shared" si="1"/>
        <v>-1</v>
      </c>
      <c r="T39" s="956">
        <f t="shared" si="2"/>
        <v>-0.54</v>
      </c>
      <c r="U39" s="963" t="s">
        <v>564</v>
      </c>
      <c r="V39" s="530" t="s">
        <v>564</v>
      </c>
      <c r="W39" s="530" t="s">
        <v>564</v>
      </c>
      <c r="X39" s="961" t="s">
        <v>564</v>
      </c>
      <c r="Y39" s="959"/>
    </row>
    <row r="40" spans="1:25" ht="14.4" customHeight="1" x14ac:dyDescent="0.3">
      <c r="A40" s="924" t="s">
        <v>4785</v>
      </c>
      <c r="B40" s="898">
        <v>4</v>
      </c>
      <c r="C40" s="899">
        <v>1.25</v>
      </c>
      <c r="D40" s="900">
        <v>2.5</v>
      </c>
      <c r="E40" s="910">
        <v>3</v>
      </c>
      <c r="F40" s="893">
        <v>1.07</v>
      </c>
      <c r="G40" s="894">
        <v>3</v>
      </c>
      <c r="H40" s="892">
        <v>2</v>
      </c>
      <c r="I40" s="893">
        <v>0.54</v>
      </c>
      <c r="J40" s="894">
        <v>1.5</v>
      </c>
      <c r="K40" s="895">
        <v>0.36</v>
      </c>
      <c r="L40" s="892">
        <v>2</v>
      </c>
      <c r="M40" s="892">
        <v>15</v>
      </c>
      <c r="N40" s="896">
        <v>5</v>
      </c>
      <c r="O40" s="892" t="s">
        <v>4716</v>
      </c>
      <c r="P40" s="909" t="s">
        <v>4786</v>
      </c>
      <c r="Q40" s="897">
        <f t="shared" si="0"/>
        <v>-2</v>
      </c>
      <c r="R40" s="955">
        <f t="shared" si="0"/>
        <v>-0.71</v>
      </c>
      <c r="S40" s="897">
        <f t="shared" si="1"/>
        <v>-1</v>
      </c>
      <c r="T40" s="955">
        <f t="shared" si="2"/>
        <v>-0.53</v>
      </c>
      <c r="U40" s="962">
        <v>10</v>
      </c>
      <c r="V40" s="906">
        <v>3</v>
      </c>
      <c r="W40" s="906">
        <v>-7</v>
      </c>
      <c r="X40" s="960">
        <v>0.3</v>
      </c>
      <c r="Y40" s="958"/>
    </row>
    <row r="41" spans="1:25" ht="14.4" customHeight="1" x14ac:dyDescent="0.3">
      <c r="A41" s="924" t="s">
        <v>4787</v>
      </c>
      <c r="B41" s="906">
        <v>2</v>
      </c>
      <c r="C41" s="907">
        <v>0.78</v>
      </c>
      <c r="D41" s="908">
        <v>3.5</v>
      </c>
      <c r="E41" s="889">
        <v>2</v>
      </c>
      <c r="F41" s="890">
        <v>0.78</v>
      </c>
      <c r="G41" s="891">
        <v>2</v>
      </c>
      <c r="H41" s="892">
        <v>1</v>
      </c>
      <c r="I41" s="893">
        <v>0.39</v>
      </c>
      <c r="J41" s="894">
        <v>2</v>
      </c>
      <c r="K41" s="895">
        <v>0.39</v>
      </c>
      <c r="L41" s="892">
        <v>2</v>
      </c>
      <c r="M41" s="892">
        <v>15</v>
      </c>
      <c r="N41" s="896">
        <v>5</v>
      </c>
      <c r="O41" s="892" t="s">
        <v>4716</v>
      </c>
      <c r="P41" s="909" t="s">
        <v>4788</v>
      </c>
      <c r="Q41" s="897">
        <f t="shared" si="0"/>
        <v>-1</v>
      </c>
      <c r="R41" s="955">
        <f t="shared" si="0"/>
        <v>-0.39</v>
      </c>
      <c r="S41" s="897">
        <f t="shared" si="1"/>
        <v>-1</v>
      </c>
      <c r="T41" s="955">
        <f t="shared" si="2"/>
        <v>-0.39</v>
      </c>
      <c r="U41" s="962">
        <v>5</v>
      </c>
      <c r="V41" s="906">
        <v>2</v>
      </c>
      <c r="W41" s="906">
        <v>-3</v>
      </c>
      <c r="X41" s="960">
        <v>0.4</v>
      </c>
      <c r="Y41" s="958"/>
    </row>
    <row r="42" spans="1:25" ht="14.4" customHeight="1" x14ac:dyDescent="0.3">
      <c r="A42" s="925" t="s">
        <v>4789</v>
      </c>
      <c r="B42" s="530"/>
      <c r="C42" s="912"/>
      <c r="D42" s="911"/>
      <c r="E42" s="913">
        <v>1</v>
      </c>
      <c r="F42" s="914">
        <v>0.95</v>
      </c>
      <c r="G42" s="902">
        <v>8</v>
      </c>
      <c r="H42" s="915"/>
      <c r="I42" s="916"/>
      <c r="J42" s="903"/>
      <c r="K42" s="917">
        <v>0.95</v>
      </c>
      <c r="L42" s="915">
        <v>3</v>
      </c>
      <c r="M42" s="915">
        <v>30</v>
      </c>
      <c r="N42" s="918">
        <v>10</v>
      </c>
      <c r="O42" s="915" t="s">
        <v>4716</v>
      </c>
      <c r="P42" s="919" t="s">
        <v>4790</v>
      </c>
      <c r="Q42" s="920">
        <f t="shared" si="0"/>
        <v>0</v>
      </c>
      <c r="R42" s="956">
        <f t="shared" si="0"/>
        <v>0</v>
      </c>
      <c r="S42" s="920">
        <f t="shared" si="1"/>
        <v>-1</v>
      </c>
      <c r="T42" s="956">
        <f t="shared" si="2"/>
        <v>-0.95</v>
      </c>
      <c r="U42" s="963" t="s">
        <v>564</v>
      </c>
      <c r="V42" s="530" t="s">
        <v>564</v>
      </c>
      <c r="W42" s="530" t="s">
        <v>564</v>
      </c>
      <c r="X42" s="961" t="s">
        <v>564</v>
      </c>
      <c r="Y42" s="959"/>
    </row>
    <row r="43" spans="1:25" ht="14.4" customHeight="1" x14ac:dyDescent="0.3">
      <c r="A43" s="924" t="s">
        <v>4791</v>
      </c>
      <c r="B43" s="906">
        <v>2</v>
      </c>
      <c r="C43" s="907">
        <v>0.73</v>
      </c>
      <c r="D43" s="908">
        <v>2</v>
      </c>
      <c r="E43" s="910">
        <v>5</v>
      </c>
      <c r="F43" s="893">
        <v>1.88</v>
      </c>
      <c r="G43" s="894">
        <v>2</v>
      </c>
      <c r="H43" s="889">
        <v>5</v>
      </c>
      <c r="I43" s="890">
        <v>1.94</v>
      </c>
      <c r="J43" s="901">
        <v>4.4000000000000004</v>
      </c>
      <c r="K43" s="895">
        <v>0.37</v>
      </c>
      <c r="L43" s="892">
        <v>1</v>
      </c>
      <c r="M43" s="892">
        <v>12</v>
      </c>
      <c r="N43" s="896">
        <v>4</v>
      </c>
      <c r="O43" s="892" t="s">
        <v>4716</v>
      </c>
      <c r="P43" s="909" t="s">
        <v>4792</v>
      </c>
      <c r="Q43" s="897">
        <f t="shared" si="0"/>
        <v>3</v>
      </c>
      <c r="R43" s="955">
        <f t="shared" si="0"/>
        <v>1.21</v>
      </c>
      <c r="S43" s="897">
        <f t="shared" si="1"/>
        <v>0</v>
      </c>
      <c r="T43" s="955">
        <f t="shared" si="2"/>
        <v>6.0000000000000053E-2</v>
      </c>
      <c r="U43" s="962">
        <v>20</v>
      </c>
      <c r="V43" s="906">
        <v>22</v>
      </c>
      <c r="W43" s="906">
        <v>2</v>
      </c>
      <c r="X43" s="960">
        <v>1.1000000000000001</v>
      </c>
      <c r="Y43" s="958">
        <v>10</v>
      </c>
    </row>
    <row r="44" spans="1:25" ht="14.4" customHeight="1" x14ac:dyDescent="0.3">
      <c r="A44" s="924" t="s">
        <v>4793</v>
      </c>
      <c r="B44" s="906"/>
      <c r="C44" s="907"/>
      <c r="D44" s="908"/>
      <c r="E44" s="889">
        <v>1</v>
      </c>
      <c r="F44" s="890">
        <v>0.56000000000000005</v>
      </c>
      <c r="G44" s="891">
        <v>8</v>
      </c>
      <c r="H44" s="892"/>
      <c r="I44" s="893"/>
      <c r="J44" s="894"/>
      <c r="K44" s="895">
        <v>0.56000000000000005</v>
      </c>
      <c r="L44" s="892">
        <v>2</v>
      </c>
      <c r="M44" s="892">
        <v>18</v>
      </c>
      <c r="N44" s="896">
        <v>6</v>
      </c>
      <c r="O44" s="892" t="s">
        <v>4716</v>
      </c>
      <c r="P44" s="909" t="s">
        <v>4794</v>
      </c>
      <c r="Q44" s="897">
        <f t="shared" si="0"/>
        <v>0</v>
      </c>
      <c r="R44" s="955">
        <f t="shared" si="0"/>
        <v>0</v>
      </c>
      <c r="S44" s="897">
        <f t="shared" si="1"/>
        <v>-1</v>
      </c>
      <c r="T44" s="955">
        <f t="shared" si="2"/>
        <v>-0.56000000000000005</v>
      </c>
      <c r="U44" s="962" t="s">
        <v>564</v>
      </c>
      <c r="V44" s="906" t="s">
        <v>564</v>
      </c>
      <c r="W44" s="906" t="s">
        <v>564</v>
      </c>
      <c r="X44" s="960" t="s">
        <v>564</v>
      </c>
      <c r="Y44" s="958"/>
    </row>
    <row r="45" spans="1:25" ht="14.4" customHeight="1" x14ac:dyDescent="0.3">
      <c r="A45" s="924" t="s">
        <v>4795</v>
      </c>
      <c r="B45" s="906"/>
      <c r="C45" s="907"/>
      <c r="D45" s="908"/>
      <c r="E45" s="910"/>
      <c r="F45" s="893"/>
      <c r="G45" s="894"/>
      <c r="H45" s="889">
        <v>2</v>
      </c>
      <c r="I45" s="890">
        <v>0.64</v>
      </c>
      <c r="J45" s="891">
        <v>2</v>
      </c>
      <c r="K45" s="895">
        <v>0.32</v>
      </c>
      <c r="L45" s="892">
        <v>1</v>
      </c>
      <c r="M45" s="892">
        <v>12</v>
      </c>
      <c r="N45" s="896">
        <v>4</v>
      </c>
      <c r="O45" s="892" t="s">
        <v>4716</v>
      </c>
      <c r="P45" s="909" t="s">
        <v>4796</v>
      </c>
      <c r="Q45" s="897">
        <f t="shared" si="0"/>
        <v>2</v>
      </c>
      <c r="R45" s="955">
        <f t="shared" si="0"/>
        <v>0.64</v>
      </c>
      <c r="S45" s="897">
        <f t="shared" si="1"/>
        <v>2</v>
      </c>
      <c r="T45" s="955">
        <f t="shared" si="2"/>
        <v>0.64</v>
      </c>
      <c r="U45" s="962">
        <v>8</v>
      </c>
      <c r="V45" s="906">
        <v>4</v>
      </c>
      <c r="W45" s="906">
        <v>-4</v>
      </c>
      <c r="X45" s="960">
        <v>0.5</v>
      </c>
      <c r="Y45" s="958"/>
    </row>
    <row r="46" spans="1:25" ht="14.4" customHeight="1" x14ac:dyDescent="0.3">
      <c r="A46" s="924" t="s">
        <v>4797</v>
      </c>
      <c r="B46" s="906"/>
      <c r="C46" s="907"/>
      <c r="D46" s="908"/>
      <c r="E46" s="889">
        <v>1</v>
      </c>
      <c r="F46" s="890">
        <v>2.0499999999999998</v>
      </c>
      <c r="G46" s="891">
        <v>6</v>
      </c>
      <c r="H46" s="892"/>
      <c r="I46" s="893"/>
      <c r="J46" s="894"/>
      <c r="K46" s="895">
        <v>2.0499999999999998</v>
      </c>
      <c r="L46" s="892">
        <v>2</v>
      </c>
      <c r="M46" s="892">
        <v>15</v>
      </c>
      <c r="N46" s="896">
        <v>5</v>
      </c>
      <c r="O46" s="892" t="s">
        <v>4716</v>
      </c>
      <c r="P46" s="909" t="s">
        <v>4798</v>
      </c>
      <c r="Q46" s="897">
        <f t="shared" si="0"/>
        <v>0</v>
      </c>
      <c r="R46" s="955">
        <f t="shared" si="0"/>
        <v>0</v>
      </c>
      <c r="S46" s="897">
        <f t="shared" si="1"/>
        <v>-1</v>
      </c>
      <c r="T46" s="955">
        <f t="shared" si="2"/>
        <v>-2.0499999999999998</v>
      </c>
      <c r="U46" s="962" t="s">
        <v>564</v>
      </c>
      <c r="V46" s="906" t="s">
        <v>564</v>
      </c>
      <c r="W46" s="906" t="s">
        <v>564</v>
      </c>
      <c r="X46" s="960" t="s">
        <v>564</v>
      </c>
      <c r="Y46" s="958"/>
    </row>
    <row r="47" spans="1:25" ht="14.4" customHeight="1" x14ac:dyDescent="0.3">
      <c r="A47" s="924" t="s">
        <v>4799</v>
      </c>
      <c r="B47" s="898">
        <v>1</v>
      </c>
      <c r="C47" s="899">
        <v>5.77</v>
      </c>
      <c r="D47" s="900">
        <v>52</v>
      </c>
      <c r="E47" s="910"/>
      <c r="F47" s="893"/>
      <c r="G47" s="894"/>
      <c r="H47" s="892"/>
      <c r="I47" s="893"/>
      <c r="J47" s="894"/>
      <c r="K47" s="895">
        <v>4.82</v>
      </c>
      <c r="L47" s="892">
        <v>9</v>
      </c>
      <c r="M47" s="892">
        <v>81</v>
      </c>
      <c r="N47" s="896">
        <v>27</v>
      </c>
      <c r="O47" s="892" t="s">
        <v>4716</v>
      </c>
      <c r="P47" s="909" t="s">
        <v>4800</v>
      </c>
      <c r="Q47" s="897">
        <f t="shared" si="0"/>
        <v>-1</v>
      </c>
      <c r="R47" s="955">
        <f t="shared" si="0"/>
        <v>-5.77</v>
      </c>
      <c r="S47" s="897">
        <f t="shared" si="1"/>
        <v>0</v>
      </c>
      <c r="T47" s="955">
        <f t="shared" si="2"/>
        <v>0</v>
      </c>
      <c r="U47" s="962" t="s">
        <v>564</v>
      </c>
      <c r="V47" s="906" t="s">
        <v>564</v>
      </c>
      <c r="W47" s="906" t="s">
        <v>564</v>
      </c>
      <c r="X47" s="960" t="s">
        <v>564</v>
      </c>
      <c r="Y47" s="958"/>
    </row>
    <row r="48" spans="1:25" ht="14.4" customHeight="1" x14ac:dyDescent="0.3">
      <c r="A48" s="924" t="s">
        <v>4801</v>
      </c>
      <c r="B48" s="898">
        <v>1</v>
      </c>
      <c r="C48" s="899">
        <v>0.43</v>
      </c>
      <c r="D48" s="900">
        <v>11</v>
      </c>
      <c r="E48" s="910"/>
      <c r="F48" s="893"/>
      <c r="G48" s="894"/>
      <c r="H48" s="892"/>
      <c r="I48" s="893"/>
      <c r="J48" s="894"/>
      <c r="K48" s="895">
        <v>0.43</v>
      </c>
      <c r="L48" s="892">
        <v>2</v>
      </c>
      <c r="M48" s="892">
        <v>18</v>
      </c>
      <c r="N48" s="896">
        <v>6</v>
      </c>
      <c r="O48" s="892" t="s">
        <v>4716</v>
      </c>
      <c r="P48" s="909" t="s">
        <v>4802</v>
      </c>
      <c r="Q48" s="897">
        <f t="shared" si="0"/>
        <v>-1</v>
      </c>
      <c r="R48" s="955">
        <f t="shared" si="0"/>
        <v>-0.43</v>
      </c>
      <c r="S48" s="897">
        <f t="shared" si="1"/>
        <v>0</v>
      </c>
      <c r="T48" s="955">
        <f t="shared" si="2"/>
        <v>0</v>
      </c>
      <c r="U48" s="962" t="s">
        <v>564</v>
      </c>
      <c r="V48" s="906" t="s">
        <v>564</v>
      </c>
      <c r="W48" s="906" t="s">
        <v>564</v>
      </c>
      <c r="X48" s="960" t="s">
        <v>564</v>
      </c>
      <c r="Y48" s="958"/>
    </row>
    <row r="49" spans="1:25" ht="14.4" customHeight="1" x14ac:dyDescent="0.3">
      <c r="A49" s="924" t="s">
        <v>4803</v>
      </c>
      <c r="B49" s="906"/>
      <c r="C49" s="907"/>
      <c r="D49" s="908"/>
      <c r="E49" s="889">
        <v>3</v>
      </c>
      <c r="F49" s="890">
        <v>4.3</v>
      </c>
      <c r="G49" s="891">
        <v>9.3000000000000007</v>
      </c>
      <c r="H49" s="892"/>
      <c r="I49" s="893"/>
      <c r="J49" s="894"/>
      <c r="K49" s="895">
        <v>1.43</v>
      </c>
      <c r="L49" s="892">
        <v>4</v>
      </c>
      <c r="M49" s="892">
        <v>36</v>
      </c>
      <c r="N49" s="896">
        <v>12</v>
      </c>
      <c r="O49" s="892" t="s">
        <v>4716</v>
      </c>
      <c r="P49" s="909" t="s">
        <v>4804</v>
      </c>
      <c r="Q49" s="897">
        <f t="shared" si="0"/>
        <v>0</v>
      </c>
      <c r="R49" s="955">
        <f t="shared" si="0"/>
        <v>0</v>
      </c>
      <c r="S49" s="897">
        <f t="shared" si="1"/>
        <v>-3</v>
      </c>
      <c r="T49" s="955">
        <f t="shared" si="2"/>
        <v>-4.3</v>
      </c>
      <c r="U49" s="962" t="s">
        <v>564</v>
      </c>
      <c r="V49" s="906" t="s">
        <v>564</v>
      </c>
      <c r="W49" s="906" t="s">
        <v>564</v>
      </c>
      <c r="X49" s="960" t="s">
        <v>564</v>
      </c>
      <c r="Y49" s="958"/>
    </row>
    <row r="50" spans="1:25" ht="14.4" customHeight="1" x14ac:dyDescent="0.3">
      <c r="A50" s="925" t="s">
        <v>4805</v>
      </c>
      <c r="B50" s="530">
        <v>1</v>
      </c>
      <c r="C50" s="912">
        <v>1.81</v>
      </c>
      <c r="D50" s="911">
        <v>20</v>
      </c>
      <c r="E50" s="913"/>
      <c r="F50" s="914"/>
      <c r="G50" s="902"/>
      <c r="H50" s="915">
        <v>1</v>
      </c>
      <c r="I50" s="916">
        <v>4.24</v>
      </c>
      <c r="J50" s="904">
        <v>21</v>
      </c>
      <c r="K50" s="917">
        <v>1.81</v>
      </c>
      <c r="L50" s="915">
        <v>5</v>
      </c>
      <c r="M50" s="915">
        <v>45</v>
      </c>
      <c r="N50" s="918">
        <v>15</v>
      </c>
      <c r="O50" s="915" t="s">
        <v>4716</v>
      </c>
      <c r="P50" s="919" t="s">
        <v>4806</v>
      </c>
      <c r="Q50" s="920">
        <f t="shared" si="0"/>
        <v>0</v>
      </c>
      <c r="R50" s="956">
        <f t="shared" si="0"/>
        <v>2.4300000000000002</v>
      </c>
      <c r="S50" s="920">
        <f t="shared" si="1"/>
        <v>1</v>
      </c>
      <c r="T50" s="956">
        <f t="shared" si="2"/>
        <v>4.24</v>
      </c>
      <c r="U50" s="963">
        <v>15</v>
      </c>
      <c r="V50" s="530">
        <v>21</v>
      </c>
      <c r="W50" s="530">
        <v>6</v>
      </c>
      <c r="X50" s="961">
        <v>1.4</v>
      </c>
      <c r="Y50" s="959">
        <v>6</v>
      </c>
    </row>
    <row r="51" spans="1:25" ht="14.4" customHeight="1" x14ac:dyDescent="0.3">
      <c r="A51" s="924" t="s">
        <v>4807</v>
      </c>
      <c r="B51" s="906"/>
      <c r="C51" s="907"/>
      <c r="D51" s="908"/>
      <c r="E51" s="910"/>
      <c r="F51" s="893"/>
      <c r="G51" s="894"/>
      <c r="H51" s="889">
        <v>1</v>
      </c>
      <c r="I51" s="890">
        <v>2.02</v>
      </c>
      <c r="J51" s="891">
        <v>4</v>
      </c>
      <c r="K51" s="895">
        <v>2.02</v>
      </c>
      <c r="L51" s="892">
        <v>4</v>
      </c>
      <c r="M51" s="892">
        <v>39</v>
      </c>
      <c r="N51" s="896">
        <v>13</v>
      </c>
      <c r="O51" s="892" t="s">
        <v>4716</v>
      </c>
      <c r="P51" s="909" t="s">
        <v>4808</v>
      </c>
      <c r="Q51" s="897">
        <f t="shared" si="0"/>
        <v>1</v>
      </c>
      <c r="R51" s="955">
        <f t="shared" si="0"/>
        <v>2.02</v>
      </c>
      <c r="S51" s="897">
        <f t="shared" si="1"/>
        <v>1</v>
      </c>
      <c r="T51" s="955">
        <f t="shared" si="2"/>
        <v>2.02</v>
      </c>
      <c r="U51" s="962">
        <v>13</v>
      </c>
      <c r="V51" s="906">
        <v>4</v>
      </c>
      <c r="W51" s="906">
        <v>-9</v>
      </c>
      <c r="X51" s="960">
        <v>0.30769230769230771</v>
      </c>
      <c r="Y51" s="958"/>
    </row>
    <row r="52" spans="1:25" ht="14.4" customHeight="1" x14ac:dyDescent="0.3">
      <c r="A52" s="924" t="s">
        <v>4809</v>
      </c>
      <c r="B52" s="906"/>
      <c r="C52" s="907"/>
      <c r="D52" s="908"/>
      <c r="E52" s="889">
        <v>1</v>
      </c>
      <c r="F52" s="890">
        <v>0.54</v>
      </c>
      <c r="G52" s="891">
        <v>9</v>
      </c>
      <c r="H52" s="892"/>
      <c r="I52" s="893"/>
      <c r="J52" s="894"/>
      <c r="K52" s="895">
        <v>0.54</v>
      </c>
      <c r="L52" s="892">
        <v>2</v>
      </c>
      <c r="M52" s="892">
        <v>21</v>
      </c>
      <c r="N52" s="896">
        <v>7</v>
      </c>
      <c r="O52" s="892" t="s">
        <v>4716</v>
      </c>
      <c r="P52" s="909" t="s">
        <v>4810</v>
      </c>
      <c r="Q52" s="897">
        <f t="shared" si="0"/>
        <v>0</v>
      </c>
      <c r="R52" s="955">
        <f t="shared" si="0"/>
        <v>0</v>
      </c>
      <c r="S52" s="897">
        <f t="shared" si="1"/>
        <v>-1</v>
      </c>
      <c r="T52" s="955">
        <f t="shared" si="2"/>
        <v>-0.54</v>
      </c>
      <c r="U52" s="962" t="s">
        <v>564</v>
      </c>
      <c r="V52" s="906" t="s">
        <v>564</v>
      </c>
      <c r="W52" s="906" t="s">
        <v>564</v>
      </c>
      <c r="X52" s="960" t="s">
        <v>564</v>
      </c>
      <c r="Y52" s="958"/>
    </row>
    <row r="53" spans="1:25" ht="14.4" customHeight="1" x14ac:dyDescent="0.3">
      <c r="A53" s="924" t="s">
        <v>4811</v>
      </c>
      <c r="B53" s="898">
        <v>1</v>
      </c>
      <c r="C53" s="899">
        <v>0.46</v>
      </c>
      <c r="D53" s="900">
        <v>9</v>
      </c>
      <c r="E53" s="910"/>
      <c r="F53" s="893"/>
      <c r="G53" s="894"/>
      <c r="H53" s="892"/>
      <c r="I53" s="893"/>
      <c r="J53" s="894"/>
      <c r="K53" s="895">
        <v>0.46</v>
      </c>
      <c r="L53" s="892">
        <v>2</v>
      </c>
      <c r="M53" s="892">
        <v>15</v>
      </c>
      <c r="N53" s="896">
        <v>5</v>
      </c>
      <c r="O53" s="892" t="s">
        <v>4716</v>
      </c>
      <c r="P53" s="909" t="s">
        <v>4812</v>
      </c>
      <c r="Q53" s="897">
        <f t="shared" si="0"/>
        <v>-1</v>
      </c>
      <c r="R53" s="955">
        <f t="shared" si="0"/>
        <v>-0.46</v>
      </c>
      <c r="S53" s="897">
        <f t="shared" si="1"/>
        <v>0</v>
      </c>
      <c r="T53" s="955">
        <f t="shared" si="2"/>
        <v>0</v>
      </c>
      <c r="U53" s="962" t="s">
        <v>564</v>
      </c>
      <c r="V53" s="906" t="s">
        <v>564</v>
      </c>
      <c r="W53" s="906" t="s">
        <v>564</v>
      </c>
      <c r="X53" s="960" t="s">
        <v>564</v>
      </c>
      <c r="Y53" s="958"/>
    </row>
    <row r="54" spans="1:25" ht="14.4" customHeight="1" x14ac:dyDescent="0.3">
      <c r="A54" s="924" t="s">
        <v>4813</v>
      </c>
      <c r="B54" s="906"/>
      <c r="C54" s="907"/>
      <c r="D54" s="908"/>
      <c r="E54" s="910"/>
      <c r="F54" s="893"/>
      <c r="G54" s="894"/>
      <c r="H54" s="889">
        <v>1</v>
      </c>
      <c r="I54" s="890">
        <v>1.28</v>
      </c>
      <c r="J54" s="891">
        <v>4</v>
      </c>
      <c r="K54" s="895">
        <v>1.28</v>
      </c>
      <c r="L54" s="892">
        <v>3</v>
      </c>
      <c r="M54" s="892">
        <v>24</v>
      </c>
      <c r="N54" s="896">
        <v>8</v>
      </c>
      <c r="O54" s="892" t="s">
        <v>4716</v>
      </c>
      <c r="P54" s="909" t="s">
        <v>4814</v>
      </c>
      <c r="Q54" s="897">
        <f t="shared" si="0"/>
        <v>1</v>
      </c>
      <c r="R54" s="955">
        <f t="shared" si="0"/>
        <v>1.28</v>
      </c>
      <c r="S54" s="897">
        <f t="shared" si="1"/>
        <v>1</v>
      </c>
      <c r="T54" s="955">
        <f t="shared" si="2"/>
        <v>1.28</v>
      </c>
      <c r="U54" s="962">
        <v>8</v>
      </c>
      <c r="V54" s="906">
        <v>4</v>
      </c>
      <c r="W54" s="906">
        <v>-4</v>
      </c>
      <c r="X54" s="960">
        <v>0.5</v>
      </c>
      <c r="Y54" s="958"/>
    </row>
    <row r="55" spans="1:25" ht="14.4" customHeight="1" x14ac:dyDescent="0.3">
      <c r="A55" s="925" t="s">
        <v>4815</v>
      </c>
      <c r="B55" s="530"/>
      <c r="C55" s="912"/>
      <c r="D55" s="911"/>
      <c r="E55" s="921">
        <v>1</v>
      </c>
      <c r="F55" s="916">
        <v>2.36</v>
      </c>
      <c r="G55" s="903">
        <v>7</v>
      </c>
      <c r="H55" s="913"/>
      <c r="I55" s="914"/>
      <c r="J55" s="902"/>
      <c r="K55" s="917">
        <v>2.36</v>
      </c>
      <c r="L55" s="915">
        <v>4</v>
      </c>
      <c r="M55" s="915">
        <v>39</v>
      </c>
      <c r="N55" s="918">
        <v>13</v>
      </c>
      <c r="O55" s="915" t="s">
        <v>4716</v>
      </c>
      <c r="P55" s="919" t="s">
        <v>4816</v>
      </c>
      <c r="Q55" s="920">
        <f t="shared" si="0"/>
        <v>0</v>
      </c>
      <c r="R55" s="956">
        <f t="shared" si="0"/>
        <v>0</v>
      </c>
      <c r="S55" s="920">
        <f t="shared" si="1"/>
        <v>-1</v>
      </c>
      <c r="T55" s="956">
        <f t="shared" si="2"/>
        <v>-2.36</v>
      </c>
      <c r="U55" s="963" t="s">
        <v>564</v>
      </c>
      <c r="V55" s="530" t="s">
        <v>564</v>
      </c>
      <c r="W55" s="530" t="s">
        <v>564</v>
      </c>
      <c r="X55" s="961" t="s">
        <v>564</v>
      </c>
      <c r="Y55" s="959"/>
    </row>
    <row r="56" spans="1:25" ht="14.4" customHeight="1" x14ac:dyDescent="0.3">
      <c r="A56" s="924" t="s">
        <v>4817</v>
      </c>
      <c r="B56" s="906"/>
      <c r="C56" s="907"/>
      <c r="D56" s="908"/>
      <c r="E56" s="889">
        <v>1</v>
      </c>
      <c r="F56" s="890">
        <v>0.39</v>
      </c>
      <c r="G56" s="891">
        <v>3</v>
      </c>
      <c r="H56" s="892"/>
      <c r="I56" s="893"/>
      <c r="J56" s="894"/>
      <c r="K56" s="895">
        <v>0.39</v>
      </c>
      <c r="L56" s="892">
        <v>2</v>
      </c>
      <c r="M56" s="892">
        <v>15</v>
      </c>
      <c r="N56" s="896">
        <v>5</v>
      </c>
      <c r="O56" s="892" t="s">
        <v>4716</v>
      </c>
      <c r="P56" s="909" t="s">
        <v>4818</v>
      </c>
      <c r="Q56" s="897">
        <f t="shared" si="0"/>
        <v>0</v>
      </c>
      <c r="R56" s="955">
        <f t="shared" si="0"/>
        <v>0</v>
      </c>
      <c r="S56" s="897">
        <f t="shared" si="1"/>
        <v>-1</v>
      </c>
      <c r="T56" s="955">
        <f t="shared" si="2"/>
        <v>-0.39</v>
      </c>
      <c r="U56" s="962" t="s">
        <v>564</v>
      </c>
      <c r="V56" s="906" t="s">
        <v>564</v>
      </c>
      <c r="W56" s="906" t="s">
        <v>564</v>
      </c>
      <c r="X56" s="960" t="s">
        <v>564</v>
      </c>
      <c r="Y56" s="958"/>
    </row>
    <row r="57" spans="1:25" ht="14.4" customHeight="1" thickBot="1" x14ac:dyDescent="0.35">
      <c r="A57" s="940" t="s">
        <v>4819</v>
      </c>
      <c r="B57" s="941"/>
      <c r="C57" s="942"/>
      <c r="D57" s="943"/>
      <c r="E57" s="944">
        <v>1</v>
      </c>
      <c r="F57" s="945">
        <v>1.1100000000000001</v>
      </c>
      <c r="G57" s="946">
        <v>6</v>
      </c>
      <c r="H57" s="947"/>
      <c r="I57" s="948"/>
      <c r="J57" s="949"/>
      <c r="K57" s="950">
        <v>1</v>
      </c>
      <c r="L57" s="947">
        <v>2</v>
      </c>
      <c r="M57" s="947">
        <v>18</v>
      </c>
      <c r="N57" s="951">
        <v>6</v>
      </c>
      <c r="O57" s="947" t="s">
        <v>4716</v>
      </c>
      <c r="P57" s="952" t="s">
        <v>4820</v>
      </c>
      <c r="Q57" s="953">
        <f t="shared" si="0"/>
        <v>0</v>
      </c>
      <c r="R57" s="957">
        <f t="shared" si="0"/>
        <v>0</v>
      </c>
      <c r="S57" s="953">
        <f t="shared" si="1"/>
        <v>-1</v>
      </c>
      <c r="T57" s="957">
        <f t="shared" si="2"/>
        <v>-1.1100000000000001</v>
      </c>
      <c r="U57" s="967" t="s">
        <v>564</v>
      </c>
      <c r="V57" s="941" t="s">
        <v>564</v>
      </c>
      <c r="W57" s="941" t="s">
        <v>564</v>
      </c>
      <c r="X57" s="968" t="s">
        <v>564</v>
      </c>
      <c r="Y57" s="969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8:Q1048576">
    <cfRule type="cellIs" dxfId="13" priority="10" stopIfTrue="1" operator="lessThan">
      <formula>0</formula>
    </cfRule>
  </conditionalFormatting>
  <conditionalFormatting sqref="W58:W1048576">
    <cfRule type="cellIs" dxfId="12" priority="9" stopIfTrue="1" operator="greaterThan">
      <formula>0</formula>
    </cfRule>
  </conditionalFormatting>
  <conditionalFormatting sqref="X58:X1048576">
    <cfRule type="cellIs" dxfId="11" priority="8" stopIfTrue="1" operator="greaterThan">
      <formula>1</formula>
    </cfRule>
  </conditionalFormatting>
  <conditionalFormatting sqref="X58:X1048576">
    <cfRule type="cellIs" dxfId="10" priority="5" stopIfTrue="1" operator="greaterThan">
      <formula>1</formula>
    </cfRule>
  </conditionalFormatting>
  <conditionalFormatting sqref="W58:W1048576">
    <cfRule type="cellIs" dxfId="9" priority="6" stopIfTrue="1" operator="greaterThan">
      <formula>0</formula>
    </cfRule>
  </conditionalFormatting>
  <conditionalFormatting sqref="Q58:Q1048576">
    <cfRule type="cellIs" dxfId="8" priority="7" stopIfTrue="1" operator="lessThan">
      <formula>0</formula>
    </cfRule>
  </conditionalFormatting>
  <conditionalFormatting sqref="Q5:Q57">
    <cfRule type="cellIs" dxfId="7" priority="4" stopIfTrue="1" operator="lessThan">
      <formula>0</formula>
    </cfRule>
  </conditionalFormatting>
  <conditionalFormatting sqref="X5:X57">
    <cfRule type="cellIs" dxfId="6" priority="2" stopIfTrue="1" operator="greaterThan">
      <formula>1</formula>
    </cfRule>
  </conditionalFormatting>
  <conditionalFormatting sqref="W5:W57">
    <cfRule type="cellIs" dxfId="5" priority="3" stopIfTrue="1" operator="greaterThan">
      <formula>0</formula>
    </cfRule>
  </conditionalFormatting>
  <conditionalFormatting sqref="S5:S5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64" t="s">
        <v>175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ht="14.4" customHeight="1" thickBot="1" x14ac:dyDescent="0.35">
      <c r="A2" s="374" t="s">
        <v>325</v>
      </c>
      <c r="B2" s="220"/>
      <c r="C2" s="220"/>
      <c r="D2" s="220"/>
      <c r="E2" s="220"/>
      <c r="F2" s="220"/>
    </row>
    <row r="3" spans="1:10" ht="14.4" customHeight="1" x14ac:dyDescent="0.3">
      <c r="A3" s="555"/>
      <c r="B3" s="216">
        <v>2015</v>
      </c>
      <c r="C3" s="44">
        <v>2016</v>
      </c>
      <c r="D3" s="11"/>
      <c r="E3" s="559">
        <v>2017</v>
      </c>
      <c r="F3" s="560"/>
      <c r="G3" s="560"/>
      <c r="H3" s="561"/>
      <c r="I3" s="562">
        <v>2017</v>
      </c>
      <c r="J3" s="563"/>
    </row>
    <row r="4" spans="1:10" ht="14.4" customHeight="1" thickBot="1" x14ac:dyDescent="0.35">
      <c r="A4" s="556"/>
      <c r="B4" s="557" t="s">
        <v>94</v>
      </c>
      <c r="C4" s="558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312</v>
      </c>
      <c r="J4" s="499" t="s">
        <v>313</v>
      </c>
    </row>
    <row r="5" spans="1:10" ht="14.4" customHeight="1" x14ac:dyDescent="0.3">
      <c r="A5" s="221" t="str">
        <f>HYPERLINK("#'Léky Žádanky'!A1","Léky (Kč)")</f>
        <v>Léky (Kč)</v>
      </c>
      <c r="B5" s="31">
        <v>1912.052210000001</v>
      </c>
      <c r="C5" s="33">
        <v>1853.83359</v>
      </c>
      <c r="D5" s="12"/>
      <c r="E5" s="226">
        <v>2195.141540000001</v>
      </c>
      <c r="F5" s="32">
        <v>2003.321428571428</v>
      </c>
      <c r="G5" s="225">
        <f>E5-F5</f>
        <v>191.820111428573</v>
      </c>
      <c r="H5" s="231">
        <f>IF(F5&lt;0.00000001,"",E5/F5)</f>
        <v>1.0957510405933013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9146.69200000001</v>
      </c>
      <c r="C6" s="35">
        <v>9164.5539200000003</v>
      </c>
      <c r="D6" s="12"/>
      <c r="E6" s="227">
        <v>9187.3543800000007</v>
      </c>
      <c r="F6" s="34">
        <v>9161.7500000000036</v>
      </c>
      <c r="G6" s="228">
        <f>E6-F6</f>
        <v>25.604379999997036</v>
      </c>
      <c r="H6" s="232">
        <f>IF(F6&lt;0.00000001,"",E6/F6)</f>
        <v>1.0027947040685454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16661.058690000009</v>
      </c>
      <c r="C7" s="35">
        <v>17635.41605</v>
      </c>
      <c r="D7" s="12"/>
      <c r="E7" s="227">
        <v>18994.954420000005</v>
      </c>
      <c r="F7" s="34">
        <v>19226</v>
      </c>
      <c r="G7" s="228">
        <f>E7-F7</f>
        <v>-231.04557999999452</v>
      </c>
      <c r="H7" s="232">
        <f>IF(F7&lt;0.00000001,"",E7/F7)</f>
        <v>0.98798264953708548</v>
      </c>
    </row>
    <row r="8" spans="1:10" ht="14.4" customHeight="1" thickBot="1" x14ac:dyDescent="0.35">
      <c r="A8" s="1" t="s">
        <v>97</v>
      </c>
      <c r="B8" s="15">
        <v>6547.1287500000144</v>
      </c>
      <c r="C8" s="37">
        <v>6558.8565700000036</v>
      </c>
      <c r="D8" s="12"/>
      <c r="E8" s="229">
        <v>8381.9079600000223</v>
      </c>
      <c r="F8" s="36">
        <v>7398.8151698125694</v>
      </c>
      <c r="G8" s="230">
        <f>E8-F8</f>
        <v>983.09279018745292</v>
      </c>
      <c r="H8" s="233">
        <f>IF(F8&lt;0.00000001,"",E8/F8)</f>
        <v>1.1328716514231234</v>
      </c>
    </row>
    <row r="9" spans="1:10" ht="14.4" customHeight="1" thickBot="1" x14ac:dyDescent="0.35">
      <c r="A9" s="2" t="s">
        <v>98</v>
      </c>
      <c r="B9" s="3">
        <v>34266.931650000035</v>
      </c>
      <c r="C9" s="39">
        <v>35212.660130000004</v>
      </c>
      <c r="D9" s="12"/>
      <c r="E9" s="3">
        <v>38759.358300000029</v>
      </c>
      <c r="F9" s="38">
        <v>37789.886598384001</v>
      </c>
      <c r="G9" s="38">
        <f>E9-F9</f>
        <v>969.47170161602844</v>
      </c>
      <c r="H9" s="234">
        <f>IF(F9&lt;0.00000001,"",E9/F9)</f>
        <v>1.0256542633196863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358.45499999999998</v>
      </c>
      <c r="C11" s="33">
        <f>IF(ISERROR(VLOOKUP("Celkem:",'ZV Vykáz.-A'!A:H,5,0)),0,VLOOKUP("Celkem:",'ZV Vykáz.-A'!A:H,5,0)/1000)</f>
        <v>332.62731000000008</v>
      </c>
      <c r="D11" s="12"/>
      <c r="E11" s="226">
        <f>IF(ISERROR(VLOOKUP("Celkem:",'ZV Vykáz.-A'!A:H,8,0)),0,VLOOKUP("Celkem:",'ZV Vykáz.-A'!A:H,8,0)/1000)</f>
        <v>330.26130999999998</v>
      </c>
      <c r="F11" s="32">
        <f>C11</f>
        <v>332.62731000000008</v>
      </c>
      <c r="G11" s="225">
        <f>E11-F11</f>
        <v>-2.3660000000000991</v>
      </c>
      <c r="H11" s="231">
        <f>IF(F11&lt;0.00000001,"",E11/F11)</f>
        <v>0.99288693402835715</v>
      </c>
      <c r="I11" s="225">
        <f>E11-B11</f>
        <v>-28.193690000000004</v>
      </c>
      <c r="J11" s="231">
        <f>IF(B11&lt;0.00000001,"",E11/B11)</f>
        <v>0.9213466404430124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46928.039999999994</v>
      </c>
      <c r="C12" s="37">
        <f>IF(ISERROR(VLOOKUP("Celkem",CaseMix!A:D,3,0)),0,VLOOKUP("Celkem",CaseMix!A:D,3,0)*30)</f>
        <v>46063.83</v>
      </c>
      <c r="D12" s="12"/>
      <c r="E12" s="229">
        <f>IF(ISERROR(VLOOKUP("Celkem",CaseMix!A:D,4,0)),0,VLOOKUP("Celkem",CaseMix!A:D,4,0)*30)</f>
        <v>41642.339999999997</v>
      </c>
      <c r="F12" s="36">
        <f>C12</f>
        <v>46063.83</v>
      </c>
      <c r="G12" s="230">
        <f>E12-F12</f>
        <v>-4421.4900000000052</v>
      </c>
      <c r="H12" s="233">
        <f>IF(F12&lt;0.00000001,"",E12/F12)</f>
        <v>0.9040138433994741</v>
      </c>
      <c r="I12" s="230">
        <f>E12-B12</f>
        <v>-5285.6999999999971</v>
      </c>
      <c r="J12" s="233">
        <f>IF(B12&lt;0.00000001,"",E12/B12)</f>
        <v>0.887365847795902</v>
      </c>
    </row>
    <row r="13" spans="1:10" ht="14.4" customHeight="1" thickBot="1" x14ac:dyDescent="0.35">
      <c r="A13" s="4" t="s">
        <v>101</v>
      </c>
      <c r="B13" s="9">
        <f>SUM(B11:B12)</f>
        <v>47286.494999999995</v>
      </c>
      <c r="C13" s="41">
        <f>SUM(C11:C12)</f>
        <v>46396.457310000005</v>
      </c>
      <c r="D13" s="12"/>
      <c r="E13" s="9">
        <f>SUM(E11:E12)</f>
        <v>41972.601309999998</v>
      </c>
      <c r="F13" s="40">
        <f>SUM(F11:F12)</f>
        <v>46396.457310000005</v>
      </c>
      <c r="G13" s="40">
        <f>E13-F13</f>
        <v>-4423.856000000007</v>
      </c>
      <c r="H13" s="235">
        <f>IF(F13&lt;0.00000001,"",E13/F13)</f>
        <v>0.90465099586285613</v>
      </c>
      <c r="I13" s="40">
        <f>SUM(I11:I12)</f>
        <v>-5313.8936899999972</v>
      </c>
      <c r="J13" s="235">
        <f>IF(B13&lt;0.00000001,"",E13/B13)</f>
        <v>0.8876234389966946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1.3799454086809066</v>
      </c>
      <c r="C15" s="43">
        <f>IF(C9=0,"",C13/C9)</f>
        <v>1.3176072792771423</v>
      </c>
      <c r="D15" s="12"/>
      <c r="E15" s="10">
        <f>IF(E9=0,"",E13/E9)</f>
        <v>1.0829023789591472</v>
      </c>
      <c r="F15" s="42">
        <f>IF(F9=0,"",F13/F9)</f>
        <v>1.2277479899075443</v>
      </c>
      <c r="G15" s="42">
        <f>IF(ISERROR(F15-E15),"",E15-F15)</f>
        <v>-0.1448456109483971</v>
      </c>
      <c r="H15" s="236">
        <f>IF(ISERROR(F15-E15),"",IF(F15&lt;0.00000001,"",E15/F15))</f>
        <v>0.88202333692331703</v>
      </c>
    </row>
    <row r="17" spans="1:8" ht="14.4" customHeight="1" x14ac:dyDescent="0.3">
      <c r="A17" s="222" t="s">
        <v>202</v>
      </c>
    </row>
    <row r="18" spans="1:8" ht="14.4" customHeight="1" x14ac:dyDescent="0.3">
      <c r="A18" s="434" t="s">
        <v>240</v>
      </c>
      <c r="B18" s="435"/>
      <c r="C18" s="435"/>
      <c r="D18" s="435"/>
      <c r="E18" s="435"/>
      <c r="F18" s="435"/>
      <c r="G18" s="435"/>
      <c r="H18" s="435"/>
    </row>
    <row r="19" spans="1:8" x14ac:dyDescent="0.3">
      <c r="A19" s="433" t="s">
        <v>239</v>
      </c>
      <c r="B19" s="435"/>
      <c r="C19" s="435"/>
      <c r="D19" s="435"/>
      <c r="E19" s="435"/>
      <c r="F19" s="435"/>
      <c r="G19" s="435"/>
      <c r="H19" s="435"/>
    </row>
    <row r="20" spans="1:8" ht="14.4" customHeight="1" x14ac:dyDescent="0.3">
      <c r="A20" s="223" t="s">
        <v>268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311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65" t="s">
        <v>158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74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1269145</v>
      </c>
      <c r="C3" s="344">
        <f t="shared" ref="C3:L3" si="0">SUBTOTAL(9,C6:C1048576)</f>
        <v>5.657402286318403</v>
      </c>
      <c r="D3" s="344">
        <f t="shared" si="0"/>
        <v>1855317</v>
      </c>
      <c r="E3" s="344">
        <f t="shared" si="0"/>
        <v>7</v>
      </c>
      <c r="F3" s="344">
        <f t="shared" si="0"/>
        <v>1863219</v>
      </c>
      <c r="G3" s="347">
        <f>IF(D3&lt;&gt;0,F3/D3,"")</f>
        <v>1.0042591104377312</v>
      </c>
      <c r="H3" s="343">
        <f t="shared" si="0"/>
        <v>1163831.72</v>
      </c>
      <c r="I3" s="344">
        <f t="shared" si="0"/>
        <v>9.3665759399153927</v>
      </c>
      <c r="J3" s="344">
        <f t="shared" si="0"/>
        <v>134392.20000000001</v>
      </c>
      <c r="K3" s="344">
        <f t="shared" si="0"/>
        <v>2</v>
      </c>
      <c r="L3" s="344">
        <f t="shared" si="0"/>
        <v>154719.37</v>
      </c>
      <c r="M3" s="345">
        <f>IF(J3&lt;&gt;0,L3/J3,"")</f>
        <v>1.1512526024575829</v>
      </c>
    </row>
    <row r="4" spans="1:13" ht="14.4" customHeight="1" x14ac:dyDescent="0.3">
      <c r="A4" s="698" t="s">
        <v>118</v>
      </c>
      <c r="B4" s="630" t="s">
        <v>123</v>
      </c>
      <c r="C4" s="631"/>
      <c r="D4" s="631"/>
      <c r="E4" s="631"/>
      <c r="F4" s="631"/>
      <c r="G4" s="633"/>
      <c r="H4" s="630" t="s">
        <v>124</v>
      </c>
      <c r="I4" s="631"/>
      <c r="J4" s="631"/>
      <c r="K4" s="631"/>
      <c r="L4" s="631"/>
      <c r="M4" s="633"/>
    </row>
    <row r="5" spans="1:13" s="330" customFormat="1" ht="14.4" customHeight="1" thickBot="1" x14ac:dyDescent="0.35">
      <c r="A5" s="970"/>
      <c r="B5" s="971">
        <v>2015</v>
      </c>
      <c r="C5" s="972"/>
      <c r="D5" s="972">
        <v>2016</v>
      </c>
      <c r="E5" s="972"/>
      <c r="F5" s="972">
        <v>2017</v>
      </c>
      <c r="G5" s="883" t="s">
        <v>2</v>
      </c>
      <c r="H5" s="971">
        <v>2015</v>
      </c>
      <c r="I5" s="972"/>
      <c r="J5" s="972">
        <v>2016</v>
      </c>
      <c r="K5" s="972"/>
      <c r="L5" s="972">
        <v>2017</v>
      </c>
      <c r="M5" s="883" t="s">
        <v>2</v>
      </c>
    </row>
    <row r="6" spans="1:13" ht="14.4" customHeight="1" x14ac:dyDescent="0.3">
      <c r="A6" s="842" t="s">
        <v>4822</v>
      </c>
      <c r="B6" s="865">
        <v>2175</v>
      </c>
      <c r="C6" s="828">
        <v>0.48247559893522629</v>
      </c>
      <c r="D6" s="865">
        <v>4508</v>
      </c>
      <c r="E6" s="828">
        <v>1</v>
      </c>
      <c r="F6" s="865">
        <v>4508</v>
      </c>
      <c r="G6" s="833">
        <v>1</v>
      </c>
      <c r="H6" s="865">
        <v>1769.52</v>
      </c>
      <c r="I6" s="828">
        <v>0.47122861586314152</v>
      </c>
      <c r="J6" s="865">
        <v>3755.12</v>
      </c>
      <c r="K6" s="828">
        <v>1</v>
      </c>
      <c r="L6" s="865">
        <v>3226.9</v>
      </c>
      <c r="M6" s="231">
        <v>0.85933339014465593</v>
      </c>
    </row>
    <row r="7" spans="1:13" ht="14.4" customHeight="1" x14ac:dyDescent="0.3">
      <c r="A7" s="779" t="s">
        <v>4123</v>
      </c>
      <c r="B7" s="867">
        <v>93687</v>
      </c>
      <c r="C7" s="753">
        <v>1.3216573089185453</v>
      </c>
      <c r="D7" s="867">
        <v>70886</v>
      </c>
      <c r="E7" s="753">
        <v>1</v>
      </c>
      <c r="F7" s="867">
        <v>118599</v>
      </c>
      <c r="G7" s="769">
        <v>1.6730948283158875</v>
      </c>
      <c r="H7" s="867"/>
      <c r="I7" s="753"/>
      <c r="J7" s="867"/>
      <c r="K7" s="753"/>
      <c r="L7" s="867"/>
      <c r="M7" s="792"/>
    </row>
    <row r="8" spans="1:13" ht="14.4" customHeight="1" x14ac:dyDescent="0.3">
      <c r="A8" s="779" t="s">
        <v>4823</v>
      </c>
      <c r="B8" s="867">
        <v>493986</v>
      </c>
      <c r="C8" s="753">
        <v>0.45351396063864652</v>
      </c>
      <c r="D8" s="867">
        <v>1089241</v>
      </c>
      <c r="E8" s="753">
        <v>1</v>
      </c>
      <c r="F8" s="867">
        <v>1114777</v>
      </c>
      <c r="G8" s="769">
        <v>1.0234438475966292</v>
      </c>
      <c r="H8" s="867"/>
      <c r="I8" s="753"/>
      <c r="J8" s="867"/>
      <c r="K8" s="753"/>
      <c r="L8" s="867"/>
      <c r="M8" s="792"/>
    </row>
    <row r="9" spans="1:13" ht="14.4" customHeight="1" x14ac:dyDescent="0.3">
      <c r="A9" s="779" t="s">
        <v>4824</v>
      </c>
      <c r="B9" s="867">
        <v>348163</v>
      </c>
      <c r="C9" s="753">
        <v>1.1920165434694039</v>
      </c>
      <c r="D9" s="867">
        <v>292079</v>
      </c>
      <c r="E9" s="753">
        <v>1</v>
      </c>
      <c r="F9" s="867">
        <v>280318</v>
      </c>
      <c r="G9" s="769">
        <v>0.95973349675943842</v>
      </c>
      <c r="H9" s="867">
        <v>1162062.2</v>
      </c>
      <c r="I9" s="753">
        <v>8.8953473240522509</v>
      </c>
      <c r="J9" s="867">
        <v>130637.08000000002</v>
      </c>
      <c r="K9" s="753">
        <v>1</v>
      </c>
      <c r="L9" s="867">
        <v>151492.47</v>
      </c>
      <c r="M9" s="792">
        <v>1.1596437244310727</v>
      </c>
    </row>
    <row r="10" spans="1:13" ht="14.4" customHeight="1" x14ac:dyDescent="0.3">
      <c r="A10" s="779" t="s">
        <v>4825</v>
      </c>
      <c r="B10" s="867">
        <v>202813</v>
      </c>
      <c r="C10" s="753">
        <v>0.75446774001547523</v>
      </c>
      <c r="D10" s="867">
        <v>268816</v>
      </c>
      <c r="E10" s="753">
        <v>1</v>
      </c>
      <c r="F10" s="867">
        <v>214594</v>
      </c>
      <c r="G10" s="769">
        <v>0.79829325635378845</v>
      </c>
      <c r="H10" s="867"/>
      <c r="I10" s="753"/>
      <c r="J10" s="867"/>
      <c r="K10" s="753"/>
      <c r="L10" s="867"/>
      <c r="M10" s="792"/>
    </row>
    <row r="11" spans="1:13" ht="14.4" customHeight="1" x14ac:dyDescent="0.3">
      <c r="A11" s="779" t="s">
        <v>4826</v>
      </c>
      <c r="B11" s="867">
        <v>11192</v>
      </c>
      <c r="C11" s="753">
        <v>0.31477106536168298</v>
      </c>
      <c r="D11" s="867">
        <v>35556</v>
      </c>
      <c r="E11" s="753">
        <v>1</v>
      </c>
      <c r="F11" s="867">
        <v>34049</v>
      </c>
      <c r="G11" s="769">
        <v>0.95761615479806506</v>
      </c>
      <c r="H11" s="867"/>
      <c r="I11" s="753"/>
      <c r="J11" s="867"/>
      <c r="K11" s="753"/>
      <c r="L11" s="867"/>
      <c r="M11" s="792"/>
    </row>
    <row r="12" spans="1:13" ht="14.4" customHeight="1" x14ac:dyDescent="0.3">
      <c r="A12" s="779" t="s">
        <v>4827</v>
      </c>
      <c r="B12" s="867">
        <v>107282</v>
      </c>
      <c r="C12" s="753">
        <v>1.1385000689794229</v>
      </c>
      <c r="D12" s="867">
        <v>94231</v>
      </c>
      <c r="E12" s="753">
        <v>1</v>
      </c>
      <c r="F12" s="867">
        <v>96374</v>
      </c>
      <c r="G12" s="769">
        <v>1.022741985121669</v>
      </c>
      <c r="H12" s="867"/>
      <c r="I12" s="753"/>
      <c r="J12" s="867"/>
      <c r="K12" s="753"/>
      <c r="L12" s="867"/>
      <c r="M12" s="792"/>
    </row>
    <row r="13" spans="1:13" ht="14.4" customHeight="1" thickBot="1" x14ac:dyDescent="0.35">
      <c r="A13" s="871" t="s">
        <v>4828</v>
      </c>
      <c r="B13" s="869">
        <v>9847</v>
      </c>
      <c r="C13" s="759"/>
      <c r="D13" s="869"/>
      <c r="E13" s="759"/>
      <c r="F13" s="869"/>
      <c r="G13" s="770"/>
      <c r="H13" s="869"/>
      <c r="I13" s="759"/>
      <c r="J13" s="869"/>
      <c r="K13" s="759"/>
      <c r="L13" s="869"/>
      <c r="M13" s="79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2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65" t="s">
        <v>5270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</row>
    <row r="2" spans="1:17" ht="14.4" customHeight="1" thickBot="1" x14ac:dyDescent="0.35">
      <c r="A2" s="374" t="s">
        <v>325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13598.07</v>
      </c>
      <c r="G3" s="211">
        <f t="shared" si="0"/>
        <v>2432976.7200000007</v>
      </c>
      <c r="H3" s="212"/>
      <c r="I3" s="212"/>
      <c r="J3" s="207">
        <f t="shared" si="0"/>
        <v>29637.71</v>
      </c>
      <c r="K3" s="211">
        <f t="shared" si="0"/>
        <v>1989709.2000000002</v>
      </c>
      <c r="L3" s="212"/>
      <c r="M3" s="212"/>
      <c r="N3" s="207">
        <f t="shared" si="0"/>
        <v>29264.710000000003</v>
      </c>
      <c r="O3" s="211">
        <f t="shared" si="0"/>
        <v>2017938.3699999999</v>
      </c>
      <c r="P3" s="177">
        <f>IF(K3=0,"",O3/K3)</f>
        <v>1.0141875858039957</v>
      </c>
      <c r="Q3" s="209">
        <f>IF(N3=0,"",O3/N3)</f>
        <v>68.954668267684852</v>
      </c>
    </row>
    <row r="4" spans="1:17" ht="14.4" customHeight="1" x14ac:dyDescent="0.3">
      <c r="A4" s="638" t="s">
        <v>74</v>
      </c>
      <c r="B4" s="636" t="s">
        <v>119</v>
      </c>
      <c r="C4" s="638" t="s">
        <v>120</v>
      </c>
      <c r="D4" s="647" t="s">
        <v>90</v>
      </c>
      <c r="E4" s="639" t="s">
        <v>11</v>
      </c>
      <c r="F4" s="645">
        <v>2015</v>
      </c>
      <c r="G4" s="646"/>
      <c r="H4" s="210"/>
      <c r="I4" s="210"/>
      <c r="J4" s="645">
        <v>2016</v>
      </c>
      <c r="K4" s="646"/>
      <c r="L4" s="210"/>
      <c r="M4" s="210"/>
      <c r="N4" s="645">
        <v>2017</v>
      </c>
      <c r="O4" s="646"/>
      <c r="P4" s="648" t="s">
        <v>2</v>
      </c>
      <c r="Q4" s="637" t="s">
        <v>122</v>
      </c>
    </row>
    <row r="5" spans="1:17" ht="14.4" customHeight="1" thickBot="1" x14ac:dyDescent="0.35">
      <c r="A5" s="874"/>
      <c r="B5" s="872"/>
      <c r="C5" s="874"/>
      <c r="D5" s="884"/>
      <c r="E5" s="876"/>
      <c r="F5" s="885" t="s">
        <v>91</v>
      </c>
      <c r="G5" s="886" t="s">
        <v>14</v>
      </c>
      <c r="H5" s="887"/>
      <c r="I5" s="887"/>
      <c r="J5" s="885" t="s">
        <v>91</v>
      </c>
      <c r="K5" s="886" t="s">
        <v>14</v>
      </c>
      <c r="L5" s="887"/>
      <c r="M5" s="887"/>
      <c r="N5" s="885" t="s">
        <v>91</v>
      </c>
      <c r="O5" s="886" t="s">
        <v>14</v>
      </c>
      <c r="P5" s="888"/>
      <c r="Q5" s="881"/>
    </row>
    <row r="6" spans="1:17" ht="14.4" customHeight="1" x14ac:dyDescent="0.3">
      <c r="A6" s="827" t="s">
        <v>4829</v>
      </c>
      <c r="B6" s="828" t="s">
        <v>4830</v>
      </c>
      <c r="C6" s="828" t="s">
        <v>4253</v>
      </c>
      <c r="D6" s="828" t="s">
        <v>4831</v>
      </c>
      <c r="E6" s="828" t="s">
        <v>4832</v>
      </c>
      <c r="F6" s="225">
        <v>303</v>
      </c>
      <c r="G6" s="225">
        <v>1769.52</v>
      </c>
      <c r="H6" s="225">
        <v>0.47122861586314152</v>
      </c>
      <c r="I6" s="225">
        <v>5.84</v>
      </c>
      <c r="J6" s="225">
        <v>643</v>
      </c>
      <c r="K6" s="225">
        <v>3755.12</v>
      </c>
      <c r="L6" s="225">
        <v>1</v>
      </c>
      <c r="M6" s="225">
        <v>5.84</v>
      </c>
      <c r="N6" s="225">
        <v>610</v>
      </c>
      <c r="O6" s="225">
        <v>3226.9</v>
      </c>
      <c r="P6" s="833">
        <v>0.85933339014465593</v>
      </c>
      <c r="Q6" s="841">
        <v>5.29</v>
      </c>
    </row>
    <row r="7" spans="1:17" ht="14.4" customHeight="1" x14ac:dyDescent="0.3">
      <c r="A7" s="752" t="s">
        <v>4829</v>
      </c>
      <c r="B7" s="753" t="s">
        <v>4830</v>
      </c>
      <c r="C7" s="753" t="s">
        <v>4052</v>
      </c>
      <c r="D7" s="753" t="s">
        <v>4833</v>
      </c>
      <c r="E7" s="753" t="s">
        <v>4834</v>
      </c>
      <c r="F7" s="756">
        <v>1</v>
      </c>
      <c r="G7" s="756">
        <v>1762</v>
      </c>
      <c r="H7" s="756">
        <v>0.48273972602739729</v>
      </c>
      <c r="I7" s="756">
        <v>1762</v>
      </c>
      <c r="J7" s="756">
        <v>2</v>
      </c>
      <c r="K7" s="756">
        <v>3650</v>
      </c>
      <c r="L7" s="756">
        <v>1</v>
      </c>
      <c r="M7" s="756">
        <v>1825</v>
      </c>
      <c r="N7" s="756">
        <v>2</v>
      </c>
      <c r="O7" s="756">
        <v>3650</v>
      </c>
      <c r="P7" s="769">
        <v>1</v>
      </c>
      <c r="Q7" s="757">
        <v>1825</v>
      </c>
    </row>
    <row r="8" spans="1:17" ht="14.4" customHeight="1" x14ac:dyDescent="0.3">
      <c r="A8" s="752" t="s">
        <v>4829</v>
      </c>
      <c r="B8" s="753" t="s">
        <v>4830</v>
      </c>
      <c r="C8" s="753" t="s">
        <v>4052</v>
      </c>
      <c r="D8" s="753" t="s">
        <v>4835</v>
      </c>
      <c r="E8" s="753" t="s">
        <v>4836</v>
      </c>
      <c r="F8" s="756">
        <v>1</v>
      </c>
      <c r="G8" s="756">
        <v>413</v>
      </c>
      <c r="H8" s="756">
        <v>0.48135198135198137</v>
      </c>
      <c r="I8" s="756">
        <v>413</v>
      </c>
      <c r="J8" s="756">
        <v>2</v>
      </c>
      <c r="K8" s="756">
        <v>858</v>
      </c>
      <c r="L8" s="756">
        <v>1</v>
      </c>
      <c r="M8" s="756">
        <v>429</v>
      </c>
      <c r="N8" s="756">
        <v>2</v>
      </c>
      <c r="O8" s="756">
        <v>858</v>
      </c>
      <c r="P8" s="769">
        <v>1</v>
      </c>
      <c r="Q8" s="757">
        <v>429</v>
      </c>
    </row>
    <row r="9" spans="1:17" ht="14.4" customHeight="1" x14ac:dyDescent="0.3">
      <c r="A9" s="752" t="s">
        <v>4136</v>
      </c>
      <c r="B9" s="753" t="s">
        <v>4837</v>
      </c>
      <c r="C9" s="753" t="s">
        <v>4052</v>
      </c>
      <c r="D9" s="753" t="s">
        <v>4838</v>
      </c>
      <c r="E9" s="753" t="s">
        <v>4839</v>
      </c>
      <c r="F9" s="756">
        <v>30</v>
      </c>
      <c r="G9" s="756">
        <v>10530</v>
      </c>
      <c r="H9" s="756">
        <v>9.9152542372881349</v>
      </c>
      <c r="I9" s="756">
        <v>351</v>
      </c>
      <c r="J9" s="756">
        <v>3</v>
      </c>
      <c r="K9" s="756">
        <v>1062</v>
      </c>
      <c r="L9" s="756">
        <v>1</v>
      </c>
      <c r="M9" s="756">
        <v>354</v>
      </c>
      <c r="N9" s="756">
        <v>12</v>
      </c>
      <c r="O9" s="756">
        <v>4248</v>
      </c>
      <c r="P9" s="769">
        <v>4</v>
      </c>
      <c r="Q9" s="757">
        <v>354</v>
      </c>
    </row>
    <row r="10" spans="1:17" ht="14.4" customHeight="1" x14ac:dyDescent="0.3">
      <c r="A10" s="752" t="s">
        <v>4136</v>
      </c>
      <c r="B10" s="753" t="s">
        <v>4837</v>
      </c>
      <c r="C10" s="753" t="s">
        <v>4052</v>
      </c>
      <c r="D10" s="753" t="s">
        <v>4840</v>
      </c>
      <c r="E10" s="753" t="s">
        <v>4841</v>
      </c>
      <c r="F10" s="756">
        <v>11</v>
      </c>
      <c r="G10" s="756">
        <v>715</v>
      </c>
      <c r="H10" s="756">
        <v>1.8333333333333333</v>
      </c>
      <c r="I10" s="756">
        <v>65</v>
      </c>
      <c r="J10" s="756">
        <v>6</v>
      </c>
      <c r="K10" s="756">
        <v>390</v>
      </c>
      <c r="L10" s="756">
        <v>1</v>
      </c>
      <c r="M10" s="756">
        <v>65</v>
      </c>
      <c r="N10" s="756">
        <v>15</v>
      </c>
      <c r="O10" s="756">
        <v>975</v>
      </c>
      <c r="P10" s="769">
        <v>2.5</v>
      </c>
      <c r="Q10" s="757">
        <v>65</v>
      </c>
    </row>
    <row r="11" spans="1:17" ht="14.4" customHeight="1" x14ac:dyDescent="0.3">
      <c r="A11" s="752" t="s">
        <v>4136</v>
      </c>
      <c r="B11" s="753" t="s">
        <v>4837</v>
      </c>
      <c r="C11" s="753" t="s">
        <v>4052</v>
      </c>
      <c r="D11" s="753" t="s">
        <v>4842</v>
      </c>
      <c r="E11" s="753" t="s">
        <v>4843</v>
      </c>
      <c r="F11" s="756"/>
      <c r="G11" s="756"/>
      <c r="H11" s="756"/>
      <c r="I11" s="756"/>
      <c r="J11" s="756">
        <v>1</v>
      </c>
      <c r="K11" s="756">
        <v>153</v>
      </c>
      <c r="L11" s="756">
        <v>1</v>
      </c>
      <c r="M11" s="756">
        <v>153</v>
      </c>
      <c r="N11" s="756">
        <v>15</v>
      </c>
      <c r="O11" s="756">
        <v>2295</v>
      </c>
      <c r="P11" s="769">
        <v>15</v>
      </c>
      <c r="Q11" s="757">
        <v>153</v>
      </c>
    </row>
    <row r="12" spans="1:17" ht="14.4" customHeight="1" x14ac:dyDescent="0.3">
      <c r="A12" s="752" t="s">
        <v>4136</v>
      </c>
      <c r="B12" s="753" t="s">
        <v>4837</v>
      </c>
      <c r="C12" s="753" t="s">
        <v>4052</v>
      </c>
      <c r="D12" s="753" t="s">
        <v>4844</v>
      </c>
      <c r="E12" s="753" t="s">
        <v>4845</v>
      </c>
      <c r="F12" s="756">
        <v>8</v>
      </c>
      <c r="G12" s="756">
        <v>192</v>
      </c>
      <c r="H12" s="756">
        <v>0.61538461538461542</v>
      </c>
      <c r="I12" s="756">
        <v>24</v>
      </c>
      <c r="J12" s="756">
        <v>13</v>
      </c>
      <c r="K12" s="756">
        <v>312</v>
      </c>
      <c r="L12" s="756">
        <v>1</v>
      </c>
      <c r="M12" s="756">
        <v>24</v>
      </c>
      <c r="N12" s="756">
        <v>10</v>
      </c>
      <c r="O12" s="756">
        <v>240</v>
      </c>
      <c r="P12" s="769">
        <v>0.76923076923076927</v>
      </c>
      <c r="Q12" s="757">
        <v>24</v>
      </c>
    </row>
    <row r="13" spans="1:17" ht="14.4" customHeight="1" x14ac:dyDescent="0.3">
      <c r="A13" s="752" t="s">
        <v>4136</v>
      </c>
      <c r="B13" s="753" t="s">
        <v>4837</v>
      </c>
      <c r="C13" s="753" t="s">
        <v>4052</v>
      </c>
      <c r="D13" s="753" t="s">
        <v>4846</v>
      </c>
      <c r="E13" s="753" t="s">
        <v>4847</v>
      </c>
      <c r="F13" s="756">
        <v>6</v>
      </c>
      <c r="G13" s="756">
        <v>324</v>
      </c>
      <c r="H13" s="756">
        <v>0.45314685314685316</v>
      </c>
      <c r="I13" s="756">
        <v>54</v>
      </c>
      <c r="J13" s="756">
        <v>13</v>
      </c>
      <c r="K13" s="756">
        <v>715</v>
      </c>
      <c r="L13" s="756">
        <v>1</v>
      </c>
      <c r="M13" s="756">
        <v>55</v>
      </c>
      <c r="N13" s="756">
        <v>19</v>
      </c>
      <c r="O13" s="756">
        <v>1045</v>
      </c>
      <c r="P13" s="769">
        <v>1.4615384615384615</v>
      </c>
      <c r="Q13" s="757">
        <v>55</v>
      </c>
    </row>
    <row r="14" spans="1:17" ht="14.4" customHeight="1" x14ac:dyDescent="0.3">
      <c r="A14" s="752" t="s">
        <v>4136</v>
      </c>
      <c r="B14" s="753" t="s">
        <v>4837</v>
      </c>
      <c r="C14" s="753" t="s">
        <v>4052</v>
      </c>
      <c r="D14" s="753" t="s">
        <v>4848</v>
      </c>
      <c r="E14" s="753" t="s">
        <v>4849</v>
      </c>
      <c r="F14" s="756">
        <v>546</v>
      </c>
      <c r="G14" s="756">
        <v>42042</v>
      </c>
      <c r="H14" s="756">
        <v>1.0790513833992095</v>
      </c>
      <c r="I14" s="756">
        <v>77</v>
      </c>
      <c r="J14" s="756">
        <v>506</v>
      </c>
      <c r="K14" s="756">
        <v>38962</v>
      </c>
      <c r="L14" s="756">
        <v>1</v>
      </c>
      <c r="M14" s="756">
        <v>77</v>
      </c>
      <c r="N14" s="756">
        <v>650</v>
      </c>
      <c r="O14" s="756">
        <v>50050</v>
      </c>
      <c r="P14" s="769">
        <v>1.2845849802371541</v>
      </c>
      <c r="Q14" s="757">
        <v>77</v>
      </c>
    </row>
    <row r="15" spans="1:17" ht="14.4" customHeight="1" x14ac:dyDescent="0.3">
      <c r="A15" s="752" t="s">
        <v>4136</v>
      </c>
      <c r="B15" s="753" t="s">
        <v>4837</v>
      </c>
      <c r="C15" s="753" t="s">
        <v>4052</v>
      </c>
      <c r="D15" s="753" t="s">
        <v>4850</v>
      </c>
      <c r="E15" s="753" t="s">
        <v>4851</v>
      </c>
      <c r="F15" s="756">
        <v>13</v>
      </c>
      <c r="G15" s="756">
        <v>299</v>
      </c>
      <c r="H15" s="756">
        <v>0.59325396825396826</v>
      </c>
      <c r="I15" s="756">
        <v>23</v>
      </c>
      <c r="J15" s="756">
        <v>21</v>
      </c>
      <c r="K15" s="756">
        <v>504</v>
      </c>
      <c r="L15" s="756">
        <v>1</v>
      </c>
      <c r="M15" s="756">
        <v>24</v>
      </c>
      <c r="N15" s="756">
        <v>13</v>
      </c>
      <c r="O15" s="756">
        <v>312</v>
      </c>
      <c r="P15" s="769">
        <v>0.61904761904761907</v>
      </c>
      <c r="Q15" s="757">
        <v>24</v>
      </c>
    </row>
    <row r="16" spans="1:17" ht="14.4" customHeight="1" x14ac:dyDescent="0.3">
      <c r="A16" s="752" t="s">
        <v>4136</v>
      </c>
      <c r="B16" s="753" t="s">
        <v>4837</v>
      </c>
      <c r="C16" s="753" t="s">
        <v>4052</v>
      </c>
      <c r="D16" s="753" t="s">
        <v>4852</v>
      </c>
      <c r="E16" s="753" t="s">
        <v>4853</v>
      </c>
      <c r="F16" s="756">
        <v>3</v>
      </c>
      <c r="G16" s="756">
        <v>198</v>
      </c>
      <c r="H16" s="756">
        <v>0.6</v>
      </c>
      <c r="I16" s="756">
        <v>66</v>
      </c>
      <c r="J16" s="756">
        <v>5</v>
      </c>
      <c r="K16" s="756">
        <v>330</v>
      </c>
      <c r="L16" s="756">
        <v>1</v>
      </c>
      <c r="M16" s="756">
        <v>66</v>
      </c>
      <c r="N16" s="756">
        <v>3</v>
      </c>
      <c r="O16" s="756">
        <v>198</v>
      </c>
      <c r="P16" s="769">
        <v>0.6</v>
      </c>
      <c r="Q16" s="757">
        <v>66</v>
      </c>
    </row>
    <row r="17" spans="1:17" ht="14.4" customHeight="1" x14ac:dyDescent="0.3">
      <c r="A17" s="752" t="s">
        <v>4136</v>
      </c>
      <c r="B17" s="753" t="s">
        <v>4837</v>
      </c>
      <c r="C17" s="753" t="s">
        <v>4052</v>
      </c>
      <c r="D17" s="753" t="s">
        <v>4854</v>
      </c>
      <c r="E17" s="753" t="s">
        <v>4855</v>
      </c>
      <c r="F17" s="756">
        <v>3</v>
      </c>
      <c r="G17" s="756">
        <v>72</v>
      </c>
      <c r="H17" s="756">
        <v>2.88</v>
      </c>
      <c r="I17" s="756">
        <v>24</v>
      </c>
      <c r="J17" s="756">
        <v>1</v>
      </c>
      <c r="K17" s="756">
        <v>25</v>
      </c>
      <c r="L17" s="756">
        <v>1</v>
      </c>
      <c r="M17" s="756">
        <v>25</v>
      </c>
      <c r="N17" s="756">
        <v>2</v>
      </c>
      <c r="O17" s="756">
        <v>50</v>
      </c>
      <c r="P17" s="769">
        <v>2</v>
      </c>
      <c r="Q17" s="757">
        <v>25</v>
      </c>
    </row>
    <row r="18" spans="1:17" ht="14.4" customHeight="1" x14ac:dyDescent="0.3">
      <c r="A18" s="752" t="s">
        <v>4136</v>
      </c>
      <c r="B18" s="753" t="s">
        <v>4837</v>
      </c>
      <c r="C18" s="753" t="s">
        <v>4052</v>
      </c>
      <c r="D18" s="753" t="s">
        <v>4856</v>
      </c>
      <c r="E18" s="753" t="s">
        <v>4857</v>
      </c>
      <c r="F18" s="756">
        <v>6</v>
      </c>
      <c r="G18" s="756">
        <v>1080</v>
      </c>
      <c r="H18" s="756">
        <v>0.24861878453038674</v>
      </c>
      <c r="I18" s="756">
        <v>180</v>
      </c>
      <c r="J18" s="756">
        <v>24</v>
      </c>
      <c r="K18" s="756">
        <v>4344</v>
      </c>
      <c r="L18" s="756">
        <v>1</v>
      </c>
      <c r="M18" s="756">
        <v>181</v>
      </c>
      <c r="N18" s="756">
        <v>33</v>
      </c>
      <c r="O18" s="756">
        <v>5973</v>
      </c>
      <c r="P18" s="769">
        <v>1.375</v>
      </c>
      <c r="Q18" s="757">
        <v>181</v>
      </c>
    </row>
    <row r="19" spans="1:17" ht="14.4" customHeight="1" x14ac:dyDescent="0.3">
      <c r="A19" s="752" t="s">
        <v>4136</v>
      </c>
      <c r="B19" s="753" t="s">
        <v>4837</v>
      </c>
      <c r="C19" s="753" t="s">
        <v>4052</v>
      </c>
      <c r="D19" s="753" t="s">
        <v>4858</v>
      </c>
      <c r="E19" s="753" t="s">
        <v>4859</v>
      </c>
      <c r="F19" s="756">
        <v>5</v>
      </c>
      <c r="G19" s="756">
        <v>1265</v>
      </c>
      <c r="H19" s="756">
        <v>0.49803149606299213</v>
      </c>
      <c r="I19" s="756">
        <v>253</v>
      </c>
      <c r="J19" s="756">
        <v>10</v>
      </c>
      <c r="K19" s="756">
        <v>2540</v>
      </c>
      <c r="L19" s="756">
        <v>1</v>
      </c>
      <c r="M19" s="756">
        <v>254</v>
      </c>
      <c r="N19" s="756">
        <v>14</v>
      </c>
      <c r="O19" s="756">
        <v>3556</v>
      </c>
      <c r="P19" s="769">
        <v>1.4</v>
      </c>
      <c r="Q19" s="757">
        <v>254</v>
      </c>
    </row>
    <row r="20" spans="1:17" ht="14.4" customHeight="1" x14ac:dyDescent="0.3">
      <c r="A20" s="752" t="s">
        <v>4136</v>
      </c>
      <c r="B20" s="753" t="s">
        <v>4837</v>
      </c>
      <c r="C20" s="753" t="s">
        <v>4052</v>
      </c>
      <c r="D20" s="753" t="s">
        <v>4860</v>
      </c>
      <c r="E20" s="753" t="s">
        <v>4861</v>
      </c>
      <c r="F20" s="756">
        <v>170</v>
      </c>
      <c r="G20" s="756">
        <v>36720</v>
      </c>
      <c r="H20" s="756">
        <v>1.7266998965484812</v>
      </c>
      <c r="I20" s="756">
        <v>216</v>
      </c>
      <c r="J20" s="756">
        <v>98</v>
      </c>
      <c r="K20" s="756">
        <v>21266</v>
      </c>
      <c r="L20" s="756">
        <v>1</v>
      </c>
      <c r="M20" s="756">
        <v>217</v>
      </c>
      <c r="N20" s="756">
        <v>219</v>
      </c>
      <c r="O20" s="756">
        <v>47523</v>
      </c>
      <c r="P20" s="769">
        <v>2.2346938775510203</v>
      </c>
      <c r="Q20" s="757">
        <v>217</v>
      </c>
    </row>
    <row r="21" spans="1:17" ht="14.4" customHeight="1" x14ac:dyDescent="0.3">
      <c r="A21" s="752" t="s">
        <v>4136</v>
      </c>
      <c r="B21" s="753" t="s">
        <v>4837</v>
      </c>
      <c r="C21" s="753" t="s">
        <v>4052</v>
      </c>
      <c r="D21" s="753" t="s">
        <v>4862</v>
      </c>
      <c r="E21" s="753" t="s">
        <v>4863</v>
      </c>
      <c r="F21" s="756"/>
      <c r="G21" s="756"/>
      <c r="H21" s="756"/>
      <c r="I21" s="756"/>
      <c r="J21" s="756"/>
      <c r="K21" s="756"/>
      <c r="L21" s="756"/>
      <c r="M21" s="756"/>
      <c r="N21" s="756">
        <v>1</v>
      </c>
      <c r="O21" s="756">
        <v>37</v>
      </c>
      <c r="P21" s="769"/>
      <c r="Q21" s="757">
        <v>37</v>
      </c>
    </row>
    <row r="22" spans="1:17" ht="14.4" customHeight="1" x14ac:dyDescent="0.3">
      <c r="A22" s="752" t="s">
        <v>4136</v>
      </c>
      <c r="B22" s="753" t="s">
        <v>4837</v>
      </c>
      <c r="C22" s="753" t="s">
        <v>4052</v>
      </c>
      <c r="D22" s="753" t="s">
        <v>4864</v>
      </c>
      <c r="E22" s="753" t="s">
        <v>4865</v>
      </c>
      <c r="F22" s="756">
        <v>5</v>
      </c>
      <c r="G22" s="756">
        <v>250</v>
      </c>
      <c r="H22" s="756">
        <v>5</v>
      </c>
      <c r="I22" s="756">
        <v>50</v>
      </c>
      <c r="J22" s="756">
        <v>1</v>
      </c>
      <c r="K22" s="756">
        <v>50</v>
      </c>
      <c r="L22" s="756">
        <v>1</v>
      </c>
      <c r="M22" s="756">
        <v>50</v>
      </c>
      <c r="N22" s="756"/>
      <c r="O22" s="756"/>
      <c r="P22" s="769"/>
      <c r="Q22" s="757"/>
    </row>
    <row r="23" spans="1:17" ht="14.4" customHeight="1" x14ac:dyDescent="0.3">
      <c r="A23" s="752" t="s">
        <v>4136</v>
      </c>
      <c r="B23" s="753" t="s">
        <v>4837</v>
      </c>
      <c r="C23" s="753" t="s">
        <v>4052</v>
      </c>
      <c r="D23" s="753" t="s">
        <v>4866</v>
      </c>
      <c r="E23" s="753" t="s">
        <v>4867</v>
      </c>
      <c r="F23" s="756"/>
      <c r="G23" s="756"/>
      <c r="H23" s="756"/>
      <c r="I23" s="756"/>
      <c r="J23" s="756">
        <v>1</v>
      </c>
      <c r="K23" s="756">
        <v>233</v>
      </c>
      <c r="L23" s="756">
        <v>1</v>
      </c>
      <c r="M23" s="756">
        <v>233</v>
      </c>
      <c r="N23" s="756">
        <v>9</v>
      </c>
      <c r="O23" s="756">
        <v>2097</v>
      </c>
      <c r="P23" s="769">
        <v>9</v>
      </c>
      <c r="Q23" s="757">
        <v>233</v>
      </c>
    </row>
    <row r="24" spans="1:17" ht="14.4" customHeight="1" x14ac:dyDescent="0.3">
      <c r="A24" s="752" t="s">
        <v>4868</v>
      </c>
      <c r="B24" s="753" t="s">
        <v>4869</v>
      </c>
      <c r="C24" s="753" t="s">
        <v>4052</v>
      </c>
      <c r="D24" s="753" t="s">
        <v>4870</v>
      </c>
      <c r="E24" s="753" t="s">
        <v>4871</v>
      </c>
      <c r="F24" s="756">
        <v>444</v>
      </c>
      <c r="G24" s="756">
        <v>11988</v>
      </c>
      <c r="H24" s="756">
        <v>1.168421052631579</v>
      </c>
      <c r="I24" s="756">
        <v>27</v>
      </c>
      <c r="J24" s="756">
        <v>380</v>
      </c>
      <c r="K24" s="756">
        <v>10260</v>
      </c>
      <c r="L24" s="756">
        <v>1</v>
      </c>
      <c r="M24" s="756">
        <v>27</v>
      </c>
      <c r="N24" s="756">
        <v>413</v>
      </c>
      <c r="O24" s="756">
        <v>11151</v>
      </c>
      <c r="P24" s="769">
        <v>1.0868421052631578</v>
      </c>
      <c r="Q24" s="757">
        <v>27</v>
      </c>
    </row>
    <row r="25" spans="1:17" ht="14.4" customHeight="1" x14ac:dyDescent="0.3">
      <c r="A25" s="752" t="s">
        <v>4868</v>
      </c>
      <c r="B25" s="753" t="s">
        <v>4869</v>
      </c>
      <c r="C25" s="753" t="s">
        <v>4052</v>
      </c>
      <c r="D25" s="753" t="s">
        <v>4872</v>
      </c>
      <c r="E25" s="753" t="s">
        <v>4873</v>
      </c>
      <c r="F25" s="756">
        <v>4</v>
      </c>
      <c r="G25" s="756">
        <v>216</v>
      </c>
      <c r="H25" s="756">
        <v>0.4</v>
      </c>
      <c r="I25" s="756">
        <v>54</v>
      </c>
      <c r="J25" s="756">
        <v>10</v>
      </c>
      <c r="K25" s="756">
        <v>540</v>
      </c>
      <c r="L25" s="756">
        <v>1</v>
      </c>
      <c r="M25" s="756">
        <v>54</v>
      </c>
      <c r="N25" s="756">
        <v>12</v>
      </c>
      <c r="O25" s="756">
        <v>648</v>
      </c>
      <c r="P25" s="769">
        <v>1.2</v>
      </c>
      <c r="Q25" s="757">
        <v>54</v>
      </c>
    </row>
    <row r="26" spans="1:17" ht="14.4" customHeight="1" x14ac:dyDescent="0.3">
      <c r="A26" s="752" t="s">
        <v>4868</v>
      </c>
      <c r="B26" s="753" t="s">
        <v>4869</v>
      </c>
      <c r="C26" s="753" t="s">
        <v>4052</v>
      </c>
      <c r="D26" s="753" t="s">
        <v>4874</v>
      </c>
      <c r="E26" s="753" t="s">
        <v>4875</v>
      </c>
      <c r="F26" s="756">
        <v>436</v>
      </c>
      <c r="G26" s="756">
        <v>10464</v>
      </c>
      <c r="H26" s="756">
        <v>1.1720430107526882</v>
      </c>
      <c r="I26" s="756">
        <v>24</v>
      </c>
      <c r="J26" s="756">
        <v>372</v>
      </c>
      <c r="K26" s="756">
        <v>8928</v>
      </c>
      <c r="L26" s="756">
        <v>1</v>
      </c>
      <c r="M26" s="756">
        <v>24</v>
      </c>
      <c r="N26" s="756">
        <v>396</v>
      </c>
      <c r="O26" s="756">
        <v>9504</v>
      </c>
      <c r="P26" s="769">
        <v>1.064516129032258</v>
      </c>
      <c r="Q26" s="757">
        <v>24</v>
      </c>
    </row>
    <row r="27" spans="1:17" ht="14.4" customHeight="1" x14ac:dyDescent="0.3">
      <c r="A27" s="752" t="s">
        <v>4868</v>
      </c>
      <c r="B27" s="753" t="s">
        <v>4869</v>
      </c>
      <c r="C27" s="753" t="s">
        <v>4052</v>
      </c>
      <c r="D27" s="753" t="s">
        <v>4876</v>
      </c>
      <c r="E27" s="753" t="s">
        <v>4877</v>
      </c>
      <c r="F27" s="756">
        <v>823</v>
      </c>
      <c r="G27" s="756">
        <v>22221</v>
      </c>
      <c r="H27" s="756">
        <v>0.97051886792452835</v>
      </c>
      <c r="I27" s="756">
        <v>27</v>
      </c>
      <c r="J27" s="756">
        <v>848</v>
      </c>
      <c r="K27" s="756">
        <v>22896</v>
      </c>
      <c r="L27" s="756">
        <v>1</v>
      </c>
      <c r="M27" s="756">
        <v>27</v>
      </c>
      <c r="N27" s="756">
        <v>835</v>
      </c>
      <c r="O27" s="756">
        <v>22545</v>
      </c>
      <c r="P27" s="769">
        <v>0.98466981132075471</v>
      </c>
      <c r="Q27" s="757">
        <v>27</v>
      </c>
    </row>
    <row r="28" spans="1:17" ht="14.4" customHeight="1" x14ac:dyDescent="0.3">
      <c r="A28" s="752" t="s">
        <v>4868</v>
      </c>
      <c r="B28" s="753" t="s">
        <v>4869</v>
      </c>
      <c r="C28" s="753" t="s">
        <v>4052</v>
      </c>
      <c r="D28" s="753" t="s">
        <v>4878</v>
      </c>
      <c r="E28" s="753" t="s">
        <v>4879</v>
      </c>
      <c r="F28" s="756">
        <v>71</v>
      </c>
      <c r="G28" s="756">
        <v>1917</v>
      </c>
      <c r="H28" s="756">
        <v>2.1515151515151514</v>
      </c>
      <c r="I28" s="756">
        <v>27</v>
      </c>
      <c r="J28" s="756">
        <v>33</v>
      </c>
      <c r="K28" s="756">
        <v>891</v>
      </c>
      <c r="L28" s="756">
        <v>1</v>
      </c>
      <c r="M28" s="756">
        <v>27</v>
      </c>
      <c r="N28" s="756">
        <v>42</v>
      </c>
      <c r="O28" s="756">
        <v>1134</v>
      </c>
      <c r="P28" s="769">
        <v>1.2727272727272727</v>
      </c>
      <c r="Q28" s="757">
        <v>27</v>
      </c>
    </row>
    <row r="29" spans="1:17" ht="14.4" customHeight="1" x14ac:dyDescent="0.3">
      <c r="A29" s="752" t="s">
        <v>4868</v>
      </c>
      <c r="B29" s="753" t="s">
        <v>4869</v>
      </c>
      <c r="C29" s="753" t="s">
        <v>4052</v>
      </c>
      <c r="D29" s="753" t="s">
        <v>4880</v>
      </c>
      <c r="E29" s="753" t="s">
        <v>4881</v>
      </c>
      <c r="F29" s="756">
        <v>181</v>
      </c>
      <c r="G29" s="756">
        <v>3982</v>
      </c>
      <c r="H29" s="756">
        <v>5.3360849056603772E-2</v>
      </c>
      <c r="I29" s="756">
        <v>22</v>
      </c>
      <c r="J29" s="756">
        <v>3392</v>
      </c>
      <c r="K29" s="756">
        <v>74624</v>
      </c>
      <c r="L29" s="756">
        <v>1</v>
      </c>
      <c r="M29" s="756">
        <v>22</v>
      </c>
      <c r="N29" s="756">
        <v>2687</v>
      </c>
      <c r="O29" s="756">
        <v>59114</v>
      </c>
      <c r="P29" s="769">
        <v>0.79215801886792447</v>
      </c>
      <c r="Q29" s="757">
        <v>22</v>
      </c>
    </row>
    <row r="30" spans="1:17" ht="14.4" customHeight="1" x14ac:dyDescent="0.3">
      <c r="A30" s="752" t="s">
        <v>4868</v>
      </c>
      <c r="B30" s="753" t="s">
        <v>4869</v>
      </c>
      <c r="C30" s="753" t="s">
        <v>4052</v>
      </c>
      <c r="D30" s="753" t="s">
        <v>4882</v>
      </c>
      <c r="E30" s="753" t="s">
        <v>4883</v>
      </c>
      <c r="F30" s="756">
        <v>3</v>
      </c>
      <c r="G30" s="756">
        <v>204</v>
      </c>
      <c r="H30" s="756">
        <v>1</v>
      </c>
      <c r="I30" s="756">
        <v>68</v>
      </c>
      <c r="J30" s="756">
        <v>3</v>
      </c>
      <c r="K30" s="756">
        <v>204</v>
      </c>
      <c r="L30" s="756">
        <v>1</v>
      </c>
      <c r="M30" s="756">
        <v>68</v>
      </c>
      <c r="N30" s="756">
        <v>4</v>
      </c>
      <c r="O30" s="756">
        <v>272</v>
      </c>
      <c r="P30" s="769">
        <v>1.3333333333333333</v>
      </c>
      <c r="Q30" s="757">
        <v>68</v>
      </c>
    </row>
    <row r="31" spans="1:17" ht="14.4" customHeight="1" x14ac:dyDescent="0.3">
      <c r="A31" s="752" t="s">
        <v>4868</v>
      </c>
      <c r="B31" s="753" t="s">
        <v>4869</v>
      </c>
      <c r="C31" s="753" t="s">
        <v>4052</v>
      </c>
      <c r="D31" s="753" t="s">
        <v>4884</v>
      </c>
      <c r="E31" s="753" t="s">
        <v>4885</v>
      </c>
      <c r="F31" s="756">
        <v>495</v>
      </c>
      <c r="G31" s="756">
        <v>30690</v>
      </c>
      <c r="H31" s="756">
        <v>4.3421052631578947</v>
      </c>
      <c r="I31" s="756">
        <v>62</v>
      </c>
      <c r="J31" s="756">
        <v>114</v>
      </c>
      <c r="K31" s="756">
        <v>7068</v>
      </c>
      <c r="L31" s="756">
        <v>1</v>
      </c>
      <c r="M31" s="756">
        <v>62</v>
      </c>
      <c r="N31" s="756"/>
      <c r="O31" s="756"/>
      <c r="P31" s="769"/>
      <c r="Q31" s="757"/>
    </row>
    <row r="32" spans="1:17" ht="14.4" customHeight="1" x14ac:dyDescent="0.3">
      <c r="A32" s="752" t="s">
        <v>4868</v>
      </c>
      <c r="B32" s="753" t="s">
        <v>4869</v>
      </c>
      <c r="C32" s="753" t="s">
        <v>4052</v>
      </c>
      <c r="D32" s="753" t="s">
        <v>4886</v>
      </c>
      <c r="E32" s="753" t="s">
        <v>4887</v>
      </c>
      <c r="F32" s="756">
        <v>2</v>
      </c>
      <c r="G32" s="756">
        <v>124</v>
      </c>
      <c r="H32" s="756">
        <v>6.2774639045825491E-4</v>
      </c>
      <c r="I32" s="756">
        <v>62</v>
      </c>
      <c r="J32" s="756">
        <v>3186</v>
      </c>
      <c r="K32" s="756">
        <v>197532</v>
      </c>
      <c r="L32" s="756">
        <v>1</v>
      </c>
      <c r="M32" s="756">
        <v>62</v>
      </c>
      <c r="N32" s="756">
        <v>2890</v>
      </c>
      <c r="O32" s="756">
        <v>179180</v>
      </c>
      <c r="P32" s="769">
        <v>0.90709353421217831</v>
      </c>
      <c r="Q32" s="757">
        <v>62</v>
      </c>
    </row>
    <row r="33" spans="1:17" ht="14.4" customHeight="1" x14ac:dyDescent="0.3">
      <c r="A33" s="752" t="s">
        <v>4868</v>
      </c>
      <c r="B33" s="753" t="s">
        <v>4869</v>
      </c>
      <c r="C33" s="753" t="s">
        <v>4052</v>
      </c>
      <c r="D33" s="753" t="s">
        <v>4888</v>
      </c>
      <c r="E33" s="753" t="s">
        <v>4889</v>
      </c>
      <c r="F33" s="756">
        <v>1</v>
      </c>
      <c r="G33" s="756">
        <v>394</v>
      </c>
      <c r="H33" s="756"/>
      <c r="I33" s="756">
        <v>394</v>
      </c>
      <c r="J33" s="756"/>
      <c r="K33" s="756"/>
      <c r="L33" s="756"/>
      <c r="M33" s="756"/>
      <c r="N33" s="756">
        <v>2</v>
      </c>
      <c r="O33" s="756">
        <v>788</v>
      </c>
      <c r="P33" s="769"/>
      <c r="Q33" s="757">
        <v>394</v>
      </c>
    </row>
    <row r="34" spans="1:17" ht="14.4" customHeight="1" x14ac:dyDescent="0.3">
      <c r="A34" s="752" t="s">
        <v>4868</v>
      </c>
      <c r="B34" s="753" t="s">
        <v>4869</v>
      </c>
      <c r="C34" s="753" t="s">
        <v>4052</v>
      </c>
      <c r="D34" s="753" t="s">
        <v>4890</v>
      </c>
      <c r="E34" s="753" t="s">
        <v>4891</v>
      </c>
      <c r="F34" s="756"/>
      <c r="G34" s="756"/>
      <c r="H34" s="756"/>
      <c r="I34" s="756"/>
      <c r="J34" s="756"/>
      <c r="K34" s="756"/>
      <c r="L34" s="756"/>
      <c r="M34" s="756"/>
      <c r="N34" s="756">
        <v>1</v>
      </c>
      <c r="O34" s="756">
        <v>82</v>
      </c>
      <c r="P34" s="769"/>
      <c r="Q34" s="757">
        <v>82</v>
      </c>
    </row>
    <row r="35" spans="1:17" ht="14.4" customHeight="1" x14ac:dyDescent="0.3">
      <c r="A35" s="752" t="s">
        <v>4868</v>
      </c>
      <c r="B35" s="753" t="s">
        <v>4869</v>
      </c>
      <c r="C35" s="753" t="s">
        <v>4052</v>
      </c>
      <c r="D35" s="753" t="s">
        <v>4892</v>
      </c>
      <c r="E35" s="753" t="s">
        <v>4893</v>
      </c>
      <c r="F35" s="756">
        <v>56</v>
      </c>
      <c r="G35" s="756">
        <v>55272</v>
      </c>
      <c r="H35" s="756">
        <v>0.53791653690439112</v>
      </c>
      <c r="I35" s="756">
        <v>987</v>
      </c>
      <c r="J35" s="756">
        <v>104</v>
      </c>
      <c r="K35" s="756">
        <v>102752</v>
      </c>
      <c r="L35" s="756">
        <v>1</v>
      </c>
      <c r="M35" s="756">
        <v>988</v>
      </c>
      <c r="N35" s="756">
        <v>96</v>
      </c>
      <c r="O35" s="756">
        <v>94848</v>
      </c>
      <c r="P35" s="769">
        <v>0.92307692307692313</v>
      </c>
      <c r="Q35" s="757">
        <v>988</v>
      </c>
    </row>
    <row r="36" spans="1:17" ht="14.4" customHeight="1" x14ac:dyDescent="0.3">
      <c r="A36" s="752" t="s">
        <v>4868</v>
      </c>
      <c r="B36" s="753" t="s">
        <v>4869</v>
      </c>
      <c r="C36" s="753" t="s">
        <v>4052</v>
      </c>
      <c r="D36" s="753" t="s">
        <v>4894</v>
      </c>
      <c r="E36" s="753" t="s">
        <v>4895</v>
      </c>
      <c r="F36" s="756"/>
      <c r="G36" s="756"/>
      <c r="H36" s="756"/>
      <c r="I36" s="756"/>
      <c r="J36" s="756"/>
      <c r="K36" s="756"/>
      <c r="L36" s="756"/>
      <c r="M36" s="756"/>
      <c r="N36" s="756">
        <v>1</v>
      </c>
      <c r="O36" s="756">
        <v>63</v>
      </c>
      <c r="P36" s="769"/>
      <c r="Q36" s="757">
        <v>63</v>
      </c>
    </row>
    <row r="37" spans="1:17" ht="14.4" customHeight="1" x14ac:dyDescent="0.3">
      <c r="A37" s="752" t="s">
        <v>4868</v>
      </c>
      <c r="B37" s="753" t="s">
        <v>4869</v>
      </c>
      <c r="C37" s="753" t="s">
        <v>4052</v>
      </c>
      <c r="D37" s="753" t="s">
        <v>4896</v>
      </c>
      <c r="E37" s="753" t="s">
        <v>4897</v>
      </c>
      <c r="F37" s="756"/>
      <c r="G37" s="756"/>
      <c r="H37" s="756"/>
      <c r="I37" s="756"/>
      <c r="J37" s="756">
        <v>1</v>
      </c>
      <c r="K37" s="756">
        <v>17</v>
      </c>
      <c r="L37" s="756">
        <v>1</v>
      </c>
      <c r="M37" s="756">
        <v>17</v>
      </c>
      <c r="N37" s="756">
        <v>2</v>
      </c>
      <c r="O37" s="756">
        <v>34</v>
      </c>
      <c r="P37" s="769">
        <v>2</v>
      </c>
      <c r="Q37" s="757">
        <v>17</v>
      </c>
    </row>
    <row r="38" spans="1:17" ht="14.4" customHeight="1" x14ac:dyDescent="0.3">
      <c r="A38" s="752" t="s">
        <v>4868</v>
      </c>
      <c r="B38" s="753" t="s">
        <v>4869</v>
      </c>
      <c r="C38" s="753" t="s">
        <v>4052</v>
      </c>
      <c r="D38" s="753" t="s">
        <v>4898</v>
      </c>
      <c r="E38" s="753" t="s">
        <v>4899</v>
      </c>
      <c r="F38" s="756">
        <v>2</v>
      </c>
      <c r="G38" s="756">
        <v>128</v>
      </c>
      <c r="H38" s="756"/>
      <c r="I38" s="756">
        <v>64</v>
      </c>
      <c r="J38" s="756"/>
      <c r="K38" s="756"/>
      <c r="L38" s="756"/>
      <c r="M38" s="756"/>
      <c r="N38" s="756">
        <v>1</v>
      </c>
      <c r="O38" s="756">
        <v>64</v>
      </c>
      <c r="P38" s="769"/>
      <c r="Q38" s="757">
        <v>64</v>
      </c>
    </row>
    <row r="39" spans="1:17" ht="14.4" customHeight="1" x14ac:dyDescent="0.3">
      <c r="A39" s="752" t="s">
        <v>4868</v>
      </c>
      <c r="B39" s="753" t="s">
        <v>4869</v>
      </c>
      <c r="C39" s="753" t="s">
        <v>4052</v>
      </c>
      <c r="D39" s="753" t="s">
        <v>4900</v>
      </c>
      <c r="E39" s="753" t="s">
        <v>4901</v>
      </c>
      <c r="F39" s="756">
        <v>2</v>
      </c>
      <c r="G39" s="756">
        <v>94</v>
      </c>
      <c r="H39" s="756">
        <v>0.2857142857142857</v>
      </c>
      <c r="I39" s="756">
        <v>47</v>
      </c>
      <c r="J39" s="756">
        <v>7</v>
      </c>
      <c r="K39" s="756">
        <v>329</v>
      </c>
      <c r="L39" s="756">
        <v>1</v>
      </c>
      <c r="M39" s="756">
        <v>47</v>
      </c>
      <c r="N39" s="756"/>
      <c r="O39" s="756"/>
      <c r="P39" s="769"/>
      <c r="Q39" s="757"/>
    </row>
    <row r="40" spans="1:17" ht="14.4" customHeight="1" x14ac:dyDescent="0.3">
      <c r="A40" s="752" t="s">
        <v>4868</v>
      </c>
      <c r="B40" s="753" t="s">
        <v>4869</v>
      </c>
      <c r="C40" s="753" t="s">
        <v>4052</v>
      </c>
      <c r="D40" s="753" t="s">
        <v>4902</v>
      </c>
      <c r="E40" s="753" t="s">
        <v>4903</v>
      </c>
      <c r="F40" s="756">
        <v>157</v>
      </c>
      <c r="G40" s="756">
        <v>9420</v>
      </c>
      <c r="H40" s="756">
        <v>1.5242718446601942</v>
      </c>
      <c r="I40" s="756">
        <v>60</v>
      </c>
      <c r="J40" s="756">
        <v>103</v>
      </c>
      <c r="K40" s="756">
        <v>6180</v>
      </c>
      <c r="L40" s="756">
        <v>1</v>
      </c>
      <c r="M40" s="756">
        <v>60</v>
      </c>
      <c r="N40" s="756">
        <v>161</v>
      </c>
      <c r="O40" s="756">
        <v>9660</v>
      </c>
      <c r="P40" s="769">
        <v>1.5631067961165048</v>
      </c>
      <c r="Q40" s="757">
        <v>60</v>
      </c>
    </row>
    <row r="41" spans="1:17" ht="14.4" customHeight="1" x14ac:dyDescent="0.3">
      <c r="A41" s="752" t="s">
        <v>4868</v>
      </c>
      <c r="B41" s="753" t="s">
        <v>4869</v>
      </c>
      <c r="C41" s="753" t="s">
        <v>4052</v>
      </c>
      <c r="D41" s="753" t="s">
        <v>4904</v>
      </c>
      <c r="E41" s="753" t="s">
        <v>4905</v>
      </c>
      <c r="F41" s="756"/>
      <c r="G41" s="756"/>
      <c r="H41" s="756"/>
      <c r="I41" s="756"/>
      <c r="J41" s="756"/>
      <c r="K41" s="756"/>
      <c r="L41" s="756"/>
      <c r="M41" s="756"/>
      <c r="N41" s="756">
        <v>2</v>
      </c>
      <c r="O41" s="756">
        <v>38</v>
      </c>
      <c r="P41" s="769"/>
      <c r="Q41" s="757">
        <v>19</v>
      </c>
    </row>
    <row r="42" spans="1:17" ht="14.4" customHeight="1" x14ac:dyDescent="0.3">
      <c r="A42" s="752" t="s">
        <v>4868</v>
      </c>
      <c r="B42" s="753" t="s">
        <v>4869</v>
      </c>
      <c r="C42" s="753" t="s">
        <v>4052</v>
      </c>
      <c r="D42" s="753" t="s">
        <v>4906</v>
      </c>
      <c r="E42" s="753" t="s">
        <v>4907</v>
      </c>
      <c r="F42" s="756"/>
      <c r="G42" s="756"/>
      <c r="H42" s="756"/>
      <c r="I42" s="756"/>
      <c r="J42" s="756"/>
      <c r="K42" s="756"/>
      <c r="L42" s="756"/>
      <c r="M42" s="756"/>
      <c r="N42" s="756">
        <v>1</v>
      </c>
      <c r="O42" s="756">
        <v>313</v>
      </c>
      <c r="P42" s="769"/>
      <c r="Q42" s="757">
        <v>313</v>
      </c>
    </row>
    <row r="43" spans="1:17" ht="14.4" customHeight="1" x14ac:dyDescent="0.3">
      <c r="A43" s="752" t="s">
        <v>4868</v>
      </c>
      <c r="B43" s="753" t="s">
        <v>4869</v>
      </c>
      <c r="C43" s="753" t="s">
        <v>4052</v>
      </c>
      <c r="D43" s="753" t="s">
        <v>4908</v>
      </c>
      <c r="E43" s="753" t="s">
        <v>4909</v>
      </c>
      <c r="F43" s="756">
        <v>9</v>
      </c>
      <c r="G43" s="756">
        <v>7668</v>
      </c>
      <c r="H43" s="756">
        <v>1.7978898007033999</v>
      </c>
      <c r="I43" s="756">
        <v>852</v>
      </c>
      <c r="J43" s="756">
        <v>5</v>
      </c>
      <c r="K43" s="756">
        <v>4265</v>
      </c>
      <c r="L43" s="756">
        <v>1</v>
      </c>
      <c r="M43" s="756">
        <v>853</v>
      </c>
      <c r="N43" s="756">
        <v>6</v>
      </c>
      <c r="O43" s="756">
        <v>5118</v>
      </c>
      <c r="P43" s="769">
        <v>1.2</v>
      </c>
      <c r="Q43" s="757">
        <v>853</v>
      </c>
    </row>
    <row r="44" spans="1:17" ht="14.4" customHeight="1" x14ac:dyDescent="0.3">
      <c r="A44" s="752" t="s">
        <v>4868</v>
      </c>
      <c r="B44" s="753" t="s">
        <v>4869</v>
      </c>
      <c r="C44" s="753" t="s">
        <v>4052</v>
      </c>
      <c r="D44" s="753" t="s">
        <v>4910</v>
      </c>
      <c r="E44" s="753" t="s">
        <v>4911</v>
      </c>
      <c r="F44" s="756"/>
      <c r="G44" s="756"/>
      <c r="H44" s="756"/>
      <c r="I44" s="756"/>
      <c r="J44" s="756"/>
      <c r="K44" s="756"/>
      <c r="L44" s="756"/>
      <c r="M44" s="756"/>
      <c r="N44" s="756">
        <v>28</v>
      </c>
      <c r="O44" s="756">
        <v>5236</v>
      </c>
      <c r="P44" s="769"/>
      <c r="Q44" s="757">
        <v>187</v>
      </c>
    </row>
    <row r="45" spans="1:17" ht="14.4" customHeight="1" x14ac:dyDescent="0.3">
      <c r="A45" s="752" t="s">
        <v>4868</v>
      </c>
      <c r="B45" s="753" t="s">
        <v>4869</v>
      </c>
      <c r="C45" s="753" t="s">
        <v>4052</v>
      </c>
      <c r="D45" s="753" t="s">
        <v>4912</v>
      </c>
      <c r="E45" s="753" t="s">
        <v>4913</v>
      </c>
      <c r="F45" s="756">
        <v>11</v>
      </c>
      <c r="G45" s="756">
        <v>8646</v>
      </c>
      <c r="H45" s="756">
        <v>0.99872935196950441</v>
      </c>
      <c r="I45" s="756">
        <v>786</v>
      </c>
      <c r="J45" s="756">
        <v>11</v>
      </c>
      <c r="K45" s="756">
        <v>8657</v>
      </c>
      <c r="L45" s="756">
        <v>1</v>
      </c>
      <c r="M45" s="756">
        <v>787</v>
      </c>
      <c r="N45" s="756">
        <v>19</v>
      </c>
      <c r="O45" s="756">
        <v>14972</v>
      </c>
      <c r="P45" s="769">
        <v>1.7294674829617651</v>
      </c>
      <c r="Q45" s="757">
        <v>788</v>
      </c>
    </row>
    <row r="46" spans="1:17" ht="14.4" customHeight="1" x14ac:dyDescent="0.3">
      <c r="A46" s="752" t="s">
        <v>4868</v>
      </c>
      <c r="B46" s="753" t="s">
        <v>4869</v>
      </c>
      <c r="C46" s="753" t="s">
        <v>4052</v>
      </c>
      <c r="D46" s="753" t="s">
        <v>4914</v>
      </c>
      <c r="E46" s="753" t="s">
        <v>4915</v>
      </c>
      <c r="F46" s="756"/>
      <c r="G46" s="756"/>
      <c r="H46" s="756"/>
      <c r="I46" s="756"/>
      <c r="J46" s="756"/>
      <c r="K46" s="756"/>
      <c r="L46" s="756"/>
      <c r="M46" s="756"/>
      <c r="N46" s="756">
        <v>2</v>
      </c>
      <c r="O46" s="756">
        <v>458</v>
      </c>
      <c r="P46" s="769"/>
      <c r="Q46" s="757">
        <v>229</v>
      </c>
    </row>
    <row r="47" spans="1:17" ht="14.4" customHeight="1" x14ac:dyDescent="0.3">
      <c r="A47" s="752" t="s">
        <v>4868</v>
      </c>
      <c r="B47" s="753" t="s">
        <v>4869</v>
      </c>
      <c r="C47" s="753" t="s">
        <v>4052</v>
      </c>
      <c r="D47" s="753" t="s">
        <v>4916</v>
      </c>
      <c r="E47" s="753" t="s">
        <v>4917</v>
      </c>
      <c r="F47" s="756"/>
      <c r="G47" s="756"/>
      <c r="H47" s="756"/>
      <c r="I47" s="756"/>
      <c r="J47" s="756">
        <v>1</v>
      </c>
      <c r="K47" s="756">
        <v>562</v>
      </c>
      <c r="L47" s="756">
        <v>1</v>
      </c>
      <c r="M47" s="756">
        <v>562</v>
      </c>
      <c r="N47" s="756">
        <v>2</v>
      </c>
      <c r="O47" s="756">
        <v>1124</v>
      </c>
      <c r="P47" s="769">
        <v>2</v>
      </c>
      <c r="Q47" s="757">
        <v>562</v>
      </c>
    </row>
    <row r="48" spans="1:17" ht="14.4" customHeight="1" x14ac:dyDescent="0.3">
      <c r="A48" s="752" t="s">
        <v>4868</v>
      </c>
      <c r="B48" s="753" t="s">
        <v>4869</v>
      </c>
      <c r="C48" s="753" t="s">
        <v>4052</v>
      </c>
      <c r="D48" s="753" t="s">
        <v>4918</v>
      </c>
      <c r="E48" s="753" t="s">
        <v>4919</v>
      </c>
      <c r="F48" s="756"/>
      <c r="G48" s="756"/>
      <c r="H48" s="756"/>
      <c r="I48" s="756"/>
      <c r="J48" s="756"/>
      <c r="K48" s="756"/>
      <c r="L48" s="756"/>
      <c r="M48" s="756"/>
      <c r="N48" s="756">
        <v>1</v>
      </c>
      <c r="O48" s="756">
        <v>133</v>
      </c>
      <c r="P48" s="769"/>
      <c r="Q48" s="757">
        <v>133</v>
      </c>
    </row>
    <row r="49" spans="1:17" ht="14.4" customHeight="1" x14ac:dyDescent="0.3">
      <c r="A49" s="752" t="s">
        <v>4868</v>
      </c>
      <c r="B49" s="753" t="s">
        <v>4869</v>
      </c>
      <c r="C49" s="753" t="s">
        <v>4052</v>
      </c>
      <c r="D49" s="753" t="s">
        <v>4920</v>
      </c>
      <c r="E49" s="753" t="s">
        <v>4921</v>
      </c>
      <c r="F49" s="756">
        <v>182</v>
      </c>
      <c r="G49" s="756">
        <v>5460</v>
      </c>
      <c r="H49" s="756">
        <v>5.3639846743295021E-2</v>
      </c>
      <c r="I49" s="756">
        <v>30</v>
      </c>
      <c r="J49" s="756">
        <v>3393</v>
      </c>
      <c r="K49" s="756">
        <v>101790</v>
      </c>
      <c r="L49" s="756">
        <v>1</v>
      </c>
      <c r="M49" s="756">
        <v>30</v>
      </c>
      <c r="N49" s="756">
        <v>3278</v>
      </c>
      <c r="O49" s="756">
        <v>98340</v>
      </c>
      <c r="P49" s="769">
        <v>0.96610669024462126</v>
      </c>
      <c r="Q49" s="757">
        <v>30</v>
      </c>
    </row>
    <row r="50" spans="1:17" ht="14.4" customHeight="1" x14ac:dyDescent="0.3">
      <c r="A50" s="752" t="s">
        <v>4868</v>
      </c>
      <c r="B50" s="753" t="s">
        <v>4869</v>
      </c>
      <c r="C50" s="753" t="s">
        <v>4052</v>
      </c>
      <c r="D50" s="753" t="s">
        <v>4922</v>
      </c>
      <c r="E50" s="753" t="s">
        <v>4923</v>
      </c>
      <c r="F50" s="756">
        <v>159</v>
      </c>
      <c r="G50" s="756">
        <v>7950</v>
      </c>
      <c r="H50" s="756">
        <v>1.5436893203883495</v>
      </c>
      <c r="I50" s="756">
        <v>50</v>
      </c>
      <c r="J50" s="756">
        <v>103</v>
      </c>
      <c r="K50" s="756">
        <v>5150</v>
      </c>
      <c r="L50" s="756">
        <v>1</v>
      </c>
      <c r="M50" s="756">
        <v>50</v>
      </c>
      <c r="N50" s="756">
        <v>164</v>
      </c>
      <c r="O50" s="756">
        <v>8200</v>
      </c>
      <c r="P50" s="769">
        <v>1.5922330097087378</v>
      </c>
      <c r="Q50" s="757">
        <v>50</v>
      </c>
    </row>
    <row r="51" spans="1:17" ht="14.4" customHeight="1" x14ac:dyDescent="0.3">
      <c r="A51" s="752" t="s">
        <v>4868</v>
      </c>
      <c r="B51" s="753" t="s">
        <v>4869</v>
      </c>
      <c r="C51" s="753" t="s">
        <v>4052</v>
      </c>
      <c r="D51" s="753" t="s">
        <v>4924</v>
      </c>
      <c r="E51" s="753" t="s">
        <v>4925</v>
      </c>
      <c r="F51" s="756">
        <v>350</v>
      </c>
      <c r="G51" s="756">
        <v>4200</v>
      </c>
      <c r="H51" s="756">
        <v>1.0385756676557865</v>
      </c>
      <c r="I51" s="756">
        <v>12</v>
      </c>
      <c r="J51" s="756">
        <v>337</v>
      </c>
      <c r="K51" s="756">
        <v>4044</v>
      </c>
      <c r="L51" s="756">
        <v>1</v>
      </c>
      <c r="M51" s="756">
        <v>12</v>
      </c>
      <c r="N51" s="756">
        <v>379</v>
      </c>
      <c r="O51" s="756">
        <v>4548</v>
      </c>
      <c r="P51" s="769">
        <v>1.1246290801186944</v>
      </c>
      <c r="Q51" s="757">
        <v>12</v>
      </c>
    </row>
    <row r="52" spans="1:17" ht="14.4" customHeight="1" x14ac:dyDescent="0.3">
      <c r="A52" s="752" t="s">
        <v>4868</v>
      </c>
      <c r="B52" s="753" t="s">
        <v>4869</v>
      </c>
      <c r="C52" s="753" t="s">
        <v>4052</v>
      </c>
      <c r="D52" s="753" t="s">
        <v>4926</v>
      </c>
      <c r="E52" s="753" t="s">
        <v>4927</v>
      </c>
      <c r="F52" s="756">
        <v>9</v>
      </c>
      <c r="G52" s="756">
        <v>1638</v>
      </c>
      <c r="H52" s="756">
        <v>8.9508196721311482</v>
      </c>
      <c r="I52" s="756">
        <v>182</v>
      </c>
      <c r="J52" s="756">
        <v>1</v>
      </c>
      <c r="K52" s="756">
        <v>183</v>
      </c>
      <c r="L52" s="756">
        <v>1</v>
      </c>
      <c r="M52" s="756">
        <v>183</v>
      </c>
      <c r="N52" s="756">
        <v>13</v>
      </c>
      <c r="O52" s="756">
        <v>2379</v>
      </c>
      <c r="P52" s="769">
        <v>13</v>
      </c>
      <c r="Q52" s="757">
        <v>183</v>
      </c>
    </row>
    <row r="53" spans="1:17" ht="14.4" customHeight="1" x14ac:dyDescent="0.3">
      <c r="A53" s="752" t="s">
        <v>4868</v>
      </c>
      <c r="B53" s="753" t="s">
        <v>4869</v>
      </c>
      <c r="C53" s="753" t="s">
        <v>4052</v>
      </c>
      <c r="D53" s="753" t="s">
        <v>4928</v>
      </c>
      <c r="E53" s="753" t="s">
        <v>4929</v>
      </c>
      <c r="F53" s="756"/>
      <c r="G53" s="756"/>
      <c r="H53" s="756"/>
      <c r="I53" s="756"/>
      <c r="J53" s="756"/>
      <c r="K53" s="756"/>
      <c r="L53" s="756"/>
      <c r="M53" s="756"/>
      <c r="N53" s="756">
        <v>1</v>
      </c>
      <c r="O53" s="756">
        <v>73</v>
      </c>
      <c r="P53" s="769"/>
      <c r="Q53" s="757">
        <v>73</v>
      </c>
    </row>
    <row r="54" spans="1:17" ht="14.4" customHeight="1" x14ac:dyDescent="0.3">
      <c r="A54" s="752" t="s">
        <v>4868</v>
      </c>
      <c r="B54" s="753" t="s">
        <v>4869</v>
      </c>
      <c r="C54" s="753" t="s">
        <v>4052</v>
      </c>
      <c r="D54" s="753" t="s">
        <v>4930</v>
      </c>
      <c r="E54" s="753" t="s">
        <v>4931</v>
      </c>
      <c r="F54" s="756">
        <v>7</v>
      </c>
      <c r="G54" s="756">
        <v>1281</v>
      </c>
      <c r="H54" s="756">
        <v>6.9619565217391308</v>
      </c>
      <c r="I54" s="756">
        <v>183</v>
      </c>
      <c r="J54" s="756">
        <v>1</v>
      </c>
      <c r="K54" s="756">
        <v>184</v>
      </c>
      <c r="L54" s="756">
        <v>1</v>
      </c>
      <c r="M54" s="756">
        <v>184</v>
      </c>
      <c r="N54" s="756">
        <v>12</v>
      </c>
      <c r="O54" s="756">
        <v>2208</v>
      </c>
      <c r="P54" s="769">
        <v>12</v>
      </c>
      <c r="Q54" s="757">
        <v>184</v>
      </c>
    </row>
    <row r="55" spans="1:17" ht="14.4" customHeight="1" x14ac:dyDescent="0.3">
      <c r="A55" s="752" t="s">
        <v>4868</v>
      </c>
      <c r="B55" s="753" t="s">
        <v>4869</v>
      </c>
      <c r="C55" s="753" t="s">
        <v>4052</v>
      </c>
      <c r="D55" s="753" t="s">
        <v>4932</v>
      </c>
      <c r="E55" s="753" t="s">
        <v>4933</v>
      </c>
      <c r="F55" s="756"/>
      <c r="G55" s="756"/>
      <c r="H55" s="756"/>
      <c r="I55" s="756"/>
      <c r="J55" s="756">
        <v>1</v>
      </c>
      <c r="K55" s="756">
        <v>1283</v>
      </c>
      <c r="L55" s="756">
        <v>1</v>
      </c>
      <c r="M55" s="756">
        <v>1283</v>
      </c>
      <c r="N55" s="756"/>
      <c r="O55" s="756"/>
      <c r="P55" s="769"/>
      <c r="Q55" s="757"/>
    </row>
    <row r="56" spans="1:17" ht="14.4" customHeight="1" x14ac:dyDescent="0.3">
      <c r="A56" s="752" t="s">
        <v>4868</v>
      </c>
      <c r="B56" s="753" t="s">
        <v>4869</v>
      </c>
      <c r="C56" s="753" t="s">
        <v>4052</v>
      </c>
      <c r="D56" s="753" t="s">
        <v>4934</v>
      </c>
      <c r="E56" s="753" t="s">
        <v>4935</v>
      </c>
      <c r="F56" s="756">
        <v>1131</v>
      </c>
      <c r="G56" s="756">
        <v>167388</v>
      </c>
      <c r="H56" s="756">
        <v>1.0287631831255992</v>
      </c>
      <c r="I56" s="756">
        <v>148</v>
      </c>
      <c r="J56" s="756">
        <v>1092</v>
      </c>
      <c r="K56" s="756">
        <v>162708</v>
      </c>
      <c r="L56" s="756">
        <v>1</v>
      </c>
      <c r="M56" s="756">
        <v>149</v>
      </c>
      <c r="N56" s="756">
        <v>1203</v>
      </c>
      <c r="O56" s="756">
        <v>179247</v>
      </c>
      <c r="P56" s="769">
        <v>1.1016483516483517</v>
      </c>
      <c r="Q56" s="757">
        <v>149</v>
      </c>
    </row>
    <row r="57" spans="1:17" ht="14.4" customHeight="1" x14ac:dyDescent="0.3">
      <c r="A57" s="752" t="s">
        <v>4868</v>
      </c>
      <c r="B57" s="753" t="s">
        <v>4869</v>
      </c>
      <c r="C57" s="753" t="s">
        <v>4052</v>
      </c>
      <c r="D57" s="753" t="s">
        <v>4936</v>
      </c>
      <c r="E57" s="753" t="s">
        <v>4937</v>
      </c>
      <c r="F57" s="756">
        <v>183</v>
      </c>
      <c r="G57" s="756">
        <v>5490</v>
      </c>
      <c r="H57" s="756">
        <v>5.3934571175950484E-2</v>
      </c>
      <c r="I57" s="756">
        <v>30</v>
      </c>
      <c r="J57" s="756">
        <v>3393</v>
      </c>
      <c r="K57" s="756">
        <v>101790</v>
      </c>
      <c r="L57" s="756">
        <v>1</v>
      </c>
      <c r="M57" s="756">
        <v>30</v>
      </c>
      <c r="N57" s="756">
        <v>3220</v>
      </c>
      <c r="O57" s="756">
        <v>96600</v>
      </c>
      <c r="P57" s="769">
        <v>0.94901267315060422</v>
      </c>
      <c r="Q57" s="757">
        <v>30</v>
      </c>
    </row>
    <row r="58" spans="1:17" ht="14.4" customHeight="1" x14ac:dyDescent="0.3">
      <c r="A58" s="752" t="s">
        <v>4868</v>
      </c>
      <c r="B58" s="753" t="s">
        <v>4869</v>
      </c>
      <c r="C58" s="753" t="s">
        <v>4052</v>
      </c>
      <c r="D58" s="753" t="s">
        <v>4938</v>
      </c>
      <c r="E58" s="753" t="s">
        <v>4939</v>
      </c>
      <c r="F58" s="756">
        <v>83</v>
      </c>
      <c r="G58" s="756">
        <v>2573</v>
      </c>
      <c r="H58" s="756">
        <v>1.8043478260869565</v>
      </c>
      <c r="I58" s="756">
        <v>31</v>
      </c>
      <c r="J58" s="756">
        <v>46</v>
      </c>
      <c r="K58" s="756">
        <v>1426</v>
      </c>
      <c r="L58" s="756">
        <v>1</v>
      </c>
      <c r="M58" s="756">
        <v>31</v>
      </c>
      <c r="N58" s="756">
        <v>52</v>
      </c>
      <c r="O58" s="756">
        <v>1612</v>
      </c>
      <c r="P58" s="769">
        <v>1.1304347826086956</v>
      </c>
      <c r="Q58" s="757">
        <v>31</v>
      </c>
    </row>
    <row r="59" spans="1:17" ht="14.4" customHeight="1" x14ac:dyDescent="0.3">
      <c r="A59" s="752" t="s">
        <v>4868</v>
      </c>
      <c r="B59" s="753" t="s">
        <v>4869</v>
      </c>
      <c r="C59" s="753" t="s">
        <v>4052</v>
      </c>
      <c r="D59" s="753" t="s">
        <v>4940</v>
      </c>
      <c r="E59" s="753" t="s">
        <v>4941</v>
      </c>
      <c r="F59" s="756">
        <v>444</v>
      </c>
      <c r="G59" s="756">
        <v>11988</v>
      </c>
      <c r="H59" s="756">
        <v>1.168421052631579</v>
      </c>
      <c r="I59" s="756">
        <v>27</v>
      </c>
      <c r="J59" s="756">
        <v>380</v>
      </c>
      <c r="K59" s="756">
        <v>10260</v>
      </c>
      <c r="L59" s="756">
        <v>1</v>
      </c>
      <c r="M59" s="756">
        <v>27</v>
      </c>
      <c r="N59" s="756">
        <v>413</v>
      </c>
      <c r="O59" s="756">
        <v>11151</v>
      </c>
      <c r="P59" s="769">
        <v>1.0868421052631578</v>
      </c>
      <c r="Q59" s="757">
        <v>27</v>
      </c>
    </row>
    <row r="60" spans="1:17" ht="14.4" customHeight="1" x14ac:dyDescent="0.3">
      <c r="A60" s="752" t="s">
        <v>4868</v>
      </c>
      <c r="B60" s="753" t="s">
        <v>4869</v>
      </c>
      <c r="C60" s="753" t="s">
        <v>4052</v>
      </c>
      <c r="D60" s="753" t="s">
        <v>4942</v>
      </c>
      <c r="E60" s="753" t="s">
        <v>4943</v>
      </c>
      <c r="F60" s="756">
        <v>1</v>
      </c>
      <c r="G60" s="756">
        <v>255</v>
      </c>
      <c r="H60" s="756"/>
      <c r="I60" s="756">
        <v>255</v>
      </c>
      <c r="J60" s="756"/>
      <c r="K60" s="756"/>
      <c r="L60" s="756"/>
      <c r="M60" s="756"/>
      <c r="N60" s="756">
        <v>2</v>
      </c>
      <c r="O60" s="756">
        <v>512</v>
      </c>
      <c r="P60" s="769"/>
      <c r="Q60" s="757">
        <v>256</v>
      </c>
    </row>
    <row r="61" spans="1:17" ht="14.4" customHeight="1" x14ac:dyDescent="0.3">
      <c r="A61" s="752" t="s">
        <v>4868</v>
      </c>
      <c r="B61" s="753" t="s">
        <v>4869</v>
      </c>
      <c r="C61" s="753" t="s">
        <v>4052</v>
      </c>
      <c r="D61" s="753" t="s">
        <v>4944</v>
      </c>
      <c r="E61" s="753" t="s">
        <v>4945</v>
      </c>
      <c r="F61" s="756"/>
      <c r="G61" s="756"/>
      <c r="H61" s="756"/>
      <c r="I61" s="756"/>
      <c r="J61" s="756">
        <v>2</v>
      </c>
      <c r="K61" s="756">
        <v>44</v>
      </c>
      <c r="L61" s="756">
        <v>1</v>
      </c>
      <c r="M61" s="756">
        <v>22</v>
      </c>
      <c r="N61" s="756">
        <v>1</v>
      </c>
      <c r="O61" s="756">
        <v>22</v>
      </c>
      <c r="P61" s="769">
        <v>0.5</v>
      </c>
      <c r="Q61" s="757">
        <v>22</v>
      </c>
    </row>
    <row r="62" spans="1:17" ht="14.4" customHeight="1" x14ac:dyDescent="0.3">
      <c r="A62" s="752" t="s">
        <v>4868</v>
      </c>
      <c r="B62" s="753" t="s">
        <v>4869</v>
      </c>
      <c r="C62" s="753" t="s">
        <v>4052</v>
      </c>
      <c r="D62" s="753" t="s">
        <v>4946</v>
      </c>
      <c r="E62" s="753" t="s">
        <v>4947</v>
      </c>
      <c r="F62" s="756">
        <v>822</v>
      </c>
      <c r="G62" s="756">
        <v>20550</v>
      </c>
      <c r="H62" s="756">
        <v>0.97163120567375882</v>
      </c>
      <c r="I62" s="756">
        <v>25</v>
      </c>
      <c r="J62" s="756">
        <v>846</v>
      </c>
      <c r="K62" s="756">
        <v>21150</v>
      </c>
      <c r="L62" s="756">
        <v>1</v>
      </c>
      <c r="M62" s="756">
        <v>25</v>
      </c>
      <c r="N62" s="756">
        <v>839</v>
      </c>
      <c r="O62" s="756">
        <v>20975</v>
      </c>
      <c r="P62" s="769">
        <v>0.99172576832151305</v>
      </c>
      <c r="Q62" s="757">
        <v>25</v>
      </c>
    </row>
    <row r="63" spans="1:17" ht="14.4" customHeight="1" x14ac:dyDescent="0.3">
      <c r="A63" s="752" t="s">
        <v>4868</v>
      </c>
      <c r="B63" s="753" t="s">
        <v>4869</v>
      </c>
      <c r="C63" s="753" t="s">
        <v>4052</v>
      </c>
      <c r="D63" s="753" t="s">
        <v>4948</v>
      </c>
      <c r="E63" s="753" t="s">
        <v>4949</v>
      </c>
      <c r="F63" s="756"/>
      <c r="G63" s="756"/>
      <c r="H63" s="756"/>
      <c r="I63" s="756"/>
      <c r="J63" s="756">
        <v>1</v>
      </c>
      <c r="K63" s="756">
        <v>33</v>
      </c>
      <c r="L63" s="756">
        <v>1</v>
      </c>
      <c r="M63" s="756">
        <v>33</v>
      </c>
      <c r="N63" s="756">
        <v>4</v>
      </c>
      <c r="O63" s="756">
        <v>132</v>
      </c>
      <c r="P63" s="769">
        <v>4</v>
      </c>
      <c r="Q63" s="757">
        <v>33</v>
      </c>
    </row>
    <row r="64" spans="1:17" ht="14.4" customHeight="1" x14ac:dyDescent="0.3">
      <c r="A64" s="752" t="s">
        <v>4868</v>
      </c>
      <c r="B64" s="753" t="s">
        <v>4869</v>
      </c>
      <c r="C64" s="753" t="s">
        <v>4052</v>
      </c>
      <c r="D64" s="753" t="s">
        <v>4950</v>
      </c>
      <c r="E64" s="753" t="s">
        <v>4951</v>
      </c>
      <c r="F64" s="756">
        <v>3</v>
      </c>
      <c r="G64" s="756">
        <v>90</v>
      </c>
      <c r="H64" s="756">
        <v>1</v>
      </c>
      <c r="I64" s="756">
        <v>30</v>
      </c>
      <c r="J64" s="756">
        <v>3</v>
      </c>
      <c r="K64" s="756">
        <v>90</v>
      </c>
      <c r="L64" s="756">
        <v>1</v>
      </c>
      <c r="M64" s="756">
        <v>30</v>
      </c>
      <c r="N64" s="756">
        <v>2</v>
      </c>
      <c r="O64" s="756">
        <v>60</v>
      </c>
      <c r="P64" s="769">
        <v>0.66666666666666663</v>
      </c>
      <c r="Q64" s="757">
        <v>30</v>
      </c>
    </row>
    <row r="65" spans="1:17" ht="14.4" customHeight="1" x14ac:dyDescent="0.3">
      <c r="A65" s="752" t="s">
        <v>4868</v>
      </c>
      <c r="B65" s="753" t="s">
        <v>4869</v>
      </c>
      <c r="C65" s="753" t="s">
        <v>4052</v>
      </c>
      <c r="D65" s="753" t="s">
        <v>4952</v>
      </c>
      <c r="E65" s="753" t="s">
        <v>4953</v>
      </c>
      <c r="F65" s="756">
        <v>1</v>
      </c>
      <c r="G65" s="756">
        <v>204</v>
      </c>
      <c r="H65" s="756">
        <v>0.99512195121951219</v>
      </c>
      <c r="I65" s="756">
        <v>204</v>
      </c>
      <c r="J65" s="756">
        <v>1</v>
      </c>
      <c r="K65" s="756">
        <v>205</v>
      </c>
      <c r="L65" s="756">
        <v>1</v>
      </c>
      <c r="M65" s="756">
        <v>205</v>
      </c>
      <c r="N65" s="756">
        <v>10</v>
      </c>
      <c r="O65" s="756">
        <v>2050</v>
      </c>
      <c r="P65" s="769">
        <v>10</v>
      </c>
      <c r="Q65" s="757">
        <v>205</v>
      </c>
    </row>
    <row r="66" spans="1:17" ht="14.4" customHeight="1" x14ac:dyDescent="0.3">
      <c r="A66" s="752" t="s">
        <v>4868</v>
      </c>
      <c r="B66" s="753" t="s">
        <v>4869</v>
      </c>
      <c r="C66" s="753" t="s">
        <v>4052</v>
      </c>
      <c r="D66" s="753" t="s">
        <v>4954</v>
      </c>
      <c r="E66" s="753" t="s">
        <v>4955</v>
      </c>
      <c r="F66" s="756">
        <v>16</v>
      </c>
      <c r="G66" s="756">
        <v>416</v>
      </c>
      <c r="H66" s="756">
        <v>2.2857142857142856</v>
      </c>
      <c r="I66" s="756">
        <v>26</v>
      </c>
      <c r="J66" s="756">
        <v>7</v>
      </c>
      <c r="K66" s="756">
        <v>182</v>
      </c>
      <c r="L66" s="756">
        <v>1</v>
      </c>
      <c r="M66" s="756">
        <v>26</v>
      </c>
      <c r="N66" s="756">
        <v>10</v>
      </c>
      <c r="O66" s="756">
        <v>260</v>
      </c>
      <c r="P66" s="769">
        <v>1.4285714285714286</v>
      </c>
      <c r="Q66" s="757">
        <v>26</v>
      </c>
    </row>
    <row r="67" spans="1:17" ht="14.4" customHeight="1" x14ac:dyDescent="0.3">
      <c r="A67" s="752" t="s">
        <v>4868</v>
      </c>
      <c r="B67" s="753" t="s">
        <v>4869</v>
      </c>
      <c r="C67" s="753" t="s">
        <v>4052</v>
      </c>
      <c r="D67" s="753" t="s">
        <v>4956</v>
      </c>
      <c r="E67" s="753" t="s">
        <v>4957</v>
      </c>
      <c r="F67" s="756">
        <v>4</v>
      </c>
      <c r="G67" s="756">
        <v>336</v>
      </c>
      <c r="H67" s="756">
        <v>0.4</v>
      </c>
      <c r="I67" s="756">
        <v>84</v>
      </c>
      <c r="J67" s="756">
        <v>10</v>
      </c>
      <c r="K67" s="756">
        <v>840</v>
      </c>
      <c r="L67" s="756">
        <v>1</v>
      </c>
      <c r="M67" s="756">
        <v>84</v>
      </c>
      <c r="N67" s="756">
        <v>12</v>
      </c>
      <c r="O67" s="756">
        <v>1008</v>
      </c>
      <c r="P67" s="769">
        <v>1.2</v>
      </c>
      <c r="Q67" s="757">
        <v>84</v>
      </c>
    </row>
    <row r="68" spans="1:17" ht="14.4" customHeight="1" x14ac:dyDescent="0.3">
      <c r="A68" s="752" t="s">
        <v>4868</v>
      </c>
      <c r="B68" s="753" t="s">
        <v>4869</v>
      </c>
      <c r="C68" s="753" t="s">
        <v>4052</v>
      </c>
      <c r="D68" s="753" t="s">
        <v>4958</v>
      </c>
      <c r="E68" s="753" t="s">
        <v>4959</v>
      </c>
      <c r="F68" s="756">
        <v>12</v>
      </c>
      <c r="G68" s="756">
        <v>2100</v>
      </c>
      <c r="H68" s="756">
        <v>11.931818181818182</v>
      </c>
      <c r="I68" s="756">
        <v>175</v>
      </c>
      <c r="J68" s="756">
        <v>1</v>
      </c>
      <c r="K68" s="756">
        <v>176</v>
      </c>
      <c r="L68" s="756">
        <v>1</v>
      </c>
      <c r="M68" s="756">
        <v>176</v>
      </c>
      <c r="N68" s="756">
        <v>16</v>
      </c>
      <c r="O68" s="756">
        <v>2816</v>
      </c>
      <c r="P68" s="769">
        <v>16</v>
      </c>
      <c r="Q68" s="757">
        <v>176</v>
      </c>
    </row>
    <row r="69" spans="1:17" ht="14.4" customHeight="1" x14ac:dyDescent="0.3">
      <c r="A69" s="752" t="s">
        <v>4868</v>
      </c>
      <c r="B69" s="753" t="s">
        <v>4869</v>
      </c>
      <c r="C69" s="753" t="s">
        <v>4052</v>
      </c>
      <c r="D69" s="753" t="s">
        <v>4960</v>
      </c>
      <c r="E69" s="753" t="s">
        <v>4961</v>
      </c>
      <c r="F69" s="756"/>
      <c r="G69" s="756"/>
      <c r="H69" s="756"/>
      <c r="I69" s="756"/>
      <c r="J69" s="756"/>
      <c r="K69" s="756"/>
      <c r="L69" s="756"/>
      <c r="M69" s="756"/>
      <c r="N69" s="756">
        <v>2</v>
      </c>
      <c r="O69" s="756">
        <v>506</v>
      </c>
      <c r="P69" s="769"/>
      <c r="Q69" s="757">
        <v>253</v>
      </c>
    </row>
    <row r="70" spans="1:17" ht="14.4" customHeight="1" x14ac:dyDescent="0.3">
      <c r="A70" s="752" t="s">
        <v>4868</v>
      </c>
      <c r="B70" s="753" t="s">
        <v>4869</v>
      </c>
      <c r="C70" s="753" t="s">
        <v>4052</v>
      </c>
      <c r="D70" s="753" t="s">
        <v>4962</v>
      </c>
      <c r="E70" s="753" t="s">
        <v>4963</v>
      </c>
      <c r="F70" s="756">
        <v>238</v>
      </c>
      <c r="G70" s="756">
        <v>3570</v>
      </c>
      <c r="H70" s="756">
        <v>2.4285714285714284</v>
      </c>
      <c r="I70" s="756">
        <v>15</v>
      </c>
      <c r="J70" s="756">
        <v>98</v>
      </c>
      <c r="K70" s="756">
        <v>1470</v>
      </c>
      <c r="L70" s="756">
        <v>1</v>
      </c>
      <c r="M70" s="756">
        <v>15</v>
      </c>
      <c r="N70" s="756">
        <v>168</v>
      </c>
      <c r="O70" s="756">
        <v>2520</v>
      </c>
      <c r="P70" s="769">
        <v>1.7142857142857142</v>
      </c>
      <c r="Q70" s="757">
        <v>15</v>
      </c>
    </row>
    <row r="71" spans="1:17" ht="14.4" customHeight="1" x14ac:dyDescent="0.3">
      <c r="A71" s="752" t="s">
        <v>4868</v>
      </c>
      <c r="B71" s="753" t="s">
        <v>4869</v>
      </c>
      <c r="C71" s="753" t="s">
        <v>4052</v>
      </c>
      <c r="D71" s="753" t="s">
        <v>4964</v>
      </c>
      <c r="E71" s="753" t="s">
        <v>4965</v>
      </c>
      <c r="F71" s="756">
        <v>287</v>
      </c>
      <c r="G71" s="756">
        <v>6601</v>
      </c>
      <c r="H71" s="756">
        <v>1.1619433198380567</v>
      </c>
      <c r="I71" s="756">
        <v>23</v>
      </c>
      <c r="J71" s="756">
        <v>247</v>
      </c>
      <c r="K71" s="756">
        <v>5681</v>
      </c>
      <c r="L71" s="756">
        <v>1</v>
      </c>
      <c r="M71" s="756">
        <v>23</v>
      </c>
      <c r="N71" s="756">
        <v>247</v>
      </c>
      <c r="O71" s="756">
        <v>5681</v>
      </c>
      <c r="P71" s="769">
        <v>1</v>
      </c>
      <c r="Q71" s="757">
        <v>23</v>
      </c>
    </row>
    <row r="72" spans="1:17" ht="14.4" customHeight="1" x14ac:dyDescent="0.3">
      <c r="A72" s="752" t="s">
        <v>4868</v>
      </c>
      <c r="B72" s="753" t="s">
        <v>4869</v>
      </c>
      <c r="C72" s="753" t="s">
        <v>4052</v>
      </c>
      <c r="D72" s="753" t="s">
        <v>4966</v>
      </c>
      <c r="E72" s="753" t="s">
        <v>4967</v>
      </c>
      <c r="F72" s="756"/>
      <c r="G72" s="756"/>
      <c r="H72" s="756"/>
      <c r="I72" s="756"/>
      <c r="J72" s="756"/>
      <c r="K72" s="756"/>
      <c r="L72" s="756"/>
      <c r="M72" s="756"/>
      <c r="N72" s="756">
        <v>1</v>
      </c>
      <c r="O72" s="756">
        <v>252</v>
      </c>
      <c r="P72" s="769"/>
      <c r="Q72" s="757">
        <v>252</v>
      </c>
    </row>
    <row r="73" spans="1:17" ht="14.4" customHeight="1" x14ac:dyDescent="0.3">
      <c r="A73" s="752" t="s">
        <v>4868</v>
      </c>
      <c r="B73" s="753" t="s">
        <v>4869</v>
      </c>
      <c r="C73" s="753" t="s">
        <v>4052</v>
      </c>
      <c r="D73" s="753" t="s">
        <v>4968</v>
      </c>
      <c r="E73" s="753" t="s">
        <v>4969</v>
      </c>
      <c r="F73" s="756"/>
      <c r="G73" s="756"/>
      <c r="H73" s="756"/>
      <c r="I73" s="756"/>
      <c r="J73" s="756">
        <v>5</v>
      </c>
      <c r="K73" s="756">
        <v>185</v>
      </c>
      <c r="L73" s="756">
        <v>1</v>
      </c>
      <c r="M73" s="756">
        <v>37</v>
      </c>
      <c r="N73" s="756"/>
      <c r="O73" s="756"/>
      <c r="P73" s="769"/>
      <c r="Q73" s="757"/>
    </row>
    <row r="74" spans="1:17" ht="14.4" customHeight="1" x14ac:dyDescent="0.3">
      <c r="A74" s="752" t="s">
        <v>4868</v>
      </c>
      <c r="B74" s="753" t="s">
        <v>4869</v>
      </c>
      <c r="C74" s="753" t="s">
        <v>4052</v>
      </c>
      <c r="D74" s="753" t="s">
        <v>4970</v>
      </c>
      <c r="E74" s="753" t="s">
        <v>4971</v>
      </c>
      <c r="F74" s="756">
        <v>149</v>
      </c>
      <c r="G74" s="756">
        <v>3427</v>
      </c>
      <c r="H74" s="756">
        <v>4.4279346210995545E-2</v>
      </c>
      <c r="I74" s="756">
        <v>23</v>
      </c>
      <c r="J74" s="756">
        <v>3365</v>
      </c>
      <c r="K74" s="756">
        <v>77395</v>
      </c>
      <c r="L74" s="756">
        <v>1</v>
      </c>
      <c r="M74" s="756">
        <v>23</v>
      </c>
      <c r="N74" s="756">
        <v>3235</v>
      </c>
      <c r="O74" s="756">
        <v>74405</v>
      </c>
      <c r="P74" s="769">
        <v>0.96136701337295694</v>
      </c>
      <c r="Q74" s="757">
        <v>23</v>
      </c>
    </row>
    <row r="75" spans="1:17" ht="14.4" customHeight="1" x14ac:dyDescent="0.3">
      <c r="A75" s="752" t="s">
        <v>4868</v>
      </c>
      <c r="B75" s="753" t="s">
        <v>4869</v>
      </c>
      <c r="C75" s="753" t="s">
        <v>4052</v>
      </c>
      <c r="D75" s="753" t="s">
        <v>4972</v>
      </c>
      <c r="E75" s="753" t="s">
        <v>4973</v>
      </c>
      <c r="F75" s="756">
        <v>174</v>
      </c>
      <c r="G75" s="756">
        <v>5046</v>
      </c>
      <c r="H75" s="756">
        <v>0.88775510204081631</v>
      </c>
      <c r="I75" s="756">
        <v>29</v>
      </c>
      <c r="J75" s="756">
        <v>196</v>
      </c>
      <c r="K75" s="756">
        <v>5684</v>
      </c>
      <c r="L75" s="756">
        <v>1</v>
      </c>
      <c r="M75" s="756">
        <v>29</v>
      </c>
      <c r="N75" s="756">
        <v>179</v>
      </c>
      <c r="O75" s="756">
        <v>5191</v>
      </c>
      <c r="P75" s="769">
        <v>0.91326530612244894</v>
      </c>
      <c r="Q75" s="757">
        <v>29</v>
      </c>
    </row>
    <row r="76" spans="1:17" ht="14.4" customHeight="1" x14ac:dyDescent="0.3">
      <c r="A76" s="752" t="s">
        <v>4868</v>
      </c>
      <c r="B76" s="753" t="s">
        <v>4869</v>
      </c>
      <c r="C76" s="753" t="s">
        <v>4052</v>
      </c>
      <c r="D76" s="753" t="s">
        <v>4974</v>
      </c>
      <c r="E76" s="753" t="s">
        <v>4975</v>
      </c>
      <c r="F76" s="756"/>
      <c r="G76" s="756"/>
      <c r="H76" s="756"/>
      <c r="I76" s="756"/>
      <c r="J76" s="756"/>
      <c r="K76" s="756"/>
      <c r="L76" s="756"/>
      <c r="M76" s="756"/>
      <c r="N76" s="756">
        <v>1</v>
      </c>
      <c r="O76" s="756">
        <v>178</v>
      </c>
      <c r="P76" s="769"/>
      <c r="Q76" s="757">
        <v>178</v>
      </c>
    </row>
    <row r="77" spans="1:17" ht="14.4" customHeight="1" x14ac:dyDescent="0.3">
      <c r="A77" s="752" t="s">
        <v>4868</v>
      </c>
      <c r="B77" s="753" t="s">
        <v>4869</v>
      </c>
      <c r="C77" s="753" t="s">
        <v>4052</v>
      </c>
      <c r="D77" s="753" t="s">
        <v>4976</v>
      </c>
      <c r="E77" s="753" t="s">
        <v>4977</v>
      </c>
      <c r="F77" s="756">
        <v>2</v>
      </c>
      <c r="G77" s="756">
        <v>30</v>
      </c>
      <c r="H77" s="756">
        <v>2</v>
      </c>
      <c r="I77" s="756">
        <v>15</v>
      </c>
      <c r="J77" s="756">
        <v>1</v>
      </c>
      <c r="K77" s="756">
        <v>15</v>
      </c>
      <c r="L77" s="756">
        <v>1</v>
      </c>
      <c r="M77" s="756">
        <v>15</v>
      </c>
      <c r="N77" s="756">
        <v>1</v>
      </c>
      <c r="O77" s="756">
        <v>15</v>
      </c>
      <c r="P77" s="769">
        <v>1</v>
      </c>
      <c r="Q77" s="757">
        <v>15</v>
      </c>
    </row>
    <row r="78" spans="1:17" ht="14.4" customHeight="1" x14ac:dyDescent="0.3">
      <c r="A78" s="752" t="s">
        <v>4868</v>
      </c>
      <c r="B78" s="753" t="s">
        <v>4869</v>
      </c>
      <c r="C78" s="753" t="s">
        <v>4052</v>
      </c>
      <c r="D78" s="753" t="s">
        <v>4978</v>
      </c>
      <c r="E78" s="753" t="s">
        <v>4979</v>
      </c>
      <c r="F78" s="756">
        <v>454</v>
      </c>
      <c r="G78" s="756">
        <v>8626</v>
      </c>
      <c r="H78" s="756">
        <v>1.135</v>
      </c>
      <c r="I78" s="756">
        <v>19</v>
      </c>
      <c r="J78" s="756">
        <v>400</v>
      </c>
      <c r="K78" s="756">
        <v>7600</v>
      </c>
      <c r="L78" s="756">
        <v>1</v>
      </c>
      <c r="M78" s="756">
        <v>19</v>
      </c>
      <c r="N78" s="756">
        <v>525</v>
      </c>
      <c r="O78" s="756">
        <v>9975</v>
      </c>
      <c r="P78" s="769">
        <v>1.3125</v>
      </c>
      <c r="Q78" s="757">
        <v>19</v>
      </c>
    </row>
    <row r="79" spans="1:17" ht="14.4" customHeight="1" x14ac:dyDescent="0.3">
      <c r="A79" s="752" t="s">
        <v>4868</v>
      </c>
      <c r="B79" s="753" t="s">
        <v>4869</v>
      </c>
      <c r="C79" s="753" t="s">
        <v>4052</v>
      </c>
      <c r="D79" s="753" t="s">
        <v>4980</v>
      </c>
      <c r="E79" s="753" t="s">
        <v>4981</v>
      </c>
      <c r="F79" s="756">
        <v>1438</v>
      </c>
      <c r="G79" s="756">
        <v>28760</v>
      </c>
      <c r="H79" s="756">
        <v>1.0286123032904149</v>
      </c>
      <c r="I79" s="756">
        <v>20</v>
      </c>
      <c r="J79" s="756">
        <v>1398</v>
      </c>
      <c r="K79" s="756">
        <v>27960</v>
      </c>
      <c r="L79" s="756">
        <v>1</v>
      </c>
      <c r="M79" s="756">
        <v>20</v>
      </c>
      <c r="N79" s="756">
        <v>1529</v>
      </c>
      <c r="O79" s="756">
        <v>30580</v>
      </c>
      <c r="P79" s="769">
        <v>1.0937052932761087</v>
      </c>
      <c r="Q79" s="757">
        <v>20</v>
      </c>
    </row>
    <row r="80" spans="1:17" ht="14.4" customHeight="1" x14ac:dyDescent="0.3">
      <c r="A80" s="752" t="s">
        <v>4868</v>
      </c>
      <c r="B80" s="753" t="s">
        <v>4869</v>
      </c>
      <c r="C80" s="753" t="s">
        <v>4052</v>
      </c>
      <c r="D80" s="753" t="s">
        <v>4982</v>
      </c>
      <c r="E80" s="753" t="s">
        <v>4983</v>
      </c>
      <c r="F80" s="756">
        <v>1</v>
      </c>
      <c r="G80" s="756">
        <v>84</v>
      </c>
      <c r="H80" s="756">
        <v>0.14285714285714285</v>
      </c>
      <c r="I80" s="756">
        <v>84</v>
      </c>
      <c r="J80" s="756">
        <v>7</v>
      </c>
      <c r="K80" s="756">
        <v>588</v>
      </c>
      <c r="L80" s="756">
        <v>1</v>
      </c>
      <c r="M80" s="756">
        <v>84</v>
      </c>
      <c r="N80" s="756">
        <v>1</v>
      </c>
      <c r="O80" s="756">
        <v>84</v>
      </c>
      <c r="P80" s="769">
        <v>0.14285714285714285</v>
      </c>
      <c r="Q80" s="757">
        <v>84</v>
      </c>
    </row>
    <row r="81" spans="1:17" ht="14.4" customHeight="1" x14ac:dyDescent="0.3">
      <c r="A81" s="752" t="s">
        <v>4868</v>
      </c>
      <c r="B81" s="753" t="s">
        <v>4869</v>
      </c>
      <c r="C81" s="753" t="s">
        <v>4052</v>
      </c>
      <c r="D81" s="753" t="s">
        <v>4984</v>
      </c>
      <c r="E81" s="753" t="s">
        <v>4985</v>
      </c>
      <c r="F81" s="756"/>
      <c r="G81" s="756"/>
      <c r="H81" s="756"/>
      <c r="I81" s="756"/>
      <c r="J81" s="756"/>
      <c r="K81" s="756"/>
      <c r="L81" s="756"/>
      <c r="M81" s="756"/>
      <c r="N81" s="756">
        <v>2</v>
      </c>
      <c r="O81" s="756">
        <v>156</v>
      </c>
      <c r="P81" s="769"/>
      <c r="Q81" s="757">
        <v>78</v>
      </c>
    </row>
    <row r="82" spans="1:17" ht="14.4" customHeight="1" x14ac:dyDescent="0.3">
      <c r="A82" s="752" t="s">
        <v>4868</v>
      </c>
      <c r="B82" s="753" t="s">
        <v>4869</v>
      </c>
      <c r="C82" s="753" t="s">
        <v>4052</v>
      </c>
      <c r="D82" s="753" t="s">
        <v>4986</v>
      </c>
      <c r="E82" s="753" t="s">
        <v>4987</v>
      </c>
      <c r="F82" s="756"/>
      <c r="G82" s="756"/>
      <c r="H82" s="756"/>
      <c r="I82" s="756"/>
      <c r="J82" s="756">
        <v>3</v>
      </c>
      <c r="K82" s="756">
        <v>63</v>
      </c>
      <c r="L82" s="756">
        <v>1</v>
      </c>
      <c r="M82" s="756">
        <v>21</v>
      </c>
      <c r="N82" s="756">
        <v>2</v>
      </c>
      <c r="O82" s="756">
        <v>42</v>
      </c>
      <c r="P82" s="769">
        <v>0.66666666666666663</v>
      </c>
      <c r="Q82" s="757">
        <v>21</v>
      </c>
    </row>
    <row r="83" spans="1:17" ht="14.4" customHeight="1" x14ac:dyDescent="0.3">
      <c r="A83" s="752" t="s">
        <v>4868</v>
      </c>
      <c r="B83" s="753" t="s">
        <v>4869</v>
      </c>
      <c r="C83" s="753" t="s">
        <v>4052</v>
      </c>
      <c r="D83" s="753" t="s">
        <v>4988</v>
      </c>
      <c r="E83" s="753" t="s">
        <v>4989</v>
      </c>
      <c r="F83" s="756">
        <v>104</v>
      </c>
      <c r="G83" s="756">
        <v>2288</v>
      </c>
      <c r="H83" s="756">
        <v>1.9622641509433962</v>
      </c>
      <c r="I83" s="756">
        <v>22</v>
      </c>
      <c r="J83" s="756">
        <v>53</v>
      </c>
      <c r="K83" s="756">
        <v>1166</v>
      </c>
      <c r="L83" s="756">
        <v>1</v>
      </c>
      <c r="M83" s="756">
        <v>22</v>
      </c>
      <c r="N83" s="756">
        <v>58</v>
      </c>
      <c r="O83" s="756">
        <v>1276</v>
      </c>
      <c r="P83" s="769">
        <v>1.0943396226415094</v>
      </c>
      <c r="Q83" s="757">
        <v>22</v>
      </c>
    </row>
    <row r="84" spans="1:17" ht="14.4" customHeight="1" x14ac:dyDescent="0.3">
      <c r="A84" s="752" t="s">
        <v>4868</v>
      </c>
      <c r="B84" s="753" t="s">
        <v>4869</v>
      </c>
      <c r="C84" s="753" t="s">
        <v>4052</v>
      </c>
      <c r="D84" s="753" t="s">
        <v>4990</v>
      </c>
      <c r="E84" s="753" t="s">
        <v>4991</v>
      </c>
      <c r="F84" s="756"/>
      <c r="G84" s="756"/>
      <c r="H84" s="756"/>
      <c r="I84" s="756"/>
      <c r="J84" s="756"/>
      <c r="K84" s="756"/>
      <c r="L84" s="756"/>
      <c r="M84" s="756"/>
      <c r="N84" s="756">
        <v>1</v>
      </c>
      <c r="O84" s="756">
        <v>172</v>
      </c>
      <c r="P84" s="769"/>
      <c r="Q84" s="757">
        <v>172</v>
      </c>
    </row>
    <row r="85" spans="1:17" ht="14.4" customHeight="1" x14ac:dyDescent="0.3">
      <c r="A85" s="752" t="s">
        <v>4868</v>
      </c>
      <c r="B85" s="753" t="s">
        <v>4869</v>
      </c>
      <c r="C85" s="753" t="s">
        <v>4052</v>
      </c>
      <c r="D85" s="753" t="s">
        <v>4992</v>
      </c>
      <c r="E85" s="753" t="s">
        <v>4993</v>
      </c>
      <c r="F85" s="756"/>
      <c r="G85" s="756"/>
      <c r="H85" s="756"/>
      <c r="I85" s="756"/>
      <c r="J85" s="756">
        <v>1</v>
      </c>
      <c r="K85" s="756">
        <v>579</v>
      </c>
      <c r="L85" s="756">
        <v>1</v>
      </c>
      <c r="M85" s="756">
        <v>579</v>
      </c>
      <c r="N85" s="756"/>
      <c r="O85" s="756"/>
      <c r="P85" s="769"/>
      <c r="Q85" s="757"/>
    </row>
    <row r="86" spans="1:17" ht="14.4" customHeight="1" x14ac:dyDescent="0.3">
      <c r="A86" s="752" t="s">
        <v>4868</v>
      </c>
      <c r="B86" s="753" t="s">
        <v>4869</v>
      </c>
      <c r="C86" s="753" t="s">
        <v>4052</v>
      </c>
      <c r="D86" s="753" t="s">
        <v>4994</v>
      </c>
      <c r="E86" s="753" t="s">
        <v>4995</v>
      </c>
      <c r="F86" s="756"/>
      <c r="G86" s="756"/>
      <c r="H86" s="756"/>
      <c r="I86" s="756"/>
      <c r="J86" s="756">
        <v>1</v>
      </c>
      <c r="K86" s="756">
        <v>1011</v>
      </c>
      <c r="L86" s="756">
        <v>1</v>
      </c>
      <c r="M86" s="756">
        <v>1011</v>
      </c>
      <c r="N86" s="756"/>
      <c r="O86" s="756"/>
      <c r="P86" s="769"/>
      <c r="Q86" s="757"/>
    </row>
    <row r="87" spans="1:17" ht="14.4" customHeight="1" x14ac:dyDescent="0.3">
      <c r="A87" s="752" t="s">
        <v>4868</v>
      </c>
      <c r="B87" s="753" t="s">
        <v>4869</v>
      </c>
      <c r="C87" s="753" t="s">
        <v>4052</v>
      </c>
      <c r="D87" s="753" t="s">
        <v>4996</v>
      </c>
      <c r="E87" s="753" t="s">
        <v>4997</v>
      </c>
      <c r="F87" s="756">
        <v>1</v>
      </c>
      <c r="G87" s="756">
        <v>167</v>
      </c>
      <c r="H87" s="756"/>
      <c r="I87" s="756">
        <v>167</v>
      </c>
      <c r="J87" s="756"/>
      <c r="K87" s="756"/>
      <c r="L87" s="756"/>
      <c r="M87" s="756"/>
      <c r="N87" s="756">
        <v>1</v>
      </c>
      <c r="O87" s="756">
        <v>168</v>
      </c>
      <c r="P87" s="769"/>
      <c r="Q87" s="757">
        <v>168</v>
      </c>
    </row>
    <row r="88" spans="1:17" ht="14.4" customHeight="1" x14ac:dyDescent="0.3">
      <c r="A88" s="752" t="s">
        <v>4868</v>
      </c>
      <c r="B88" s="753" t="s">
        <v>4869</v>
      </c>
      <c r="C88" s="753" t="s">
        <v>4052</v>
      </c>
      <c r="D88" s="753" t="s">
        <v>4998</v>
      </c>
      <c r="E88" s="753" t="s">
        <v>4999</v>
      </c>
      <c r="F88" s="756"/>
      <c r="G88" s="756"/>
      <c r="H88" s="756"/>
      <c r="I88" s="756"/>
      <c r="J88" s="756">
        <v>2</v>
      </c>
      <c r="K88" s="756">
        <v>254</v>
      </c>
      <c r="L88" s="756">
        <v>1</v>
      </c>
      <c r="M88" s="756">
        <v>127</v>
      </c>
      <c r="N88" s="756">
        <v>2</v>
      </c>
      <c r="O88" s="756">
        <v>254</v>
      </c>
      <c r="P88" s="769">
        <v>1</v>
      </c>
      <c r="Q88" s="757">
        <v>127</v>
      </c>
    </row>
    <row r="89" spans="1:17" ht="14.4" customHeight="1" x14ac:dyDescent="0.3">
      <c r="A89" s="752" t="s">
        <v>4868</v>
      </c>
      <c r="B89" s="753" t="s">
        <v>4869</v>
      </c>
      <c r="C89" s="753" t="s">
        <v>4052</v>
      </c>
      <c r="D89" s="753" t="s">
        <v>5000</v>
      </c>
      <c r="E89" s="753" t="s">
        <v>5001</v>
      </c>
      <c r="F89" s="756">
        <v>2</v>
      </c>
      <c r="G89" s="756">
        <v>46</v>
      </c>
      <c r="H89" s="756">
        <v>0.66666666666666663</v>
      </c>
      <c r="I89" s="756">
        <v>23</v>
      </c>
      <c r="J89" s="756">
        <v>3</v>
      </c>
      <c r="K89" s="756">
        <v>69</v>
      </c>
      <c r="L89" s="756">
        <v>1</v>
      </c>
      <c r="M89" s="756">
        <v>23</v>
      </c>
      <c r="N89" s="756">
        <v>12</v>
      </c>
      <c r="O89" s="756">
        <v>276</v>
      </c>
      <c r="P89" s="769">
        <v>4</v>
      </c>
      <c r="Q89" s="757">
        <v>23</v>
      </c>
    </row>
    <row r="90" spans="1:17" ht="14.4" customHeight="1" x14ac:dyDescent="0.3">
      <c r="A90" s="752" t="s">
        <v>4868</v>
      </c>
      <c r="B90" s="753" t="s">
        <v>4869</v>
      </c>
      <c r="C90" s="753" t="s">
        <v>4052</v>
      </c>
      <c r="D90" s="753" t="s">
        <v>5002</v>
      </c>
      <c r="E90" s="753" t="s">
        <v>5003</v>
      </c>
      <c r="F90" s="756"/>
      <c r="G90" s="756"/>
      <c r="H90" s="756"/>
      <c r="I90" s="756"/>
      <c r="J90" s="756">
        <v>2</v>
      </c>
      <c r="K90" s="756">
        <v>34</v>
      </c>
      <c r="L90" s="756">
        <v>1</v>
      </c>
      <c r="M90" s="756">
        <v>17</v>
      </c>
      <c r="N90" s="756"/>
      <c r="O90" s="756"/>
      <c r="P90" s="769"/>
      <c r="Q90" s="757"/>
    </row>
    <row r="91" spans="1:17" ht="14.4" customHeight="1" x14ac:dyDescent="0.3">
      <c r="A91" s="752" t="s">
        <v>4868</v>
      </c>
      <c r="B91" s="753" t="s">
        <v>4869</v>
      </c>
      <c r="C91" s="753" t="s">
        <v>4052</v>
      </c>
      <c r="D91" s="753" t="s">
        <v>5004</v>
      </c>
      <c r="E91" s="753" t="s">
        <v>5005</v>
      </c>
      <c r="F91" s="756"/>
      <c r="G91" s="756"/>
      <c r="H91" s="756"/>
      <c r="I91" s="756"/>
      <c r="J91" s="756"/>
      <c r="K91" s="756"/>
      <c r="L91" s="756"/>
      <c r="M91" s="756"/>
      <c r="N91" s="756">
        <v>1</v>
      </c>
      <c r="O91" s="756">
        <v>133</v>
      </c>
      <c r="P91" s="769"/>
      <c r="Q91" s="757">
        <v>133</v>
      </c>
    </row>
    <row r="92" spans="1:17" ht="14.4" customHeight="1" x14ac:dyDescent="0.3">
      <c r="A92" s="752" t="s">
        <v>4868</v>
      </c>
      <c r="B92" s="753" t="s">
        <v>4869</v>
      </c>
      <c r="C92" s="753" t="s">
        <v>4052</v>
      </c>
      <c r="D92" s="753" t="s">
        <v>5006</v>
      </c>
      <c r="E92" s="753" t="s">
        <v>5007</v>
      </c>
      <c r="F92" s="756">
        <v>61</v>
      </c>
      <c r="G92" s="756">
        <v>17873</v>
      </c>
      <c r="H92" s="756">
        <v>0.68306198884047997</v>
      </c>
      <c r="I92" s="756">
        <v>293</v>
      </c>
      <c r="J92" s="756">
        <v>89</v>
      </c>
      <c r="K92" s="756">
        <v>26166</v>
      </c>
      <c r="L92" s="756">
        <v>1</v>
      </c>
      <c r="M92" s="756">
        <v>294</v>
      </c>
      <c r="N92" s="756">
        <v>82</v>
      </c>
      <c r="O92" s="756">
        <v>24108</v>
      </c>
      <c r="P92" s="769">
        <v>0.9213483146067416</v>
      </c>
      <c r="Q92" s="757">
        <v>294</v>
      </c>
    </row>
    <row r="93" spans="1:17" ht="14.4" customHeight="1" x14ac:dyDescent="0.3">
      <c r="A93" s="752" t="s">
        <v>4868</v>
      </c>
      <c r="B93" s="753" t="s">
        <v>4869</v>
      </c>
      <c r="C93" s="753" t="s">
        <v>4052</v>
      </c>
      <c r="D93" s="753" t="s">
        <v>5008</v>
      </c>
      <c r="E93" s="753" t="s">
        <v>5009</v>
      </c>
      <c r="F93" s="756">
        <v>491</v>
      </c>
      <c r="G93" s="756">
        <v>22095</v>
      </c>
      <c r="H93" s="756">
        <v>1.0380549682875264</v>
      </c>
      <c r="I93" s="756">
        <v>45</v>
      </c>
      <c r="J93" s="756">
        <v>473</v>
      </c>
      <c r="K93" s="756">
        <v>21285</v>
      </c>
      <c r="L93" s="756">
        <v>1</v>
      </c>
      <c r="M93" s="756">
        <v>45</v>
      </c>
      <c r="N93" s="756">
        <v>527</v>
      </c>
      <c r="O93" s="756">
        <v>23715</v>
      </c>
      <c r="P93" s="769">
        <v>1.1141649048625792</v>
      </c>
      <c r="Q93" s="757">
        <v>45</v>
      </c>
    </row>
    <row r="94" spans="1:17" ht="14.4" customHeight="1" x14ac:dyDescent="0.3">
      <c r="A94" s="752" t="s">
        <v>4868</v>
      </c>
      <c r="B94" s="753" t="s">
        <v>4869</v>
      </c>
      <c r="C94" s="753" t="s">
        <v>4052</v>
      </c>
      <c r="D94" s="753" t="s">
        <v>5010</v>
      </c>
      <c r="E94" s="753" t="s">
        <v>5011</v>
      </c>
      <c r="F94" s="756"/>
      <c r="G94" s="756"/>
      <c r="H94" s="756"/>
      <c r="I94" s="756"/>
      <c r="J94" s="756"/>
      <c r="K94" s="756"/>
      <c r="L94" s="756"/>
      <c r="M94" s="756"/>
      <c r="N94" s="756">
        <v>2</v>
      </c>
      <c r="O94" s="756">
        <v>2208</v>
      </c>
      <c r="P94" s="769"/>
      <c r="Q94" s="757">
        <v>1104</v>
      </c>
    </row>
    <row r="95" spans="1:17" ht="14.4" customHeight="1" x14ac:dyDescent="0.3">
      <c r="A95" s="752" t="s">
        <v>4868</v>
      </c>
      <c r="B95" s="753" t="s">
        <v>4869</v>
      </c>
      <c r="C95" s="753" t="s">
        <v>4052</v>
      </c>
      <c r="D95" s="753" t="s">
        <v>5012</v>
      </c>
      <c r="E95" s="753" t="s">
        <v>5013</v>
      </c>
      <c r="F95" s="756"/>
      <c r="G95" s="756"/>
      <c r="H95" s="756"/>
      <c r="I95" s="756"/>
      <c r="J95" s="756"/>
      <c r="K95" s="756"/>
      <c r="L95" s="756"/>
      <c r="M95" s="756"/>
      <c r="N95" s="756">
        <v>1</v>
      </c>
      <c r="O95" s="756">
        <v>46</v>
      </c>
      <c r="P95" s="769"/>
      <c r="Q95" s="757">
        <v>46</v>
      </c>
    </row>
    <row r="96" spans="1:17" ht="14.4" customHeight="1" x14ac:dyDescent="0.3">
      <c r="A96" s="752" t="s">
        <v>4868</v>
      </c>
      <c r="B96" s="753" t="s">
        <v>4869</v>
      </c>
      <c r="C96" s="753" t="s">
        <v>4052</v>
      </c>
      <c r="D96" s="753" t="s">
        <v>5014</v>
      </c>
      <c r="E96" s="753" t="s">
        <v>5015</v>
      </c>
      <c r="F96" s="756"/>
      <c r="G96" s="756"/>
      <c r="H96" s="756"/>
      <c r="I96" s="756"/>
      <c r="J96" s="756">
        <v>1</v>
      </c>
      <c r="K96" s="756">
        <v>31</v>
      </c>
      <c r="L96" s="756">
        <v>1</v>
      </c>
      <c r="M96" s="756">
        <v>31</v>
      </c>
      <c r="N96" s="756"/>
      <c r="O96" s="756"/>
      <c r="P96" s="769"/>
      <c r="Q96" s="757"/>
    </row>
    <row r="97" spans="1:17" ht="14.4" customHeight="1" x14ac:dyDescent="0.3">
      <c r="A97" s="752" t="s">
        <v>4868</v>
      </c>
      <c r="B97" s="753" t="s">
        <v>4869</v>
      </c>
      <c r="C97" s="753" t="s">
        <v>4052</v>
      </c>
      <c r="D97" s="753" t="s">
        <v>5016</v>
      </c>
      <c r="E97" s="753" t="s">
        <v>5017</v>
      </c>
      <c r="F97" s="756">
        <v>1</v>
      </c>
      <c r="G97" s="756">
        <v>26</v>
      </c>
      <c r="H97" s="756"/>
      <c r="I97" s="756">
        <v>26</v>
      </c>
      <c r="J97" s="756"/>
      <c r="K97" s="756"/>
      <c r="L97" s="756"/>
      <c r="M97" s="756"/>
      <c r="N97" s="756">
        <v>3</v>
      </c>
      <c r="O97" s="756">
        <v>78</v>
      </c>
      <c r="P97" s="769"/>
      <c r="Q97" s="757">
        <v>26</v>
      </c>
    </row>
    <row r="98" spans="1:17" ht="14.4" customHeight="1" x14ac:dyDescent="0.3">
      <c r="A98" s="752" t="s">
        <v>4868</v>
      </c>
      <c r="B98" s="753" t="s">
        <v>4869</v>
      </c>
      <c r="C98" s="753" t="s">
        <v>4052</v>
      </c>
      <c r="D98" s="753" t="s">
        <v>5018</v>
      </c>
      <c r="E98" s="753" t="s">
        <v>5019</v>
      </c>
      <c r="F98" s="756"/>
      <c r="G98" s="756"/>
      <c r="H98" s="756"/>
      <c r="I98" s="756"/>
      <c r="J98" s="756"/>
      <c r="K98" s="756"/>
      <c r="L98" s="756"/>
      <c r="M98" s="756"/>
      <c r="N98" s="756">
        <v>2</v>
      </c>
      <c r="O98" s="756">
        <v>710</v>
      </c>
      <c r="P98" s="769"/>
      <c r="Q98" s="757">
        <v>355</v>
      </c>
    </row>
    <row r="99" spans="1:17" ht="14.4" customHeight="1" x14ac:dyDescent="0.3">
      <c r="A99" s="752" t="s">
        <v>4868</v>
      </c>
      <c r="B99" s="753" t="s">
        <v>4869</v>
      </c>
      <c r="C99" s="753" t="s">
        <v>4052</v>
      </c>
      <c r="D99" s="753" t="s">
        <v>5020</v>
      </c>
      <c r="E99" s="753" t="s">
        <v>5021</v>
      </c>
      <c r="F99" s="756"/>
      <c r="G99" s="756"/>
      <c r="H99" s="756"/>
      <c r="I99" s="756"/>
      <c r="J99" s="756"/>
      <c r="K99" s="756"/>
      <c r="L99" s="756"/>
      <c r="M99" s="756"/>
      <c r="N99" s="756">
        <v>1</v>
      </c>
      <c r="O99" s="756">
        <v>407</v>
      </c>
      <c r="P99" s="769"/>
      <c r="Q99" s="757">
        <v>407</v>
      </c>
    </row>
    <row r="100" spans="1:17" ht="14.4" customHeight="1" x14ac:dyDescent="0.3">
      <c r="A100" s="752" t="s">
        <v>4868</v>
      </c>
      <c r="B100" s="753" t="s">
        <v>4869</v>
      </c>
      <c r="C100" s="753" t="s">
        <v>4052</v>
      </c>
      <c r="D100" s="753" t="s">
        <v>5022</v>
      </c>
      <c r="E100" s="753" t="s">
        <v>5023</v>
      </c>
      <c r="F100" s="756"/>
      <c r="G100" s="756"/>
      <c r="H100" s="756"/>
      <c r="I100" s="756"/>
      <c r="J100" s="756">
        <v>360</v>
      </c>
      <c r="K100" s="756">
        <v>47880</v>
      </c>
      <c r="L100" s="756">
        <v>1</v>
      </c>
      <c r="M100" s="756">
        <v>133</v>
      </c>
      <c r="N100" s="756">
        <v>529</v>
      </c>
      <c r="O100" s="756">
        <v>70357</v>
      </c>
      <c r="P100" s="769">
        <v>1.4694444444444446</v>
      </c>
      <c r="Q100" s="757">
        <v>133</v>
      </c>
    </row>
    <row r="101" spans="1:17" ht="14.4" customHeight="1" x14ac:dyDescent="0.3">
      <c r="A101" s="752" t="s">
        <v>4868</v>
      </c>
      <c r="B101" s="753" t="s">
        <v>4869</v>
      </c>
      <c r="C101" s="753" t="s">
        <v>4052</v>
      </c>
      <c r="D101" s="753" t="s">
        <v>5024</v>
      </c>
      <c r="E101" s="753" t="s">
        <v>5025</v>
      </c>
      <c r="F101" s="756"/>
      <c r="G101" s="756"/>
      <c r="H101" s="756"/>
      <c r="I101" s="756"/>
      <c r="J101" s="756">
        <v>186</v>
      </c>
      <c r="K101" s="756">
        <v>6882</v>
      </c>
      <c r="L101" s="756">
        <v>1</v>
      </c>
      <c r="M101" s="756">
        <v>37</v>
      </c>
      <c r="N101" s="756">
        <v>259</v>
      </c>
      <c r="O101" s="756">
        <v>9583</v>
      </c>
      <c r="P101" s="769">
        <v>1.39247311827957</v>
      </c>
      <c r="Q101" s="757">
        <v>37</v>
      </c>
    </row>
    <row r="102" spans="1:17" ht="14.4" customHeight="1" x14ac:dyDescent="0.3">
      <c r="A102" s="752" t="s">
        <v>4868</v>
      </c>
      <c r="B102" s="753" t="s">
        <v>4869</v>
      </c>
      <c r="C102" s="753" t="s">
        <v>4052</v>
      </c>
      <c r="D102" s="753" t="s">
        <v>5026</v>
      </c>
      <c r="E102" s="753" t="s">
        <v>5027</v>
      </c>
      <c r="F102" s="756"/>
      <c r="G102" s="756"/>
      <c r="H102" s="756"/>
      <c r="I102" s="756"/>
      <c r="J102" s="756"/>
      <c r="K102" s="756"/>
      <c r="L102" s="756"/>
      <c r="M102" s="756"/>
      <c r="N102" s="756">
        <v>1</v>
      </c>
      <c r="O102" s="756">
        <v>171</v>
      </c>
      <c r="P102" s="769"/>
      <c r="Q102" s="757">
        <v>171</v>
      </c>
    </row>
    <row r="103" spans="1:17" ht="14.4" customHeight="1" x14ac:dyDescent="0.3">
      <c r="A103" s="752" t="s">
        <v>4868</v>
      </c>
      <c r="B103" s="753" t="s">
        <v>4869</v>
      </c>
      <c r="C103" s="753" t="s">
        <v>4052</v>
      </c>
      <c r="D103" s="753" t="s">
        <v>5028</v>
      </c>
      <c r="E103" s="753" t="s">
        <v>5029</v>
      </c>
      <c r="F103" s="756"/>
      <c r="G103" s="756"/>
      <c r="H103" s="756"/>
      <c r="I103" s="756"/>
      <c r="J103" s="756"/>
      <c r="K103" s="756"/>
      <c r="L103" s="756"/>
      <c r="M103" s="756"/>
      <c r="N103" s="756">
        <v>1</v>
      </c>
      <c r="O103" s="756">
        <v>254</v>
      </c>
      <c r="P103" s="769"/>
      <c r="Q103" s="757">
        <v>254</v>
      </c>
    </row>
    <row r="104" spans="1:17" ht="14.4" customHeight="1" x14ac:dyDescent="0.3">
      <c r="A104" s="752" t="s">
        <v>4868</v>
      </c>
      <c r="B104" s="753" t="s">
        <v>4869</v>
      </c>
      <c r="C104" s="753" t="s">
        <v>4052</v>
      </c>
      <c r="D104" s="753" t="s">
        <v>5030</v>
      </c>
      <c r="E104" s="753" t="s">
        <v>5031</v>
      </c>
      <c r="F104" s="756"/>
      <c r="G104" s="756"/>
      <c r="H104" s="756"/>
      <c r="I104" s="756"/>
      <c r="J104" s="756"/>
      <c r="K104" s="756"/>
      <c r="L104" s="756"/>
      <c r="M104" s="756"/>
      <c r="N104" s="756">
        <v>28</v>
      </c>
      <c r="O104" s="756">
        <v>2604</v>
      </c>
      <c r="P104" s="769"/>
      <c r="Q104" s="757">
        <v>93</v>
      </c>
    </row>
    <row r="105" spans="1:17" ht="14.4" customHeight="1" x14ac:dyDescent="0.3">
      <c r="A105" s="752" t="s">
        <v>5032</v>
      </c>
      <c r="B105" s="753" t="s">
        <v>5033</v>
      </c>
      <c r="C105" s="753" t="s">
        <v>4196</v>
      </c>
      <c r="D105" s="753" t="s">
        <v>5034</v>
      </c>
      <c r="E105" s="753" t="s">
        <v>5035</v>
      </c>
      <c r="F105" s="756"/>
      <c r="G105" s="756"/>
      <c r="H105" s="756"/>
      <c r="I105" s="756"/>
      <c r="J105" s="756"/>
      <c r="K105" s="756"/>
      <c r="L105" s="756"/>
      <c r="M105" s="756"/>
      <c r="N105" s="756">
        <v>0</v>
      </c>
      <c r="O105" s="756">
        <v>0</v>
      </c>
      <c r="P105" s="769"/>
      <c r="Q105" s="757"/>
    </row>
    <row r="106" spans="1:17" ht="14.4" customHeight="1" x14ac:dyDescent="0.3">
      <c r="A106" s="752" t="s">
        <v>5032</v>
      </c>
      <c r="B106" s="753" t="s">
        <v>5033</v>
      </c>
      <c r="C106" s="753" t="s">
        <v>4196</v>
      </c>
      <c r="D106" s="753" t="s">
        <v>5036</v>
      </c>
      <c r="E106" s="753" t="s">
        <v>5037</v>
      </c>
      <c r="F106" s="756">
        <v>1</v>
      </c>
      <c r="G106" s="756">
        <v>2555.31</v>
      </c>
      <c r="H106" s="756"/>
      <c r="I106" s="756">
        <v>2555.31</v>
      </c>
      <c r="J106" s="756"/>
      <c r="K106" s="756"/>
      <c r="L106" s="756"/>
      <c r="M106" s="756"/>
      <c r="N106" s="756"/>
      <c r="O106" s="756"/>
      <c r="P106" s="769"/>
      <c r="Q106" s="757"/>
    </row>
    <row r="107" spans="1:17" ht="14.4" customHeight="1" x14ac:dyDescent="0.3">
      <c r="A107" s="752" t="s">
        <v>5032</v>
      </c>
      <c r="B107" s="753" t="s">
        <v>5033</v>
      </c>
      <c r="C107" s="753" t="s">
        <v>4196</v>
      </c>
      <c r="D107" s="753" t="s">
        <v>5038</v>
      </c>
      <c r="E107" s="753" t="s">
        <v>4611</v>
      </c>
      <c r="F107" s="756">
        <v>0.06</v>
      </c>
      <c r="G107" s="756">
        <v>296.63</v>
      </c>
      <c r="H107" s="756"/>
      <c r="I107" s="756">
        <v>4943.833333333333</v>
      </c>
      <c r="J107" s="756"/>
      <c r="K107" s="756"/>
      <c r="L107" s="756"/>
      <c r="M107" s="756"/>
      <c r="N107" s="756"/>
      <c r="O107" s="756"/>
      <c r="P107" s="769"/>
      <c r="Q107" s="757"/>
    </row>
    <row r="108" spans="1:17" ht="14.4" customHeight="1" x14ac:dyDescent="0.3">
      <c r="A108" s="752" t="s">
        <v>5032</v>
      </c>
      <c r="B108" s="753" t="s">
        <v>5033</v>
      </c>
      <c r="C108" s="753" t="s">
        <v>4196</v>
      </c>
      <c r="D108" s="753" t="s">
        <v>5039</v>
      </c>
      <c r="E108" s="753" t="s">
        <v>5040</v>
      </c>
      <c r="F108" s="756"/>
      <c r="G108" s="756"/>
      <c r="H108" s="756"/>
      <c r="I108" s="756"/>
      <c r="J108" s="756">
        <v>3.0999999999999996</v>
      </c>
      <c r="K108" s="756">
        <v>3002.6299999999997</v>
      </c>
      <c r="L108" s="756">
        <v>1</v>
      </c>
      <c r="M108" s="756">
        <v>968.59032258064519</v>
      </c>
      <c r="N108" s="756"/>
      <c r="O108" s="756"/>
      <c r="P108" s="769"/>
      <c r="Q108" s="757"/>
    </row>
    <row r="109" spans="1:17" ht="14.4" customHeight="1" x14ac:dyDescent="0.3">
      <c r="A109" s="752" t="s">
        <v>5032</v>
      </c>
      <c r="B109" s="753" t="s">
        <v>5033</v>
      </c>
      <c r="C109" s="753" t="s">
        <v>4196</v>
      </c>
      <c r="D109" s="753" t="s">
        <v>5041</v>
      </c>
      <c r="E109" s="753" t="s">
        <v>4611</v>
      </c>
      <c r="F109" s="756">
        <v>0.83000000000000007</v>
      </c>
      <c r="G109" s="756">
        <v>8206.9699999999993</v>
      </c>
      <c r="H109" s="756">
        <v>4.6111235967682118</v>
      </c>
      <c r="I109" s="756">
        <v>9887.915662650601</v>
      </c>
      <c r="J109" s="756">
        <v>0.18</v>
      </c>
      <c r="K109" s="756">
        <v>1779.8200000000002</v>
      </c>
      <c r="L109" s="756">
        <v>1</v>
      </c>
      <c r="M109" s="756">
        <v>9887.8888888888905</v>
      </c>
      <c r="N109" s="756">
        <v>0.56000000000000005</v>
      </c>
      <c r="O109" s="756">
        <v>5537.23</v>
      </c>
      <c r="P109" s="769">
        <v>3.1111179782225165</v>
      </c>
      <c r="Q109" s="757">
        <v>9887.9107142857119</v>
      </c>
    </row>
    <row r="110" spans="1:17" ht="14.4" customHeight="1" x14ac:dyDescent="0.3">
      <c r="A110" s="752" t="s">
        <v>5032</v>
      </c>
      <c r="B110" s="753" t="s">
        <v>5033</v>
      </c>
      <c r="C110" s="753" t="s">
        <v>4196</v>
      </c>
      <c r="D110" s="753" t="s">
        <v>5042</v>
      </c>
      <c r="E110" s="753" t="s">
        <v>5043</v>
      </c>
      <c r="F110" s="756"/>
      <c r="G110" s="756"/>
      <c r="H110" s="756"/>
      <c r="I110" s="756"/>
      <c r="J110" s="756"/>
      <c r="K110" s="756"/>
      <c r="L110" s="756"/>
      <c r="M110" s="756"/>
      <c r="N110" s="756">
        <v>3</v>
      </c>
      <c r="O110" s="756">
        <v>2530.38</v>
      </c>
      <c r="P110" s="769"/>
      <c r="Q110" s="757">
        <v>843.46</v>
      </c>
    </row>
    <row r="111" spans="1:17" ht="14.4" customHeight="1" x14ac:dyDescent="0.3">
      <c r="A111" s="752" t="s">
        <v>5032</v>
      </c>
      <c r="B111" s="753" t="s">
        <v>5033</v>
      </c>
      <c r="C111" s="753" t="s">
        <v>4196</v>
      </c>
      <c r="D111" s="753" t="s">
        <v>5044</v>
      </c>
      <c r="E111" s="753" t="s">
        <v>5045</v>
      </c>
      <c r="F111" s="756">
        <v>0.06</v>
      </c>
      <c r="G111" s="756">
        <v>531.24</v>
      </c>
      <c r="H111" s="756"/>
      <c r="I111" s="756">
        <v>8854</v>
      </c>
      <c r="J111" s="756"/>
      <c r="K111" s="756"/>
      <c r="L111" s="756"/>
      <c r="M111" s="756"/>
      <c r="N111" s="756">
        <v>7.0000000000000007E-2</v>
      </c>
      <c r="O111" s="756">
        <v>636.66</v>
      </c>
      <c r="P111" s="769"/>
      <c r="Q111" s="757">
        <v>9095.1428571428551</v>
      </c>
    </row>
    <row r="112" spans="1:17" ht="14.4" customHeight="1" x14ac:dyDescent="0.3">
      <c r="A112" s="752" t="s">
        <v>5032</v>
      </c>
      <c r="B112" s="753" t="s">
        <v>5033</v>
      </c>
      <c r="C112" s="753" t="s">
        <v>4196</v>
      </c>
      <c r="D112" s="753" t="s">
        <v>5046</v>
      </c>
      <c r="E112" s="753" t="s">
        <v>5045</v>
      </c>
      <c r="F112" s="756"/>
      <c r="G112" s="756"/>
      <c r="H112" s="756"/>
      <c r="I112" s="756"/>
      <c r="J112" s="756">
        <v>3.3499999999999996</v>
      </c>
      <c r="K112" s="756">
        <v>5932.18</v>
      </c>
      <c r="L112" s="756">
        <v>1</v>
      </c>
      <c r="M112" s="756">
        <v>1770.8000000000002</v>
      </c>
      <c r="N112" s="756"/>
      <c r="O112" s="756"/>
      <c r="P112" s="769"/>
      <c r="Q112" s="757"/>
    </row>
    <row r="113" spans="1:17" ht="14.4" customHeight="1" x14ac:dyDescent="0.3">
      <c r="A113" s="752" t="s">
        <v>5032</v>
      </c>
      <c r="B113" s="753" t="s">
        <v>5033</v>
      </c>
      <c r="C113" s="753" t="s">
        <v>4196</v>
      </c>
      <c r="D113" s="753" t="s">
        <v>5047</v>
      </c>
      <c r="E113" s="753" t="s">
        <v>5045</v>
      </c>
      <c r="F113" s="756">
        <v>0.12000000000000001</v>
      </c>
      <c r="G113" s="756">
        <v>3931.18</v>
      </c>
      <c r="H113" s="756">
        <v>1.563379385493967</v>
      </c>
      <c r="I113" s="756">
        <v>32759.833333333328</v>
      </c>
      <c r="J113" s="756">
        <v>0.08</v>
      </c>
      <c r="K113" s="756">
        <v>2514.54</v>
      </c>
      <c r="L113" s="756">
        <v>1</v>
      </c>
      <c r="M113" s="756">
        <v>31431.75</v>
      </c>
      <c r="N113" s="756">
        <v>0.08</v>
      </c>
      <c r="O113" s="756">
        <v>2692.16</v>
      </c>
      <c r="P113" s="769">
        <v>1.0706371741948826</v>
      </c>
      <c r="Q113" s="757">
        <v>33652</v>
      </c>
    </row>
    <row r="114" spans="1:17" ht="14.4" customHeight="1" x14ac:dyDescent="0.3">
      <c r="A114" s="752" t="s">
        <v>5032</v>
      </c>
      <c r="B114" s="753" t="s">
        <v>5033</v>
      </c>
      <c r="C114" s="753" t="s">
        <v>4260</v>
      </c>
      <c r="D114" s="753" t="s">
        <v>5048</v>
      </c>
      <c r="E114" s="753" t="s">
        <v>5049</v>
      </c>
      <c r="F114" s="756">
        <v>1</v>
      </c>
      <c r="G114" s="756">
        <v>1447.28</v>
      </c>
      <c r="H114" s="756"/>
      <c r="I114" s="756">
        <v>1447.28</v>
      </c>
      <c r="J114" s="756"/>
      <c r="K114" s="756"/>
      <c r="L114" s="756"/>
      <c r="M114" s="756"/>
      <c r="N114" s="756"/>
      <c r="O114" s="756"/>
      <c r="P114" s="769"/>
      <c r="Q114" s="757"/>
    </row>
    <row r="115" spans="1:17" ht="14.4" customHeight="1" x14ac:dyDescent="0.3">
      <c r="A115" s="752" t="s">
        <v>5032</v>
      </c>
      <c r="B115" s="753" t="s">
        <v>5033</v>
      </c>
      <c r="C115" s="753" t="s">
        <v>4260</v>
      </c>
      <c r="D115" s="753" t="s">
        <v>5050</v>
      </c>
      <c r="E115" s="753" t="s">
        <v>5051</v>
      </c>
      <c r="F115" s="756">
        <v>1</v>
      </c>
      <c r="G115" s="756">
        <v>972.32</v>
      </c>
      <c r="H115" s="756"/>
      <c r="I115" s="756">
        <v>972.32</v>
      </c>
      <c r="J115" s="756"/>
      <c r="K115" s="756"/>
      <c r="L115" s="756"/>
      <c r="M115" s="756"/>
      <c r="N115" s="756"/>
      <c r="O115" s="756"/>
      <c r="P115" s="769"/>
      <c r="Q115" s="757"/>
    </row>
    <row r="116" spans="1:17" ht="14.4" customHeight="1" x14ac:dyDescent="0.3">
      <c r="A116" s="752" t="s">
        <v>5032</v>
      </c>
      <c r="B116" s="753" t="s">
        <v>5033</v>
      </c>
      <c r="C116" s="753" t="s">
        <v>4260</v>
      </c>
      <c r="D116" s="753" t="s">
        <v>5052</v>
      </c>
      <c r="E116" s="753" t="s">
        <v>5051</v>
      </c>
      <c r="F116" s="756">
        <v>2</v>
      </c>
      <c r="G116" s="756">
        <v>3414.62</v>
      </c>
      <c r="H116" s="756">
        <v>1</v>
      </c>
      <c r="I116" s="756">
        <v>1707.31</v>
      </c>
      <c r="J116" s="756">
        <v>2</v>
      </c>
      <c r="K116" s="756">
        <v>3414.62</v>
      </c>
      <c r="L116" s="756">
        <v>1</v>
      </c>
      <c r="M116" s="756">
        <v>1707.31</v>
      </c>
      <c r="N116" s="756"/>
      <c r="O116" s="756"/>
      <c r="P116" s="769"/>
      <c r="Q116" s="757"/>
    </row>
    <row r="117" spans="1:17" ht="14.4" customHeight="1" x14ac:dyDescent="0.3">
      <c r="A117" s="752" t="s">
        <v>5032</v>
      </c>
      <c r="B117" s="753" t="s">
        <v>5033</v>
      </c>
      <c r="C117" s="753" t="s">
        <v>4260</v>
      </c>
      <c r="D117" s="753" t="s">
        <v>5053</v>
      </c>
      <c r="E117" s="753" t="s">
        <v>5051</v>
      </c>
      <c r="F117" s="756">
        <v>1</v>
      </c>
      <c r="G117" s="756">
        <v>2066.3000000000002</v>
      </c>
      <c r="H117" s="756">
        <v>1</v>
      </c>
      <c r="I117" s="756">
        <v>2066.3000000000002</v>
      </c>
      <c r="J117" s="756">
        <v>1</v>
      </c>
      <c r="K117" s="756">
        <v>2066.3000000000002</v>
      </c>
      <c r="L117" s="756">
        <v>1</v>
      </c>
      <c r="M117" s="756">
        <v>2066.3000000000002</v>
      </c>
      <c r="N117" s="756">
        <v>1</v>
      </c>
      <c r="O117" s="756">
        <v>2066.3000000000002</v>
      </c>
      <c r="P117" s="769">
        <v>1</v>
      </c>
      <c r="Q117" s="757">
        <v>2066.3000000000002</v>
      </c>
    </row>
    <row r="118" spans="1:17" ht="14.4" customHeight="1" x14ac:dyDescent="0.3">
      <c r="A118" s="752" t="s">
        <v>5032</v>
      </c>
      <c r="B118" s="753" t="s">
        <v>5033</v>
      </c>
      <c r="C118" s="753" t="s">
        <v>4260</v>
      </c>
      <c r="D118" s="753" t="s">
        <v>5054</v>
      </c>
      <c r="E118" s="753" t="s">
        <v>5055</v>
      </c>
      <c r="F118" s="756">
        <v>2</v>
      </c>
      <c r="G118" s="756">
        <v>2055.52</v>
      </c>
      <c r="H118" s="756">
        <v>1</v>
      </c>
      <c r="I118" s="756">
        <v>1027.76</v>
      </c>
      <c r="J118" s="756">
        <v>2</v>
      </c>
      <c r="K118" s="756">
        <v>2055.52</v>
      </c>
      <c r="L118" s="756">
        <v>1</v>
      </c>
      <c r="M118" s="756">
        <v>1027.76</v>
      </c>
      <c r="N118" s="756">
        <v>2</v>
      </c>
      <c r="O118" s="756">
        <v>2055.52</v>
      </c>
      <c r="P118" s="769">
        <v>1</v>
      </c>
      <c r="Q118" s="757">
        <v>1027.76</v>
      </c>
    </row>
    <row r="119" spans="1:17" ht="14.4" customHeight="1" x14ac:dyDescent="0.3">
      <c r="A119" s="752" t="s">
        <v>5032</v>
      </c>
      <c r="B119" s="753" t="s">
        <v>5033</v>
      </c>
      <c r="C119" s="753" t="s">
        <v>4260</v>
      </c>
      <c r="D119" s="753" t="s">
        <v>5056</v>
      </c>
      <c r="E119" s="753" t="s">
        <v>5055</v>
      </c>
      <c r="F119" s="756"/>
      <c r="G119" s="756"/>
      <c r="H119" s="756"/>
      <c r="I119" s="756"/>
      <c r="J119" s="756"/>
      <c r="K119" s="756"/>
      <c r="L119" s="756"/>
      <c r="M119" s="756"/>
      <c r="N119" s="756">
        <v>1</v>
      </c>
      <c r="O119" s="756">
        <v>2141.85</v>
      </c>
      <c r="P119" s="769"/>
      <c r="Q119" s="757">
        <v>2141.85</v>
      </c>
    </row>
    <row r="120" spans="1:17" ht="14.4" customHeight="1" x14ac:dyDescent="0.3">
      <c r="A120" s="752" t="s">
        <v>5032</v>
      </c>
      <c r="B120" s="753" t="s">
        <v>5033</v>
      </c>
      <c r="C120" s="753" t="s">
        <v>4260</v>
      </c>
      <c r="D120" s="753" t="s">
        <v>5057</v>
      </c>
      <c r="E120" s="753" t="s">
        <v>5058</v>
      </c>
      <c r="F120" s="756"/>
      <c r="G120" s="756"/>
      <c r="H120" s="756"/>
      <c r="I120" s="756"/>
      <c r="J120" s="756">
        <v>1</v>
      </c>
      <c r="K120" s="756">
        <v>8536.5499999999993</v>
      </c>
      <c r="L120" s="756">
        <v>1</v>
      </c>
      <c r="M120" s="756">
        <v>8536.5499999999993</v>
      </c>
      <c r="N120" s="756"/>
      <c r="O120" s="756"/>
      <c r="P120" s="769"/>
      <c r="Q120" s="757"/>
    </row>
    <row r="121" spans="1:17" ht="14.4" customHeight="1" x14ac:dyDescent="0.3">
      <c r="A121" s="752" t="s">
        <v>5032</v>
      </c>
      <c r="B121" s="753" t="s">
        <v>5033</v>
      </c>
      <c r="C121" s="753" t="s">
        <v>4260</v>
      </c>
      <c r="D121" s="753" t="s">
        <v>5059</v>
      </c>
      <c r="E121" s="753" t="s">
        <v>5060</v>
      </c>
      <c r="F121" s="756">
        <v>3</v>
      </c>
      <c r="G121" s="756">
        <v>166191.6</v>
      </c>
      <c r="H121" s="756"/>
      <c r="I121" s="756">
        <v>55397.200000000004</v>
      </c>
      <c r="J121" s="756"/>
      <c r="K121" s="756"/>
      <c r="L121" s="756"/>
      <c r="M121" s="756"/>
      <c r="N121" s="756"/>
      <c r="O121" s="756"/>
      <c r="P121" s="769"/>
      <c r="Q121" s="757"/>
    </row>
    <row r="122" spans="1:17" ht="14.4" customHeight="1" x14ac:dyDescent="0.3">
      <c r="A122" s="752" t="s">
        <v>5032</v>
      </c>
      <c r="B122" s="753" t="s">
        <v>5033</v>
      </c>
      <c r="C122" s="753" t="s">
        <v>4260</v>
      </c>
      <c r="D122" s="753" t="s">
        <v>5061</v>
      </c>
      <c r="E122" s="753" t="s">
        <v>5062</v>
      </c>
      <c r="F122" s="756">
        <v>1</v>
      </c>
      <c r="G122" s="756">
        <v>2236.5</v>
      </c>
      <c r="H122" s="756">
        <v>1</v>
      </c>
      <c r="I122" s="756">
        <v>2236.5</v>
      </c>
      <c r="J122" s="756">
        <v>1</v>
      </c>
      <c r="K122" s="756">
        <v>2236.5</v>
      </c>
      <c r="L122" s="756">
        <v>1</v>
      </c>
      <c r="M122" s="756">
        <v>2236.5</v>
      </c>
      <c r="N122" s="756"/>
      <c r="O122" s="756"/>
      <c r="P122" s="769"/>
      <c r="Q122" s="757"/>
    </row>
    <row r="123" spans="1:17" ht="14.4" customHeight="1" x14ac:dyDescent="0.3">
      <c r="A123" s="752" t="s">
        <v>5032</v>
      </c>
      <c r="B123" s="753" t="s">
        <v>5033</v>
      </c>
      <c r="C123" s="753" t="s">
        <v>4260</v>
      </c>
      <c r="D123" s="753" t="s">
        <v>5063</v>
      </c>
      <c r="E123" s="753" t="s">
        <v>5064</v>
      </c>
      <c r="F123" s="756">
        <v>6</v>
      </c>
      <c r="G123" s="756">
        <v>41344.68</v>
      </c>
      <c r="H123" s="756">
        <v>6</v>
      </c>
      <c r="I123" s="756">
        <v>6890.78</v>
      </c>
      <c r="J123" s="756">
        <v>1</v>
      </c>
      <c r="K123" s="756">
        <v>6890.78</v>
      </c>
      <c r="L123" s="756">
        <v>1</v>
      </c>
      <c r="M123" s="756">
        <v>6890.78</v>
      </c>
      <c r="N123" s="756"/>
      <c r="O123" s="756"/>
      <c r="P123" s="769"/>
      <c r="Q123" s="757"/>
    </row>
    <row r="124" spans="1:17" ht="14.4" customHeight="1" x14ac:dyDescent="0.3">
      <c r="A124" s="752" t="s">
        <v>5032</v>
      </c>
      <c r="B124" s="753" t="s">
        <v>5033</v>
      </c>
      <c r="C124" s="753" t="s">
        <v>4260</v>
      </c>
      <c r="D124" s="753" t="s">
        <v>5065</v>
      </c>
      <c r="E124" s="753" t="s">
        <v>5066</v>
      </c>
      <c r="F124" s="756"/>
      <c r="G124" s="756"/>
      <c r="H124" s="756"/>
      <c r="I124" s="756"/>
      <c r="J124" s="756">
        <v>1</v>
      </c>
      <c r="K124" s="756">
        <v>1123.73</v>
      </c>
      <c r="L124" s="756">
        <v>1</v>
      </c>
      <c r="M124" s="756">
        <v>1123.73</v>
      </c>
      <c r="N124" s="756"/>
      <c r="O124" s="756"/>
      <c r="P124" s="769"/>
      <c r="Q124" s="757"/>
    </row>
    <row r="125" spans="1:17" ht="14.4" customHeight="1" x14ac:dyDescent="0.3">
      <c r="A125" s="752" t="s">
        <v>5032</v>
      </c>
      <c r="B125" s="753" t="s">
        <v>5033</v>
      </c>
      <c r="C125" s="753" t="s">
        <v>4260</v>
      </c>
      <c r="D125" s="753" t="s">
        <v>5067</v>
      </c>
      <c r="E125" s="753" t="s">
        <v>5068</v>
      </c>
      <c r="F125" s="756">
        <v>1</v>
      </c>
      <c r="G125" s="756">
        <v>1002.8</v>
      </c>
      <c r="H125" s="756"/>
      <c r="I125" s="756">
        <v>1002.8</v>
      </c>
      <c r="J125" s="756"/>
      <c r="K125" s="756"/>
      <c r="L125" s="756"/>
      <c r="M125" s="756"/>
      <c r="N125" s="756">
        <v>1</v>
      </c>
      <c r="O125" s="756">
        <v>1002.8</v>
      </c>
      <c r="P125" s="769"/>
      <c r="Q125" s="757">
        <v>1002.8</v>
      </c>
    </row>
    <row r="126" spans="1:17" ht="14.4" customHeight="1" x14ac:dyDescent="0.3">
      <c r="A126" s="752" t="s">
        <v>5032</v>
      </c>
      <c r="B126" s="753" t="s">
        <v>5033</v>
      </c>
      <c r="C126" s="753" t="s">
        <v>4260</v>
      </c>
      <c r="D126" s="753" t="s">
        <v>5069</v>
      </c>
      <c r="E126" s="753" t="s">
        <v>5070</v>
      </c>
      <c r="F126" s="756">
        <v>1</v>
      </c>
      <c r="G126" s="756">
        <v>797</v>
      </c>
      <c r="H126" s="756"/>
      <c r="I126" s="756">
        <v>797</v>
      </c>
      <c r="J126" s="756"/>
      <c r="K126" s="756"/>
      <c r="L126" s="756"/>
      <c r="M126" s="756"/>
      <c r="N126" s="756"/>
      <c r="O126" s="756"/>
      <c r="P126" s="769"/>
      <c r="Q126" s="757"/>
    </row>
    <row r="127" spans="1:17" ht="14.4" customHeight="1" x14ac:dyDescent="0.3">
      <c r="A127" s="752" t="s">
        <v>5032</v>
      </c>
      <c r="B127" s="753" t="s">
        <v>5033</v>
      </c>
      <c r="C127" s="753" t="s">
        <v>4260</v>
      </c>
      <c r="D127" s="753" t="s">
        <v>5071</v>
      </c>
      <c r="E127" s="753" t="s">
        <v>5072</v>
      </c>
      <c r="F127" s="756">
        <v>1</v>
      </c>
      <c r="G127" s="756">
        <v>10072.94</v>
      </c>
      <c r="H127" s="756"/>
      <c r="I127" s="756">
        <v>10072.94</v>
      </c>
      <c r="J127" s="756"/>
      <c r="K127" s="756"/>
      <c r="L127" s="756"/>
      <c r="M127" s="756"/>
      <c r="N127" s="756"/>
      <c r="O127" s="756"/>
      <c r="P127" s="769"/>
      <c r="Q127" s="757"/>
    </row>
    <row r="128" spans="1:17" ht="14.4" customHeight="1" x14ac:dyDescent="0.3">
      <c r="A128" s="752" t="s">
        <v>5032</v>
      </c>
      <c r="B128" s="753" t="s">
        <v>5033</v>
      </c>
      <c r="C128" s="753" t="s">
        <v>4260</v>
      </c>
      <c r="D128" s="753" t="s">
        <v>5073</v>
      </c>
      <c r="E128" s="753" t="s">
        <v>5074</v>
      </c>
      <c r="F128" s="756">
        <v>1</v>
      </c>
      <c r="G128" s="756">
        <v>2974.36</v>
      </c>
      <c r="H128" s="756"/>
      <c r="I128" s="756">
        <v>2974.36</v>
      </c>
      <c r="J128" s="756"/>
      <c r="K128" s="756"/>
      <c r="L128" s="756"/>
      <c r="M128" s="756"/>
      <c r="N128" s="756"/>
      <c r="O128" s="756"/>
      <c r="P128" s="769"/>
      <c r="Q128" s="757"/>
    </row>
    <row r="129" spans="1:17" ht="14.4" customHeight="1" x14ac:dyDescent="0.3">
      <c r="A129" s="752" t="s">
        <v>5032</v>
      </c>
      <c r="B129" s="753" t="s">
        <v>5033</v>
      </c>
      <c r="C129" s="753" t="s">
        <v>4260</v>
      </c>
      <c r="D129" s="753" t="s">
        <v>5075</v>
      </c>
      <c r="E129" s="753" t="s">
        <v>5076</v>
      </c>
      <c r="F129" s="756">
        <v>5</v>
      </c>
      <c r="G129" s="756">
        <v>26296.149999999998</v>
      </c>
      <c r="H129" s="756">
        <v>2.5</v>
      </c>
      <c r="I129" s="756">
        <v>5259.23</v>
      </c>
      <c r="J129" s="756">
        <v>2</v>
      </c>
      <c r="K129" s="756">
        <v>10518.46</v>
      </c>
      <c r="L129" s="756">
        <v>1</v>
      </c>
      <c r="M129" s="756">
        <v>5259.23</v>
      </c>
      <c r="N129" s="756"/>
      <c r="O129" s="756"/>
      <c r="P129" s="769"/>
      <c r="Q129" s="757"/>
    </row>
    <row r="130" spans="1:17" ht="14.4" customHeight="1" x14ac:dyDescent="0.3">
      <c r="A130" s="752" t="s">
        <v>5032</v>
      </c>
      <c r="B130" s="753" t="s">
        <v>5033</v>
      </c>
      <c r="C130" s="753" t="s">
        <v>4260</v>
      </c>
      <c r="D130" s="753" t="s">
        <v>5077</v>
      </c>
      <c r="E130" s="753" t="s">
        <v>5078</v>
      </c>
      <c r="F130" s="756"/>
      <c r="G130" s="756"/>
      <c r="H130" s="756"/>
      <c r="I130" s="756"/>
      <c r="J130" s="756"/>
      <c r="K130" s="756"/>
      <c r="L130" s="756"/>
      <c r="M130" s="756"/>
      <c r="N130" s="756">
        <v>1</v>
      </c>
      <c r="O130" s="756">
        <v>1497.44</v>
      </c>
      <c r="P130" s="769"/>
      <c r="Q130" s="757">
        <v>1497.44</v>
      </c>
    </row>
    <row r="131" spans="1:17" ht="14.4" customHeight="1" x14ac:dyDescent="0.3">
      <c r="A131" s="752" t="s">
        <v>5032</v>
      </c>
      <c r="B131" s="753" t="s">
        <v>5033</v>
      </c>
      <c r="C131" s="753" t="s">
        <v>4260</v>
      </c>
      <c r="D131" s="753" t="s">
        <v>5079</v>
      </c>
      <c r="E131" s="753" t="s">
        <v>5080</v>
      </c>
      <c r="F131" s="756">
        <v>1</v>
      </c>
      <c r="G131" s="756">
        <v>831.16</v>
      </c>
      <c r="H131" s="756">
        <v>0.5</v>
      </c>
      <c r="I131" s="756">
        <v>831.16</v>
      </c>
      <c r="J131" s="756">
        <v>2</v>
      </c>
      <c r="K131" s="756">
        <v>1662.32</v>
      </c>
      <c r="L131" s="756">
        <v>1</v>
      </c>
      <c r="M131" s="756">
        <v>831.16</v>
      </c>
      <c r="N131" s="756">
        <v>1</v>
      </c>
      <c r="O131" s="756">
        <v>831.16</v>
      </c>
      <c r="P131" s="769">
        <v>0.5</v>
      </c>
      <c r="Q131" s="757">
        <v>831.16</v>
      </c>
    </row>
    <row r="132" spans="1:17" ht="14.4" customHeight="1" x14ac:dyDescent="0.3">
      <c r="A132" s="752" t="s">
        <v>5032</v>
      </c>
      <c r="B132" s="753" t="s">
        <v>5033</v>
      </c>
      <c r="C132" s="753" t="s">
        <v>4260</v>
      </c>
      <c r="D132" s="753" t="s">
        <v>5081</v>
      </c>
      <c r="E132" s="753" t="s">
        <v>5080</v>
      </c>
      <c r="F132" s="756">
        <v>2</v>
      </c>
      <c r="G132" s="756">
        <v>1776.12</v>
      </c>
      <c r="H132" s="756"/>
      <c r="I132" s="756">
        <v>888.06</v>
      </c>
      <c r="J132" s="756"/>
      <c r="K132" s="756"/>
      <c r="L132" s="756"/>
      <c r="M132" s="756"/>
      <c r="N132" s="756"/>
      <c r="O132" s="756"/>
      <c r="P132" s="769"/>
      <c r="Q132" s="757"/>
    </row>
    <row r="133" spans="1:17" ht="14.4" customHeight="1" x14ac:dyDescent="0.3">
      <c r="A133" s="752" t="s">
        <v>5032</v>
      </c>
      <c r="B133" s="753" t="s">
        <v>5033</v>
      </c>
      <c r="C133" s="753" t="s">
        <v>4260</v>
      </c>
      <c r="D133" s="753" t="s">
        <v>5082</v>
      </c>
      <c r="E133" s="753" t="s">
        <v>5083</v>
      </c>
      <c r="F133" s="756">
        <v>1</v>
      </c>
      <c r="G133" s="756">
        <v>888.06</v>
      </c>
      <c r="H133" s="756"/>
      <c r="I133" s="756">
        <v>888.06</v>
      </c>
      <c r="J133" s="756"/>
      <c r="K133" s="756"/>
      <c r="L133" s="756"/>
      <c r="M133" s="756"/>
      <c r="N133" s="756"/>
      <c r="O133" s="756"/>
      <c r="P133" s="769"/>
      <c r="Q133" s="757"/>
    </row>
    <row r="134" spans="1:17" ht="14.4" customHeight="1" x14ac:dyDescent="0.3">
      <c r="A134" s="752" t="s">
        <v>5032</v>
      </c>
      <c r="B134" s="753" t="s">
        <v>5033</v>
      </c>
      <c r="C134" s="753" t="s">
        <v>4260</v>
      </c>
      <c r="D134" s="753" t="s">
        <v>5084</v>
      </c>
      <c r="E134" s="753" t="s">
        <v>5085</v>
      </c>
      <c r="F134" s="756">
        <v>2</v>
      </c>
      <c r="G134" s="756">
        <v>2624.28</v>
      </c>
      <c r="H134" s="756"/>
      <c r="I134" s="756">
        <v>1312.14</v>
      </c>
      <c r="J134" s="756"/>
      <c r="K134" s="756"/>
      <c r="L134" s="756"/>
      <c r="M134" s="756"/>
      <c r="N134" s="756">
        <v>1</v>
      </c>
      <c r="O134" s="756">
        <v>1312.14</v>
      </c>
      <c r="P134" s="769"/>
      <c r="Q134" s="757">
        <v>1312.14</v>
      </c>
    </row>
    <row r="135" spans="1:17" ht="14.4" customHeight="1" x14ac:dyDescent="0.3">
      <c r="A135" s="752" t="s">
        <v>5032</v>
      </c>
      <c r="B135" s="753" t="s">
        <v>5033</v>
      </c>
      <c r="C135" s="753" t="s">
        <v>4260</v>
      </c>
      <c r="D135" s="753" t="s">
        <v>5086</v>
      </c>
      <c r="E135" s="753" t="s">
        <v>5087</v>
      </c>
      <c r="F135" s="756">
        <v>2</v>
      </c>
      <c r="G135" s="756">
        <v>2292.66</v>
      </c>
      <c r="H135" s="756">
        <v>1</v>
      </c>
      <c r="I135" s="756">
        <v>1146.33</v>
      </c>
      <c r="J135" s="756">
        <v>2</v>
      </c>
      <c r="K135" s="756">
        <v>2292.66</v>
      </c>
      <c r="L135" s="756">
        <v>1</v>
      </c>
      <c r="M135" s="756">
        <v>1146.33</v>
      </c>
      <c r="N135" s="756">
        <v>1</v>
      </c>
      <c r="O135" s="756">
        <v>1146.33</v>
      </c>
      <c r="P135" s="769">
        <v>0.5</v>
      </c>
      <c r="Q135" s="757">
        <v>1146.33</v>
      </c>
    </row>
    <row r="136" spans="1:17" ht="14.4" customHeight="1" x14ac:dyDescent="0.3">
      <c r="A136" s="752" t="s">
        <v>5032</v>
      </c>
      <c r="B136" s="753" t="s">
        <v>5033</v>
      </c>
      <c r="C136" s="753" t="s">
        <v>4260</v>
      </c>
      <c r="D136" s="753" t="s">
        <v>5088</v>
      </c>
      <c r="E136" s="753" t="s">
        <v>5089</v>
      </c>
      <c r="F136" s="756">
        <v>4</v>
      </c>
      <c r="G136" s="756">
        <v>1436.4</v>
      </c>
      <c r="H136" s="756">
        <v>4</v>
      </c>
      <c r="I136" s="756">
        <v>359.1</v>
      </c>
      <c r="J136" s="756">
        <v>1</v>
      </c>
      <c r="K136" s="756">
        <v>359.1</v>
      </c>
      <c r="L136" s="756">
        <v>1</v>
      </c>
      <c r="M136" s="756">
        <v>359.1</v>
      </c>
      <c r="N136" s="756">
        <v>1</v>
      </c>
      <c r="O136" s="756">
        <v>359.1</v>
      </c>
      <c r="P136" s="769">
        <v>1</v>
      </c>
      <c r="Q136" s="757">
        <v>359.1</v>
      </c>
    </row>
    <row r="137" spans="1:17" ht="14.4" customHeight="1" x14ac:dyDescent="0.3">
      <c r="A137" s="752" t="s">
        <v>5032</v>
      </c>
      <c r="B137" s="753" t="s">
        <v>5033</v>
      </c>
      <c r="C137" s="753" t="s">
        <v>4260</v>
      </c>
      <c r="D137" s="753" t="s">
        <v>5090</v>
      </c>
      <c r="E137" s="753" t="s">
        <v>5091</v>
      </c>
      <c r="F137" s="756">
        <v>1</v>
      </c>
      <c r="G137" s="756">
        <v>32179.09</v>
      </c>
      <c r="H137" s="756"/>
      <c r="I137" s="756">
        <v>32179.09</v>
      </c>
      <c r="J137" s="756"/>
      <c r="K137" s="756"/>
      <c r="L137" s="756"/>
      <c r="M137" s="756"/>
      <c r="N137" s="756"/>
      <c r="O137" s="756"/>
      <c r="P137" s="769"/>
      <c r="Q137" s="757"/>
    </row>
    <row r="138" spans="1:17" ht="14.4" customHeight="1" x14ac:dyDescent="0.3">
      <c r="A138" s="752" t="s">
        <v>5032</v>
      </c>
      <c r="B138" s="753" t="s">
        <v>5033</v>
      </c>
      <c r="C138" s="753" t="s">
        <v>4260</v>
      </c>
      <c r="D138" s="753" t="s">
        <v>5092</v>
      </c>
      <c r="E138" s="753" t="s">
        <v>5093</v>
      </c>
      <c r="F138" s="756">
        <v>1</v>
      </c>
      <c r="G138" s="756">
        <v>6587.13</v>
      </c>
      <c r="H138" s="756">
        <v>1</v>
      </c>
      <c r="I138" s="756">
        <v>6587.13</v>
      </c>
      <c r="J138" s="756">
        <v>1</v>
      </c>
      <c r="K138" s="756">
        <v>6587.13</v>
      </c>
      <c r="L138" s="756">
        <v>1</v>
      </c>
      <c r="M138" s="756">
        <v>6587.13</v>
      </c>
      <c r="N138" s="756"/>
      <c r="O138" s="756"/>
      <c r="P138" s="769"/>
      <c r="Q138" s="757"/>
    </row>
    <row r="139" spans="1:17" ht="14.4" customHeight="1" x14ac:dyDescent="0.3">
      <c r="A139" s="752" t="s">
        <v>5032</v>
      </c>
      <c r="B139" s="753" t="s">
        <v>5033</v>
      </c>
      <c r="C139" s="753" t="s">
        <v>4260</v>
      </c>
      <c r="D139" s="753" t="s">
        <v>5094</v>
      </c>
      <c r="E139" s="753" t="s">
        <v>5095</v>
      </c>
      <c r="F139" s="756">
        <v>2</v>
      </c>
      <c r="G139" s="756">
        <v>63259.64</v>
      </c>
      <c r="H139" s="756"/>
      <c r="I139" s="756">
        <v>31629.82</v>
      </c>
      <c r="J139" s="756"/>
      <c r="K139" s="756"/>
      <c r="L139" s="756"/>
      <c r="M139" s="756"/>
      <c r="N139" s="756"/>
      <c r="O139" s="756"/>
      <c r="P139" s="769"/>
      <c r="Q139" s="757"/>
    </row>
    <row r="140" spans="1:17" ht="14.4" customHeight="1" x14ac:dyDescent="0.3">
      <c r="A140" s="752" t="s">
        <v>5032</v>
      </c>
      <c r="B140" s="753" t="s">
        <v>5033</v>
      </c>
      <c r="C140" s="753" t="s">
        <v>4260</v>
      </c>
      <c r="D140" s="753" t="s">
        <v>5096</v>
      </c>
      <c r="E140" s="753" t="s">
        <v>5097</v>
      </c>
      <c r="F140" s="756"/>
      <c r="G140" s="756"/>
      <c r="H140" s="756"/>
      <c r="I140" s="756"/>
      <c r="J140" s="756">
        <v>1</v>
      </c>
      <c r="K140" s="756">
        <v>26449.24</v>
      </c>
      <c r="L140" s="756">
        <v>1</v>
      </c>
      <c r="M140" s="756">
        <v>26449.24</v>
      </c>
      <c r="N140" s="756"/>
      <c r="O140" s="756"/>
      <c r="P140" s="769"/>
      <c r="Q140" s="757"/>
    </row>
    <row r="141" spans="1:17" ht="14.4" customHeight="1" x14ac:dyDescent="0.3">
      <c r="A141" s="752" t="s">
        <v>5032</v>
      </c>
      <c r="B141" s="753" t="s">
        <v>5033</v>
      </c>
      <c r="C141" s="753" t="s">
        <v>4260</v>
      </c>
      <c r="D141" s="753" t="s">
        <v>5098</v>
      </c>
      <c r="E141" s="753" t="s">
        <v>5099</v>
      </c>
      <c r="F141" s="756">
        <v>2</v>
      </c>
      <c r="G141" s="756">
        <v>148822</v>
      </c>
      <c r="H141" s="756"/>
      <c r="I141" s="756">
        <v>74411</v>
      </c>
      <c r="J141" s="756"/>
      <c r="K141" s="756"/>
      <c r="L141" s="756"/>
      <c r="M141" s="756"/>
      <c r="N141" s="756"/>
      <c r="O141" s="756"/>
      <c r="P141" s="769"/>
      <c r="Q141" s="757"/>
    </row>
    <row r="142" spans="1:17" ht="14.4" customHeight="1" x14ac:dyDescent="0.3">
      <c r="A142" s="752" t="s">
        <v>5032</v>
      </c>
      <c r="B142" s="753" t="s">
        <v>5033</v>
      </c>
      <c r="C142" s="753" t="s">
        <v>4260</v>
      </c>
      <c r="D142" s="753" t="s">
        <v>5100</v>
      </c>
      <c r="E142" s="753" t="s">
        <v>5101</v>
      </c>
      <c r="F142" s="756"/>
      <c r="G142" s="756"/>
      <c r="H142" s="756"/>
      <c r="I142" s="756"/>
      <c r="J142" s="756">
        <v>3</v>
      </c>
      <c r="K142" s="756">
        <v>13080</v>
      </c>
      <c r="L142" s="756">
        <v>1</v>
      </c>
      <c r="M142" s="756">
        <v>4360</v>
      </c>
      <c r="N142" s="756"/>
      <c r="O142" s="756"/>
      <c r="P142" s="769"/>
      <c r="Q142" s="757"/>
    </row>
    <row r="143" spans="1:17" ht="14.4" customHeight="1" x14ac:dyDescent="0.3">
      <c r="A143" s="752" t="s">
        <v>5032</v>
      </c>
      <c r="B143" s="753" t="s">
        <v>5033</v>
      </c>
      <c r="C143" s="753" t="s">
        <v>4260</v>
      </c>
      <c r="D143" s="753" t="s">
        <v>5102</v>
      </c>
      <c r="E143" s="753" t="s">
        <v>5103</v>
      </c>
      <c r="F143" s="756">
        <v>1</v>
      </c>
      <c r="G143" s="756">
        <v>166546.75</v>
      </c>
      <c r="H143" s="756"/>
      <c r="I143" s="756">
        <v>166546.75</v>
      </c>
      <c r="J143" s="756"/>
      <c r="K143" s="756"/>
      <c r="L143" s="756"/>
      <c r="M143" s="756"/>
      <c r="N143" s="756"/>
      <c r="O143" s="756"/>
      <c r="P143" s="769"/>
      <c r="Q143" s="757"/>
    </row>
    <row r="144" spans="1:17" ht="14.4" customHeight="1" x14ac:dyDescent="0.3">
      <c r="A144" s="752" t="s">
        <v>5032</v>
      </c>
      <c r="B144" s="753" t="s">
        <v>5033</v>
      </c>
      <c r="C144" s="753" t="s">
        <v>4260</v>
      </c>
      <c r="D144" s="753" t="s">
        <v>5104</v>
      </c>
      <c r="E144" s="753" t="s">
        <v>5105</v>
      </c>
      <c r="F144" s="756">
        <v>1</v>
      </c>
      <c r="G144" s="756">
        <v>11608.31</v>
      </c>
      <c r="H144" s="756"/>
      <c r="I144" s="756">
        <v>11608.31</v>
      </c>
      <c r="J144" s="756"/>
      <c r="K144" s="756"/>
      <c r="L144" s="756"/>
      <c r="M144" s="756"/>
      <c r="N144" s="756"/>
      <c r="O144" s="756"/>
      <c r="P144" s="769"/>
      <c r="Q144" s="757"/>
    </row>
    <row r="145" spans="1:17" ht="14.4" customHeight="1" x14ac:dyDescent="0.3">
      <c r="A145" s="752" t="s">
        <v>5032</v>
      </c>
      <c r="B145" s="753" t="s">
        <v>5033</v>
      </c>
      <c r="C145" s="753" t="s">
        <v>4260</v>
      </c>
      <c r="D145" s="753" t="s">
        <v>5106</v>
      </c>
      <c r="E145" s="753" t="s">
        <v>5107</v>
      </c>
      <c r="F145" s="756">
        <v>2</v>
      </c>
      <c r="G145" s="756">
        <v>443249.62</v>
      </c>
      <c r="H145" s="756"/>
      <c r="I145" s="756">
        <v>221624.81</v>
      </c>
      <c r="J145" s="756"/>
      <c r="K145" s="756"/>
      <c r="L145" s="756"/>
      <c r="M145" s="756"/>
      <c r="N145" s="756"/>
      <c r="O145" s="756"/>
      <c r="P145" s="769"/>
      <c r="Q145" s="757"/>
    </row>
    <row r="146" spans="1:17" ht="14.4" customHeight="1" x14ac:dyDescent="0.3">
      <c r="A146" s="752" t="s">
        <v>5032</v>
      </c>
      <c r="B146" s="753" t="s">
        <v>5033</v>
      </c>
      <c r="C146" s="753" t="s">
        <v>4260</v>
      </c>
      <c r="D146" s="753" t="s">
        <v>5108</v>
      </c>
      <c r="E146" s="753" t="s">
        <v>5109</v>
      </c>
      <c r="F146" s="756"/>
      <c r="G146" s="756"/>
      <c r="H146" s="756"/>
      <c r="I146" s="756"/>
      <c r="J146" s="756">
        <v>1</v>
      </c>
      <c r="K146" s="756">
        <v>30135</v>
      </c>
      <c r="L146" s="756">
        <v>1</v>
      </c>
      <c r="M146" s="756">
        <v>30135</v>
      </c>
      <c r="N146" s="756"/>
      <c r="O146" s="756"/>
      <c r="P146" s="769"/>
      <c r="Q146" s="757"/>
    </row>
    <row r="147" spans="1:17" ht="14.4" customHeight="1" x14ac:dyDescent="0.3">
      <c r="A147" s="752" t="s">
        <v>5032</v>
      </c>
      <c r="B147" s="753" t="s">
        <v>5033</v>
      </c>
      <c r="C147" s="753" t="s">
        <v>4260</v>
      </c>
      <c r="D147" s="753" t="s">
        <v>5110</v>
      </c>
      <c r="E147" s="753" t="s">
        <v>5111</v>
      </c>
      <c r="F147" s="756"/>
      <c r="G147" s="756"/>
      <c r="H147" s="756"/>
      <c r="I147" s="756"/>
      <c r="J147" s="756"/>
      <c r="K147" s="756"/>
      <c r="L147" s="756"/>
      <c r="M147" s="756"/>
      <c r="N147" s="756">
        <v>1</v>
      </c>
      <c r="O147" s="756">
        <v>38997.620000000003</v>
      </c>
      <c r="P147" s="769"/>
      <c r="Q147" s="757">
        <v>38997.620000000003</v>
      </c>
    </row>
    <row r="148" spans="1:17" ht="14.4" customHeight="1" x14ac:dyDescent="0.3">
      <c r="A148" s="752" t="s">
        <v>5032</v>
      </c>
      <c r="B148" s="753" t="s">
        <v>5033</v>
      </c>
      <c r="C148" s="753" t="s">
        <v>4260</v>
      </c>
      <c r="D148" s="753" t="s">
        <v>5112</v>
      </c>
      <c r="E148" s="753" t="s">
        <v>5051</v>
      </c>
      <c r="F148" s="756">
        <v>1</v>
      </c>
      <c r="G148" s="756">
        <v>3567.58</v>
      </c>
      <c r="H148" s="756"/>
      <c r="I148" s="756">
        <v>3567.58</v>
      </c>
      <c r="J148" s="756"/>
      <c r="K148" s="756"/>
      <c r="L148" s="756"/>
      <c r="M148" s="756"/>
      <c r="N148" s="756"/>
      <c r="O148" s="756"/>
      <c r="P148" s="769"/>
      <c r="Q148" s="757"/>
    </row>
    <row r="149" spans="1:17" ht="14.4" customHeight="1" x14ac:dyDescent="0.3">
      <c r="A149" s="752" t="s">
        <v>5032</v>
      </c>
      <c r="B149" s="753" t="s">
        <v>5033</v>
      </c>
      <c r="C149" s="753" t="s">
        <v>4260</v>
      </c>
      <c r="D149" s="753" t="s">
        <v>5113</v>
      </c>
      <c r="E149" s="753" t="s">
        <v>5114</v>
      </c>
      <c r="F149" s="756"/>
      <c r="G149" s="756"/>
      <c r="H149" s="756"/>
      <c r="I149" s="756"/>
      <c r="J149" s="756"/>
      <c r="K149" s="756"/>
      <c r="L149" s="756"/>
      <c r="M149" s="756"/>
      <c r="N149" s="756">
        <v>1</v>
      </c>
      <c r="O149" s="756">
        <v>88685.78</v>
      </c>
      <c r="P149" s="769"/>
      <c r="Q149" s="757">
        <v>88685.78</v>
      </c>
    </row>
    <row r="150" spans="1:17" ht="14.4" customHeight="1" x14ac:dyDescent="0.3">
      <c r="A150" s="752" t="s">
        <v>5032</v>
      </c>
      <c r="B150" s="753" t="s">
        <v>5033</v>
      </c>
      <c r="C150" s="753" t="s">
        <v>4052</v>
      </c>
      <c r="D150" s="753" t="s">
        <v>5115</v>
      </c>
      <c r="E150" s="753" t="s">
        <v>5116</v>
      </c>
      <c r="F150" s="756">
        <v>6</v>
      </c>
      <c r="G150" s="756">
        <v>1242</v>
      </c>
      <c r="H150" s="756">
        <v>5.830985915492958</v>
      </c>
      <c r="I150" s="756">
        <v>207</v>
      </c>
      <c r="J150" s="756">
        <v>1</v>
      </c>
      <c r="K150" s="756">
        <v>213</v>
      </c>
      <c r="L150" s="756">
        <v>1</v>
      </c>
      <c r="M150" s="756">
        <v>213</v>
      </c>
      <c r="N150" s="756">
        <v>5</v>
      </c>
      <c r="O150" s="756">
        <v>1065</v>
      </c>
      <c r="P150" s="769">
        <v>5</v>
      </c>
      <c r="Q150" s="757">
        <v>213</v>
      </c>
    </row>
    <row r="151" spans="1:17" ht="14.4" customHeight="1" x14ac:dyDescent="0.3">
      <c r="A151" s="752" t="s">
        <v>5032</v>
      </c>
      <c r="B151" s="753" t="s">
        <v>5033</v>
      </c>
      <c r="C151" s="753" t="s">
        <v>4052</v>
      </c>
      <c r="D151" s="753" t="s">
        <v>5117</v>
      </c>
      <c r="E151" s="753" t="s">
        <v>5118</v>
      </c>
      <c r="F151" s="756">
        <v>2</v>
      </c>
      <c r="G151" s="756">
        <v>250</v>
      </c>
      <c r="H151" s="756"/>
      <c r="I151" s="756">
        <v>125</v>
      </c>
      <c r="J151" s="756"/>
      <c r="K151" s="756"/>
      <c r="L151" s="756"/>
      <c r="M151" s="756"/>
      <c r="N151" s="756"/>
      <c r="O151" s="756"/>
      <c r="P151" s="769"/>
      <c r="Q151" s="757"/>
    </row>
    <row r="152" spans="1:17" ht="14.4" customHeight="1" x14ac:dyDescent="0.3">
      <c r="A152" s="752" t="s">
        <v>5032</v>
      </c>
      <c r="B152" s="753" t="s">
        <v>5033</v>
      </c>
      <c r="C152" s="753" t="s">
        <v>4052</v>
      </c>
      <c r="D152" s="753" t="s">
        <v>5119</v>
      </c>
      <c r="E152" s="753" t="s">
        <v>5120</v>
      </c>
      <c r="F152" s="756">
        <v>2</v>
      </c>
      <c r="G152" s="756">
        <v>438</v>
      </c>
      <c r="H152" s="756">
        <v>0.98206278026905824</v>
      </c>
      <c r="I152" s="756">
        <v>219</v>
      </c>
      <c r="J152" s="756">
        <v>2</v>
      </c>
      <c r="K152" s="756">
        <v>446</v>
      </c>
      <c r="L152" s="756">
        <v>1</v>
      </c>
      <c r="M152" s="756">
        <v>223</v>
      </c>
      <c r="N152" s="756">
        <v>1</v>
      </c>
      <c r="O152" s="756">
        <v>223</v>
      </c>
      <c r="P152" s="769">
        <v>0.5</v>
      </c>
      <c r="Q152" s="757">
        <v>223</v>
      </c>
    </row>
    <row r="153" spans="1:17" ht="14.4" customHeight="1" x14ac:dyDescent="0.3">
      <c r="A153" s="752" t="s">
        <v>5032</v>
      </c>
      <c r="B153" s="753" t="s">
        <v>5033</v>
      </c>
      <c r="C153" s="753" t="s">
        <v>4052</v>
      </c>
      <c r="D153" s="753" t="s">
        <v>5121</v>
      </c>
      <c r="E153" s="753" t="s">
        <v>5122</v>
      </c>
      <c r="F153" s="756"/>
      <c r="G153" s="756"/>
      <c r="H153" s="756"/>
      <c r="I153" s="756"/>
      <c r="J153" s="756">
        <v>1</v>
      </c>
      <c r="K153" s="756">
        <v>225</v>
      </c>
      <c r="L153" s="756">
        <v>1</v>
      </c>
      <c r="M153" s="756">
        <v>225</v>
      </c>
      <c r="N153" s="756">
        <v>3</v>
      </c>
      <c r="O153" s="756">
        <v>675</v>
      </c>
      <c r="P153" s="769">
        <v>3</v>
      </c>
      <c r="Q153" s="757">
        <v>225</v>
      </c>
    </row>
    <row r="154" spans="1:17" ht="14.4" customHeight="1" x14ac:dyDescent="0.3">
      <c r="A154" s="752" t="s">
        <v>5032</v>
      </c>
      <c r="B154" s="753" t="s">
        <v>5033</v>
      </c>
      <c r="C154" s="753" t="s">
        <v>4052</v>
      </c>
      <c r="D154" s="753" t="s">
        <v>5123</v>
      </c>
      <c r="E154" s="753" t="s">
        <v>5124</v>
      </c>
      <c r="F154" s="756"/>
      <c r="G154" s="756"/>
      <c r="H154" s="756"/>
      <c r="I154" s="756"/>
      <c r="J154" s="756">
        <v>1</v>
      </c>
      <c r="K154" s="756">
        <v>349</v>
      </c>
      <c r="L154" s="756">
        <v>1</v>
      </c>
      <c r="M154" s="756">
        <v>349</v>
      </c>
      <c r="N154" s="756"/>
      <c r="O154" s="756"/>
      <c r="P154" s="769"/>
      <c r="Q154" s="757"/>
    </row>
    <row r="155" spans="1:17" ht="14.4" customHeight="1" x14ac:dyDescent="0.3">
      <c r="A155" s="752" t="s">
        <v>5032</v>
      </c>
      <c r="B155" s="753" t="s">
        <v>5033</v>
      </c>
      <c r="C155" s="753" t="s">
        <v>4052</v>
      </c>
      <c r="D155" s="753" t="s">
        <v>5125</v>
      </c>
      <c r="E155" s="753" t="s">
        <v>5126</v>
      </c>
      <c r="F155" s="756"/>
      <c r="G155" s="756"/>
      <c r="H155" s="756"/>
      <c r="I155" s="756"/>
      <c r="J155" s="756">
        <v>1</v>
      </c>
      <c r="K155" s="756">
        <v>4576</v>
      </c>
      <c r="L155" s="756">
        <v>1</v>
      </c>
      <c r="M155" s="756">
        <v>4576</v>
      </c>
      <c r="N155" s="756"/>
      <c r="O155" s="756"/>
      <c r="P155" s="769"/>
      <c r="Q155" s="757"/>
    </row>
    <row r="156" spans="1:17" ht="14.4" customHeight="1" x14ac:dyDescent="0.3">
      <c r="A156" s="752" t="s">
        <v>5032</v>
      </c>
      <c r="B156" s="753" t="s">
        <v>5033</v>
      </c>
      <c r="C156" s="753" t="s">
        <v>4052</v>
      </c>
      <c r="D156" s="753" t="s">
        <v>5127</v>
      </c>
      <c r="E156" s="753" t="s">
        <v>5128</v>
      </c>
      <c r="F156" s="756">
        <v>1</v>
      </c>
      <c r="G156" s="756">
        <v>4139</v>
      </c>
      <c r="H156" s="756">
        <v>0.99399615754082615</v>
      </c>
      <c r="I156" s="756">
        <v>4139</v>
      </c>
      <c r="J156" s="756">
        <v>1</v>
      </c>
      <c r="K156" s="756">
        <v>4164</v>
      </c>
      <c r="L156" s="756">
        <v>1</v>
      </c>
      <c r="M156" s="756">
        <v>4164</v>
      </c>
      <c r="N156" s="756"/>
      <c r="O156" s="756"/>
      <c r="P156" s="769"/>
      <c r="Q156" s="757"/>
    </row>
    <row r="157" spans="1:17" ht="14.4" customHeight="1" x14ac:dyDescent="0.3">
      <c r="A157" s="752" t="s">
        <v>5032</v>
      </c>
      <c r="B157" s="753" t="s">
        <v>5033</v>
      </c>
      <c r="C157" s="753" t="s">
        <v>4052</v>
      </c>
      <c r="D157" s="753" t="s">
        <v>5129</v>
      </c>
      <c r="E157" s="753" t="s">
        <v>5130</v>
      </c>
      <c r="F157" s="756">
        <v>1</v>
      </c>
      <c r="G157" s="756">
        <v>15072</v>
      </c>
      <c r="H157" s="756"/>
      <c r="I157" s="756">
        <v>15072</v>
      </c>
      <c r="J157" s="756"/>
      <c r="K157" s="756"/>
      <c r="L157" s="756"/>
      <c r="M157" s="756"/>
      <c r="N157" s="756">
        <v>1</v>
      </c>
      <c r="O157" s="756">
        <v>15262</v>
      </c>
      <c r="P157" s="769"/>
      <c r="Q157" s="757">
        <v>15262</v>
      </c>
    </row>
    <row r="158" spans="1:17" ht="14.4" customHeight="1" x14ac:dyDescent="0.3">
      <c r="A158" s="752" t="s">
        <v>5032</v>
      </c>
      <c r="B158" s="753" t="s">
        <v>5033</v>
      </c>
      <c r="C158" s="753" t="s">
        <v>4052</v>
      </c>
      <c r="D158" s="753" t="s">
        <v>5131</v>
      </c>
      <c r="E158" s="753" t="s">
        <v>5132</v>
      </c>
      <c r="F158" s="756">
        <v>6</v>
      </c>
      <c r="G158" s="756">
        <v>22944</v>
      </c>
      <c r="H158" s="756">
        <v>1.9813471502590674</v>
      </c>
      <c r="I158" s="756">
        <v>3824</v>
      </c>
      <c r="J158" s="756">
        <v>3</v>
      </c>
      <c r="K158" s="756">
        <v>11580</v>
      </c>
      <c r="L158" s="756">
        <v>1</v>
      </c>
      <c r="M158" s="756">
        <v>3860</v>
      </c>
      <c r="N158" s="756">
        <v>4</v>
      </c>
      <c r="O158" s="756">
        <v>15440</v>
      </c>
      <c r="P158" s="769">
        <v>1.3333333333333333</v>
      </c>
      <c r="Q158" s="757">
        <v>3860</v>
      </c>
    </row>
    <row r="159" spans="1:17" ht="14.4" customHeight="1" x14ac:dyDescent="0.3">
      <c r="A159" s="752" t="s">
        <v>5032</v>
      </c>
      <c r="B159" s="753" t="s">
        <v>5033</v>
      </c>
      <c r="C159" s="753" t="s">
        <v>4052</v>
      </c>
      <c r="D159" s="753" t="s">
        <v>5133</v>
      </c>
      <c r="E159" s="753" t="s">
        <v>5134</v>
      </c>
      <c r="F159" s="756">
        <v>6</v>
      </c>
      <c r="G159" s="756">
        <v>47118</v>
      </c>
      <c r="H159" s="756">
        <v>2.972744479495268</v>
      </c>
      <c r="I159" s="756">
        <v>7853</v>
      </c>
      <c r="J159" s="756">
        <v>2</v>
      </c>
      <c r="K159" s="756">
        <v>15850</v>
      </c>
      <c r="L159" s="756">
        <v>1</v>
      </c>
      <c r="M159" s="756">
        <v>7925</v>
      </c>
      <c r="N159" s="756">
        <v>1</v>
      </c>
      <c r="O159" s="756">
        <v>7926</v>
      </c>
      <c r="P159" s="769">
        <v>0.50006309148264982</v>
      </c>
      <c r="Q159" s="757">
        <v>7926</v>
      </c>
    </row>
    <row r="160" spans="1:17" ht="14.4" customHeight="1" x14ac:dyDescent="0.3">
      <c r="A160" s="752" t="s">
        <v>5032</v>
      </c>
      <c r="B160" s="753" t="s">
        <v>5033</v>
      </c>
      <c r="C160" s="753" t="s">
        <v>4052</v>
      </c>
      <c r="D160" s="753" t="s">
        <v>5135</v>
      </c>
      <c r="E160" s="753" t="s">
        <v>5136</v>
      </c>
      <c r="F160" s="756"/>
      <c r="G160" s="756"/>
      <c r="H160" s="756"/>
      <c r="I160" s="756"/>
      <c r="J160" s="756">
        <v>1</v>
      </c>
      <c r="K160" s="756">
        <v>1293</v>
      </c>
      <c r="L160" s="756">
        <v>1</v>
      </c>
      <c r="M160" s="756">
        <v>1293</v>
      </c>
      <c r="N160" s="756">
        <v>1</v>
      </c>
      <c r="O160" s="756">
        <v>1294</v>
      </c>
      <c r="P160" s="769">
        <v>1.0007733952049498</v>
      </c>
      <c r="Q160" s="757">
        <v>1294</v>
      </c>
    </row>
    <row r="161" spans="1:17" ht="14.4" customHeight="1" x14ac:dyDescent="0.3">
      <c r="A161" s="752" t="s">
        <v>5032</v>
      </c>
      <c r="B161" s="753" t="s">
        <v>5033</v>
      </c>
      <c r="C161" s="753" t="s">
        <v>4052</v>
      </c>
      <c r="D161" s="753" t="s">
        <v>5137</v>
      </c>
      <c r="E161" s="753" t="s">
        <v>5138</v>
      </c>
      <c r="F161" s="756"/>
      <c r="G161" s="756"/>
      <c r="H161" s="756"/>
      <c r="I161" s="756"/>
      <c r="J161" s="756">
        <v>1</v>
      </c>
      <c r="K161" s="756">
        <v>1177</v>
      </c>
      <c r="L161" s="756">
        <v>1</v>
      </c>
      <c r="M161" s="756">
        <v>1177</v>
      </c>
      <c r="N161" s="756"/>
      <c r="O161" s="756"/>
      <c r="P161" s="769"/>
      <c r="Q161" s="757"/>
    </row>
    <row r="162" spans="1:17" ht="14.4" customHeight="1" x14ac:dyDescent="0.3">
      <c r="A162" s="752" t="s">
        <v>5032</v>
      </c>
      <c r="B162" s="753" t="s">
        <v>5033</v>
      </c>
      <c r="C162" s="753" t="s">
        <v>4052</v>
      </c>
      <c r="D162" s="753" t="s">
        <v>5139</v>
      </c>
      <c r="E162" s="753" t="s">
        <v>5140</v>
      </c>
      <c r="F162" s="756">
        <v>1</v>
      </c>
      <c r="G162" s="756">
        <v>5076</v>
      </c>
      <c r="H162" s="756"/>
      <c r="I162" s="756">
        <v>5076</v>
      </c>
      <c r="J162" s="756"/>
      <c r="K162" s="756"/>
      <c r="L162" s="756"/>
      <c r="M162" s="756"/>
      <c r="N162" s="756">
        <v>1</v>
      </c>
      <c r="O162" s="756">
        <v>5157</v>
      </c>
      <c r="P162" s="769"/>
      <c r="Q162" s="757">
        <v>5157</v>
      </c>
    </row>
    <row r="163" spans="1:17" ht="14.4" customHeight="1" x14ac:dyDescent="0.3">
      <c r="A163" s="752" t="s">
        <v>5032</v>
      </c>
      <c r="B163" s="753" t="s">
        <v>5033</v>
      </c>
      <c r="C163" s="753" t="s">
        <v>4052</v>
      </c>
      <c r="D163" s="753" t="s">
        <v>5141</v>
      </c>
      <c r="E163" s="753" t="s">
        <v>5142</v>
      </c>
      <c r="F163" s="756"/>
      <c r="G163" s="756"/>
      <c r="H163" s="756"/>
      <c r="I163" s="756"/>
      <c r="J163" s="756"/>
      <c r="K163" s="756"/>
      <c r="L163" s="756"/>
      <c r="M163" s="756"/>
      <c r="N163" s="756">
        <v>1</v>
      </c>
      <c r="O163" s="756">
        <v>7807</v>
      </c>
      <c r="P163" s="769"/>
      <c r="Q163" s="757">
        <v>7807</v>
      </c>
    </row>
    <row r="164" spans="1:17" ht="14.4" customHeight="1" x14ac:dyDescent="0.3">
      <c r="A164" s="752" t="s">
        <v>5032</v>
      </c>
      <c r="B164" s="753" t="s">
        <v>5033</v>
      </c>
      <c r="C164" s="753" t="s">
        <v>4052</v>
      </c>
      <c r="D164" s="753" t="s">
        <v>5143</v>
      </c>
      <c r="E164" s="753" t="s">
        <v>5144</v>
      </c>
      <c r="F164" s="756">
        <v>728</v>
      </c>
      <c r="G164" s="756">
        <v>127400</v>
      </c>
      <c r="H164" s="756">
        <v>0.98061854400467985</v>
      </c>
      <c r="I164" s="756">
        <v>175</v>
      </c>
      <c r="J164" s="756">
        <v>734</v>
      </c>
      <c r="K164" s="756">
        <v>129918</v>
      </c>
      <c r="L164" s="756">
        <v>1</v>
      </c>
      <c r="M164" s="756">
        <v>177</v>
      </c>
      <c r="N164" s="756">
        <v>748</v>
      </c>
      <c r="O164" s="756">
        <v>132396</v>
      </c>
      <c r="P164" s="769">
        <v>1.0190735694822888</v>
      </c>
      <c r="Q164" s="757">
        <v>177</v>
      </c>
    </row>
    <row r="165" spans="1:17" ht="14.4" customHeight="1" x14ac:dyDescent="0.3">
      <c r="A165" s="752" t="s">
        <v>5032</v>
      </c>
      <c r="B165" s="753" t="s">
        <v>5033</v>
      </c>
      <c r="C165" s="753" t="s">
        <v>4052</v>
      </c>
      <c r="D165" s="753" t="s">
        <v>5145</v>
      </c>
      <c r="E165" s="753" t="s">
        <v>5146</v>
      </c>
      <c r="F165" s="756">
        <v>13</v>
      </c>
      <c r="G165" s="756">
        <v>26013</v>
      </c>
      <c r="H165" s="756">
        <v>1.0584716796875</v>
      </c>
      <c r="I165" s="756">
        <v>2001</v>
      </c>
      <c r="J165" s="756">
        <v>12</v>
      </c>
      <c r="K165" s="756">
        <v>24576</v>
      </c>
      <c r="L165" s="756">
        <v>1</v>
      </c>
      <c r="M165" s="756">
        <v>2048</v>
      </c>
      <c r="N165" s="756">
        <v>6</v>
      </c>
      <c r="O165" s="756">
        <v>12294</v>
      </c>
      <c r="P165" s="769">
        <v>0.500244140625</v>
      </c>
      <c r="Q165" s="757">
        <v>2049</v>
      </c>
    </row>
    <row r="166" spans="1:17" ht="14.4" customHeight="1" x14ac:dyDescent="0.3">
      <c r="A166" s="752" t="s">
        <v>5032</v>
      </c>
      <c r="B166" s="753" t="s">
        <v>5033</v>
      </c>
      <c r="C166" s="753" t="s">
        <v>4052</v>
      </c>
      <c r="D166" s="753" t="s">
        <v>5147</v>
      </c>
      <c r="E166" s="753" t="s">
        <v>5148</v>
      </c>
      <c r="F166" s="756">
        <v>1</v>
      </c>
      <c r="G166" s="756">
        <v>2696</v>
      </c>
      <c r="H166" s="756"/>
      <c r="I166" s="756">
        <v>2696</v>
      </c>
      <c r="J166" s="756"/>
      <c r="K166" s="756"/>
      <c r="L166" s="756"/>
      <c r="M166" s="756"/>
      <c r="N166" s="756">
        <v>2</v>
      </c>
      <c r="O166" s="756">
        <v>5474</v>
      </c>
      <c r="P166" s="769"/>
      <c r="Q166" s="757">
        <v>2737</v>
      </c>
    </row>
    <row r="167" spans="1:17" ht="14.4" customHeight="1" x14ac:dyDescent="0.3">
      <c r="A167" s="752" t="s">
        <v>5032</v>
      </c>
      <c r="B167" s="753" t="s">
        <v>5033</v>
      </c>
      <c r="C167" s="753" t="s">
        <v>4052</v>
      </c>
      <c r="D167" s="753" t="s">
        <v>5149</v>
      </c>
      <c r="E167" s="753" t="s">
        <v>5150</v>
      </c>
      <c r="F167" s="756">
        <v>1</v>
      </c>
      <c r="G167" s="756">
        <v>5188</v>
      </c>
      <c r="H167" s="756"/>
      <c r="I167" s="756">
        <v>5188</v>
      </c>
      <c r="J167" s="756"/>
      <c r="K167" s="756"/>
      <c r="L167" s="756"/>
      <c r="M167" s="756"/>
      <c r="N167" s="756"/>
      <c r="O167" s="756"/>
      <c r="P167" s="769"/>
      <c r="Q167" s="757"/>
    </row>
    <row r="168" spans="1:17" ht="14.4" customHeight="1" x14ac:dyDescent="0.3">
      <c r="A168" s="752" t="s">
        <v>5032</v>
      </c>
      <c r="B168" s="753" t="s">
        <v>5033</v>
      </c>
      <c r="C168" s="753" t="s">
        <v>4052</v>
      </c>
      <c r="D168" s="753" t="s">
        <v>5151</v>
      </c>
      <c r="E168" s="753" t="s">
        <v>5152</v>
      </c>
      <c r="F168" s="756">
        <v>3</v>
      </c>
      <c r="G168" s="756">
        <v>6246</v>
      </c>
      <c r="H168" s="756"/>
      <c r="I168" s="756">
        <v>2082</v>
      </c>
      <c r="J168" s="756"/>
      <c r="K168" s="756"/>
      <c r="L168" s="756"/>
      <c r="M168" s="756"/>
      <c r="N168" s="756">
        <v>1</v>
      </c>
      <c r="O168" s="756">
        <v>2113</v>
      </c>
      <c r="P168" s="769"/>
      <c r="Q168" s="757">
        <v>2113</v>
      </c>
    </row>
    <row r="169" spans="1:17" ht="14.4" customHeight="1" x14ac:dyDescent="0.3">
      <c r="A169" s="752" t="s">
        <v>5032</v>
      </c>
      <c r="B169" s="753" t="s">
        <v>5033</v>
      </c>
      <c r="C169" s="753" t="s">
        <v>4052</v>
      </c>
      <c r="D169" s="753" t="s">
        <v>5153</v>
      </c>
      <c r="E169" s="753" t="s">
        <v>5154</v>
      </c>
      <c r="F169" s="756">
        <v>1</v>
      </c>
      <c r="G169" s="756">
        <v>159</v>
      </c>
      <c r="H169" s="756">
        <v>0.97546012269938653</v>
      </c>
      <c r="I169" s="756">
        <v>159</v>
      </c>
      <c r="J169" s="756">
        <v>1</v>
      </c>
      <c r="K169" s="756">
        <v>163</v>
      </c>
      <c r="L169" s="756">
        <v>1</v>
      </c>
      <c r="M169" s="756">
        <v>163</v>
      </c>
      <c r="N169" s="756">
        <v>1</v>
      </c>
      <c r="O169" s="756">
        <v>163</v>
      </c>
      <c r="P169" s="769">
        <v>1</v>
      </c>
      <c r="Q169" s="757">
        <v>163</v>
      </c>
    </row>
    <row r="170" spans="1:17" ht="14.4" customHeight="1" x14ac:dyDescent="0.3">
      <c r="A170" s="752" t="s">
        <v>5032</v>
      </c>
      <c r="B170" s="753" t="s">
        <v>5033</v>
      </c>
      <c r="C170" s="753" t="s">
        <v>4052</v>
      </c>
      <c r="D170" s="753" t="s">
        <v>5155</v>
      </c>
      <c r="E170" s="753" t="s">
        <v>5156</v>
      </c>
      <c r="F170" s="756">
        <v>14</v>
      </c>
      <c r="G170" s="756">
        <v>29722</v>
      </c>
      <c r="H170" s="756">
        <v>0.45995047972763853</v>
      </c>
      <c r="I170" s="756">
        <v>2123</v>
      </c>
      <c r="J170" s="756">
        <v>30</v>
      </c>
      <c r="K170" s="756">
        <v>64620</v>
      </c>
      <c r="L170" s="756">
        <v>1</v>
      </c>
      <c r="M170" s="756">
        <v>2154</v>
      </c>
      <c r="N170" s="756">
        <v>9</v>
      </c>
      <c r="O170" s="756">
        <v>19395</v>
      </c>
      <c r="P170" s="769">
        <v>0.30013927576601673</v>
      </c>
      <c r="Q170" s="757">
        <v>2155</v>
      </c>
    </row>
    <row r="171" spans="1:17" ht="14.4" customHeight="1" x14ac:dyDescent="0.3">
      <c r="A171" s="752" t="s">
        <v>5032</v>
      </c>
      <c r="B171" s="753" t="s">
        <v>5033</v>
      </c>
      <c r="C171" s="753" t="s">
        <v>4052</v>
      </c>
      <c r="D171" s="753" t="s">
        <v>5157</v>
      </c>
      <c r="E171" s="753" t="s">
        <v>5132</v>
      </c>
      <c r="F171" s="756">
        <v>6</v>
      </c>
      <c r="G171" s="756">
        <v>11214</v>
      </c>
      <c r="H171" s="756">
        <v>1.4849046610169492</v>
      </c>
      <c r="I171" s="756">
        <v>1869</v>
      </c>
      <c r="J171" s="756">
        <v>4</v>
      </c>
      <c r="K171" s="756">
        <v>7552</v>
      </c>
      <c r="L171" s="756">
        <v>1</v>
      </c>
      <c r="M171" s="756">
        <v>1888</v>
      </c>
      <c r="N171" s="756">
        <v>6</v>
      </c>
      <c r="O171" s="756">
        <v>11334</v>
      </c>
      <c r="P171" s="769">
        <v>1.5007944915254237</v>
      </c>
      <c r="Q171" s="757">
        <v>1889</v>
      </c>
    </row>
    <row r="172" spans="1:17" ht="14.4" customHeight="1" x14ac:dyDescent="0.3">
      <c r="A172" s="752" t="s">
        <v>5032</v>
      </c>
      <c r="B172" s="753" t="s">
        <v>5033</v>
      </c>
      <c r="C172" s="753" t="s">
        <v>4052</v>
      </c>
      <c r="D172" s="753" t="s">
        <v>5158</v>
      </c>
      <c r="E172" s="753" t="s">
        <v>5159</v>
      </c>
      <c r="F172" s="756">
        <v>5</v>
      </c>
      <c r="G172" s="756">
        <v>41995</v>
      </c>
      <c r="H172" s="756">
        <v>1.6548449383299839</v>
      </c>
      <c r="I172" s="756">
        <v>8399</v>
      </c>
      <c r="J172" s="756">
        <v>3</v>
      </c>
      <c r="K172" s="756">
        <v>25377</v>
      </c>
      <c r="L172" s="756">
        <v>1</v>
      </c>
      <c r="M172" s="756">
        <v>8459</v>
      </c>
      <c r="N172" s="756">
        <v>5</v>
      </c>
      <c r="O172" s="756">
        <v>42300</v>
      </c>
      <c r="P172" s="769">
        <v>1.666863695472278</v>
      </c>
      <c r="Q172" s="757">
        <v>8460</v>
      </c>
    </row>
    <row r="173" spans="1:17" ht="14.4" customHeight="1" x14ac:dyDescent="0.3">
      <c r="A173" s="752" t="s">
        <v>5032</v>
      </c>
      <c r="B173" s="753" t="s">
        <v>5033</v>
      </c>
      <c r="C173" s="753" t="s">
        <v>4052</v>
      </c>
      <c r="D173" s="753" t="s">
        <v>5160</v>
      </c>
      <c r="E173" s="753" t="s">
        <v>5161</v>
      </c>
      <c r="F173" s="756">
        <v>1</v>
      </c>
      <c r="G173" s="756">
        <v>563</v>
      </c>
      <c r="H173" s="756"/>
      <c r="I173" s="756">
        <v>563</v>
      </c>
      <c r="J173" s="756"/>
      <c r="K173" s="756"/>
      <c r="L173" s="756"/>
      <c r="M173" s="756"/>
      <c r="N173" s="756"/>
      <c r="O173" s="756"/>
      <c r="P173" s="769"/>
      <c r="Q173" s="757"/>
    </row>
    <row r="174" spans="1:17" ht="14.4" customHeight="1" x14ac:dyDescent="0.3">
      <c r="A174" s="752" t="s">
        <v>5032</v>
      </c>
      <c r="B174" s="753" t="s">
        <v>5033</v>
      </c>
      <c r="C174" s="753" t="s">
        <v>4052</v>
      </c>
      <c r="D174" s="753" t="s">
        <v>5162</v>
      </c>
      <c r="E174" s="753" t="s">
        <v>5163</v>
      </c>
      <c r="F174" s="756">
        <v>2</v>
      </c>
      <c r="G174" s="756">
        <v>688</v>
      </c>
      <c r="H174" s="756"/>
      <c r="I174" s="756">
        <v>344</v>
      </c>
      <c r="J174" s="756"/>
      <c r="K174" s="756"/>
      <c r="L174" s="756"/>
      <c r="M174" s="756"/>
      <c r="N174" s="756"/>
      <c r="O174" s="756"/>
      <c r="P174" s="769"/>
      <c r="Q174" s="757"/>
    </row>
    <row r="175" spans="1:17" ht="14.4" customHeight="1" x14ac:dyDescent="0.3">
      <c r="A175" s="752" t="s">
        <v>5164</v>
      </c>
      <c r="B175" s="753" t="s">
        <v>5165</v>
      </c>
      <c r="C175" s="753" t="s">
        <v>4052</v>
      </c>
      <c r="D175" s="753" t="s">
        <v>5166</v>
      </c>
      <c r="E175" s="753" t="s">
        <v>5167</v>
      </c>
      <c r="F175" s="756">
        <v>180</v>
      </c>
      <c r="G175" s="756">
        <v>37080</v>
      </c>
      <c r="H175" s="756">
        <v>0.78804752088070895</v>
      </c>
      <c r="I175" s="756">
        <v>206</v>
      </c>
      <c r="J175" s="756">
        <v>223</v>
      </c>
      <c r="K175" s="756">
        <v>47053</v>
      </c>
      <c r="L175" s="756">
        <v>1</v>
      </c>
      <c r="M175" s="756">
        <v>211</v>
      </c>
      <c r="N175" s="756">
        <v>179</v>
      </c>
      <c r="O175" s="756">
        <v>37769</v>
      </c>
      <c r="P175" s="769">
        <v>0.80269058295964124</v>
      </c>
      <c r="Q175" s="757">
        <v>211</v>
      </c>
    </row>
    <row r="176" spans="1:17" ht="14.4" customHeight="1" x14ac:dyDescent="0.3">
      <c r="A176" s="752" t="s">
        <v>5164</v>
      </c>
      <c r="B176" s="753" t="s">
        <v>5165</v>
      </c>
      <c r="C176" s="753" t="s">
        <v>4052</v>
      </c>
      <c r="D176" s="753" t="s">
        <v>5168</v>
      </c>
      <c r="E176" s="753" t="s">
        <v>5169</v>
      </c>
      <c r="F176" s="756">
        <v>104</v>
      </c>
      <c r="G176" s="756">
        <v>30680</v>
      </c>
      <c r="H176" s="756">
        <v>0.41433703373578584</v>
      </c>
      <c r="I176" s="756">
        <v>295</v>
      </c>
      <c r="J176" s="756">
        <v>246</v>
      </c>
      <c r="K176" s="756">
        <v>74046</v>
      </c>
      <c r="L176" s="756">
        <v>1</v>
      </c>
      <c r="M176" s="756">
        <v>301</v>
      </c>
      <c r="N176" s="756">
        <v>108</v>
      </c>
      <c r="O176" s="756">
        <v>32508</v>
      </c>
      <c r="P176" s="769">
        <v>0.43902439024390244</v>
      </c>
      <c r="Q176" s="757">
        <v>301</v>
      </c>
    </row>
    <row r="177" spans="1:17" ht="14.4" customHeight="1" x14ac:dyDescent="0.3">
      <c r="A177" s="752" t="s">
        <v>5164</v>
      </c>
      <c r="B177" s="753" t="s">
        <v>5165</v>
      </c>
      <c r="C177" s="753" t="s">
        <v>4052</v>
      </c>
      <c r="D177" s="753" t="s">
        <v>5170</v>
      </c>
      <c r="E177" s="753" t="s">
        <v>5171</v>
      </c>
      <c r="F177" s="756">
        <v>6</v>
      </c>
      <c r="G177" s="756">
        <v>570</v>
      </c>
      <c r="H177" s="756">
        <v>1.9191919191919191</v>
      </c>
      <c r="I177" s="756">
        <v>95</v>
      </c>
      <c r="J177" s="756">
        <v>3</v>
      </c>
      <c r="K177" s="756">
        <v>297</v>
      </c>
      <c r="L177" s="756">
        <v>1</v>
      </c>
      <c r="M177" s="756">
        <v>99</v>
      </c>
      <c r="N177" s="756">
        <v>3</v>
      </c>
      <c r="O177" s="756">
        <v>297</v>
      </c>
      <c r="P177" s="769">
        <v>1</v>
      </c>
      <c r="Q177" s="757">
        <v>99</v>
      </c>
    </row>
    <row r="178" spans="1:17" ht="14.4" customHeight="1" x14ac:dyDescent="0.3">
      <c r="A178" s="752" t="s">
        <v>5164</v>
      </c>
      <c r="B178" s="753" t="s">
        <v>5165</v>
      </c>
      <c r="C178" s="753" t="s">
        <v>4052</v>
      </c>
      <c r="D178" s="753" t="s">
        <v>5172</v>
      </c>
      <c r="E178" s="753" t="s">
        <v>5173</v>
      </c>
      <c r="F178" s="756">
        <v>192</v>
      </c>
      <c r="G178" s="756">
        <v>25920</v>
      </c>
      <c r="H178" s="756">
        <v>0.97524268191737529</v>
      </c>
      <c r="I178" s="756">
        <v>135</v>
      </c>
      <c r="J178" s="756">
        <v>194</v>
      </c>
      <c r="K178" s="756">
        <v>26578</v>
      </c>
      <c r="L178" s="756">
        <v>1</v>
      </c>
      <c r="M178" s="756">
        <v>137</v>
      </c>
      <c r="N178" s="756">
        <v>170</v>
      </c>
      <c r="O178" s="756">
        <v>23290</v>
      </c>
      <c r="P178" s="769">
        <v>0.87628865979381443</v>
      </c>
      <c r="Q178" s="757">
        <v>137</v>
      </c>
    </row>
    <row r="179" spans="1:17" ht="14.4" customHeight="1" x14ac:dyDescent="0.3">
      <c r="A179" s="752" t="s">
        <v>5164</v>
      </c>
      <c r="B179" s="753" t="s">
        <v>5165</v>
      </c>
      <c r="C179" s="753" t="s">
        <v>4052</v>
      </c>
      <c r="D179" s="753" t="s">
        <v>5174</v>
      </c>
      <c r="E179" s="753" t="s">
        <v>5175</v>
      </c>
      <c r="F179" s="756">
        <v>1</v>
      </c>
      <c r="G179" s="756">
        <v>620</v>
      </c>
      <c r="H179" s="756">
        <v>0.48513302034428796</v>
      </c>
      <c r="I179" s="756">
        <v>620</v>
      </c>
      <c r="J179" s="756">
        <v>2</v>
      </c>
      <c r="K179" s="756">
        <v>1278</v>
      </c>
      <c r="L179" s="756">
        <v>1</v>
      </c>
      <c r="M179" s="756">
        <v>639</v>
      </c>
      <c r="N179" s="756"/>
      <c r="O179" s="756"/>
      <c r="P179" s="769"/>
      <c r="Q179" s="757"/>
    </row>
    <row r="180" spans="1:17" ht="14.4" customHeight="1" x14ac:dyDescent="0.3">
      <c r="A180" s="752" t="s">
        <v>5164</v>
      </c>
      <c r="B180" s="753" t="s">
        <v>5165</v>
      </c>
      <c r="C180" s="753" t="s">
        <v>4052</v>
      </c>
      <c r="D180" s="753" t="s">
        <v>5176</v>
      </c>
      <c r="E180" s="753" t="s">
        <v>5177</v>
      </c>
      <c r="F180" s="756">
        <v>4</v>
      </c>
      <c r="G180" s="756">
        <v>644</v>
      </c>
      <c r="H180" s="756">
        <v>0.33841303205465056</v>
      </c>
      <c r="I180" s="756">
        <v>161</v>
      </c>
      <c r="J180" s="756">
        <v>11</v>
      </c>
      <c r="K180" s="756">
        <v>1903</v>
      </c>
      <c r="L180" s="756">
        <v>1</v>
      </c>
      <c r="M180" s="756">
        <v>173</v>
      </c>
      <c r="N180" s="756">
        <v>4</v>
      </c>
      <c r="O180" s="756">
        <v>692</v>
      </c>
      <c r="P180" s="769">
        <v>0.36363636363636365</v>
      </c>
      <c r="Q180" s="757">
        <v>173</v>
      </c>
    </row>
    <row r="181" spans="1:17" ht="14.4" customHeight="1" x14ac:dyDescent="0.3">
      <c r="A181" s="752" t="s">
        <v>5164</v>
      </c>
      <c r="B181" s="753" t="s">
        <v>5165</v>
      </c>
      <c r="C181" s="753" t="s">
        <v>4052</v>
      </c>
      <c r="D181" s="753" t="s">
        <v>5178</v>
      </c>
      <c r="E181" s="753" t="s">
        <v>5179</v>
      </c>
      <c r="F181" s="756">
        <v>2</v>
      </c>
      <c r="G181" s="756">
        <v>766</v>
      </c>
      <c r="H181" s="756">
        <v>0.19947916666666668</v>
      </c>
      <c r="I181" s="756">
        <v>383</v>
      </c>
      <c r="J181" s="756">
        <v>10</v>
      </c>
      <c r="K181" s="756">
        <v>3840</v>
      </c>
      <c r="L181" s="756">
        <v>1</v>
      </c>
      <c r="M181" s="756">
        <v>384</v>
      </c>
      <c r="N181" s="756">
        <v>10</v>
      </c>
      <c r="O181" s="756">
        <v>3470</v>
      </c>
      <c r="P181" s="769">
        <v>0.90364583333333337</v>
      </c>
      <c r="Q181" s="757">
        <v>347</v>
      </c>
    </row>
    <row r="182" spans="1:17" ht="14.4" customHeight="1" x14ac:dyDescent="0.3">
      <c r="A182" s="752" t="s">
        <v>5164</v>
      </c>
      <c r="B182" s="753" t="s">
        <v>5165</v>
      </c>
      <c r="C182" s="753" t="s">
        <v>4052</v>
      </c>
      <c r="D182" s="753" t="s">
        <v>5180</v>
      </c>
      <c r="E182" s="753" t="s">
        <v>5181</v>
      </c>
      <c r="F182" s="756">
        <v>23</v>
      </c>
      <c r="G182" s="756">
        <v>6118</v>
      </c>
      <c r="H182" s="756">
        <v>1.494017094017094</v>
      </c>
      <c r="I182" s="756">
        <v>266</v>
      </c>
      <c r="J182" s="756">
        <v>15</v>
      </c>
      <c r="K182" s="756">
        <v>4095</v>
      </c>
      <c r="L182" s="756">
        <v>1</v>
      </c>
      <c r="M182" s="756">
        <v>273</v>
      </c>
      <c r="N182" s="756"/>
      <c r="O182" s="756"/>
      <c r="P182" s="769"/>
      <c r="Q182" s="757"/>
    </row>
    <row r="183" spans="1:17" ht="14.4" customHeight="1" x14ac:dyDescent="0.3">
      <c r="A183" s="752" t="s">
        <v>5164</v>
      </c>
      <c r="B183" s="753" t="s">
        <v>5165</v>
      </c>
      <c r="C183" s="753" t="s">
        <v>4052</v>
      </c>
      <c r="D183" s="753" t="s">
        <v>5182</v>
      </c>
      <c r="E183" s="753" t="s">
        <v>5183</v>
      </c>
      <c r="F183" s="756">
        <v>46</v>
      </c>
      <c r="G183" s="756">
        <v>6486</v>
      </c>
      <c r="H183" s="756">
        <v>1.0150234741784037</v>
      </c>
      <c r="I183" s="756">
        <v>141</v>
      </c>
      <c r="J183" s="756">
        <v>45</v>
      </c>
      <c r="K183" s="756">
        <v>6390</v>
      </c>
      <c r="L183" s="756">
        <v>1</v>
      </c>
      <c r="M183" s="756">
        <v>142</v>
      </c>
      <c r="N183" s="756">
        <v>33</v>
      </c>
      <c r="O183" s="756">
        <v>4686</v>
      </c>
      <c r="P183" s="769">
        <v>0.73333333333333328</v>
      </c>
      <c r="Q183" s="757">
        <v>142</v>
      </c>
    </row>
    <row r="184" spans="1:17" ht="14.4" customHeight="1" x14ac:dyDescent="0.3">
      <c r="A184" s="752" t="s">
        <v>5164</v>
      </c>
      <c r="B184" s="753" t="s">
        <v>5165</v>
      </c>
      <c r="C184" s="753" t="s">
        <v>4052</v>
      </c>
      <c r="D184" s="753" t="s">
        <v>5184</v>
      </c>
      <c r="E184" s="753" t="s">
        <v>5183</v>
      </c>
      <c r="F184" s="756">
        <v>192</v>
      </c>
      <c r="G184" s="756">
        <v>14976</v>
      </c>
      <c r="H184" s="756">
        <v>0.98969072164948457</v>
      </c>
      <c r="I184" s="756">
        <v>78</v>
      </c>
      <c r="J184" s="756">
        <v>194</v>
      </c>
      <c r="K184" s="756">
        <v>15132</v>
      </c>
      <c r="L184" s="756">
        <v>1</v>
      </c>
      <c r="M184" s="756">
        <v>78</v>
      </c>
      <c r="N184" s="756">
        <v>170</v>
      </c>
      <c r="O184" s="756">
        <v>13260</v>
      </c>
      <c r="P184" s="769">
        <v>0.87628865979381443</v>
      </c>
      <c r="Q184" s="757">
        <v>78</v>
      </c>
    </row>
    <row r="185" spans="1:17" ht="14.4" customHeight="1" x14ac:dyDescent="0.3">
      <c r="A185" s="752" t="s">
        <v>5164</v>
      </c>
      <c r="B185" s="753" t="s">
        <v>5165</v>
      </c>
      <c r="C185" s="753" t="s">
        <v>4052</v>
      </c>
      <c r="D185" s="753" t="s">
        <v>5185</v>
      </c>
      <c r="E185" s="753" t="s">
        <v>5186</v>
      </c>
      <c r="F185" s="756">
        <v>46</v>
      </c>
      <c r="G185" s="756">
        <v>14122</v>
      </c>
      <c r="H185" s="756">
        <v>1.002626908058218</v>
      </c>
      <c r="I185" s="756">
        <v>307</v>
      </c>
      <c r="J185" s="756">
        <v>45</v>
      </c>
      <c r="K185" s="756">
        <v>14085</v>
      </c>
      <c r="L185" s="756">
        <v>1</v>
      </c>
      <c r="M185" s="756">
        <v>313</v>
      </c>
      <c r="N185" s="756">
        <v>33</v>
      </c>
      <c r="O185" s="756">
        <v>10362</v>
      </c>
      <c r="P185" s="769">
        <v>0.7356762513312034</v>
      </c>
      <c r="Q185" s="757">
        <v>314</v>
      </c>
    </row>
    <row r="186" spans="1:17" ht="14.4" customHeight="1" x14ac:dyDescent="0.3">
      <c r="A186" s="752" t="s">
        <v>5164</v>
      </c>
      <c r="B186" s="753" t="s">
        <v>5165</v>
      </c>
      <c r="C186" s="753" t="s">
        <v>4052</v>
      </c>
      <c r="D186" s="753" t="s">
        <v>5187</v>
      </c>
      <c r="E186" s="753" t="s">
        <v>5188</v>
      </c>
      <c r="F186" s="756">
        <v>14</v>
      </c>
      <c r="G186" s="756">
        <v>6818</v>
      </c>
      <c r="H186" s="756">
        <v>0.87320696721311475</v>
      </c>
      <c r="I186" s="756">
        <v>487</v>
      </c>
      <c r="J186" s="756">
        <v>16</v>
      </c>
      <c r="K186" s="756">
        <v>7808</v>
      </c>
      <c r="L186" s="756">
        <v>1</v>
      </c>
      <c r="M186" s="756">
        <v>488</v>
      </c>
      <c r="N186" s="756">
        <v>41</v>
      </c>
      <c r="O186" s="756">
        <v>13448</v>
      </c>
      <c r="P186" s="769">
        <v>1.7223360655737705</v>
      </c>
      <c r="Q186" s="757">
        <v>328</v>
      </c>
    </row>
    <row r="187" spans="1:17" ht="14.4" customHeight="1" x14ac:dyDescent="0.3">
      <c r="A187" s="752" t="s">
        <v>5164</v>
      </c>
      <c r="B187" s="753" t="s">
        <v>5165</v>
      </c>
      <c r="C187" s="753" t="s">
        <v>4052</v>
      </c>
      <c r="D187" s="753" t="s">
        <v>5189</v>
      </c>
      <c r="E187" s="753" t="s">
        <v>5190</v>
      </c>
      <c r="F187" s="756">
        <v>120</v>
      </c>
      <c r="G187" s="756">
        <v>19320</v>
      </c>
      <c r="H187" s="756">
        <v>1.1972485592117494</v>
      </c>
      <c r="I187" s="756">
        <v>161</v>
      </c>
      <c r="J187" s="756">
        <v>99</v>
      </c>
      <c r="K187" s="756">
        <v>16137</v>
      </c>
      <c r="L187" s="756">
        <v>1</v>
      </c>
      <c r="M187" s="756">
        <v>163</v>
      </c>
      <c r="N187" s="756">
        <v>185</v>
      </c>
      <c r="O187" s="756">
        <v>30155</v>
      </c>
      <c r="P187" s="769">
        <v>1.8686868686868687</v>
      </c>
      <c r="Q187" s="757">
        <v>163</v>
      </c>
    </row>
    <row r="188" spans="1:17" ht="14.4" customHeight="1" x14ac:dyDescent="0.3">
      <c r="A188" s="752" t="s">
        <v>5164</v>
      </c>
      <c r="B188" s="753" t="s">
        <v>5165</v>
      </c>
      <c r="C188" s="753" t="s">
        <v>4052</v>
      </c>
      <c r="D188" s="753" t="s">
        <v>5191</v>
      </c>
      <c r="E188" s="753" t="s">
        <v>5167</v>
      </c>
      <c r="F188" s="756">
        <v>473</v>
      </c>
      <c r="G188" s="756">
        <v>33583</v>
      </c>
      <c r="H188" s="756">
        <v>0.88506746784735402</v>
      </c>
      <c r="I188" s="756">
        <v>71</v>
      </c>
      <c r="J188" s="756">
        <v>527</v>
      </c>
      <c r="K188" s="756">
        <v>37944</v>
      </c>
      <c r="L188" s="756">
        <v>1</v>
      </c>
      <c r="M188" s="756">
        <v>72</v>
      </c>
      <c r="N188" s="756">
        <v>493</v>
      </c>
      <c r="O188" s="756">
        <v>35496</v>
      </c>
      <c r="P188" s="769">
        <v>0.93548387096774188</v>
      </c>
      <c r="Q188" s="757">
        <v>72</v>
      </c>
    </row>
    <row r="189" spans="1:17" ht="14.4" customHeight="1" x14ac:dyDescent="0.3">
      <c r="A189" s="752" t="s">
        <v>5164</v>
      </c>
      <c r="B189" s="753" t="s">
        <v>5165</v>
      </c>
      <c r="C189" s="753" t="s">
        <v>4052</v>
      </c>
      <c r="D189" s="753" t="s">
        <v>5192</v>
      </c>
      <c r="E189" s="753" t="s">
        <v>5193</v>
      </c>
      <c r="F189" s="756">
        <v>4</v>
      </c>
      <c r="G189" s="756">
        <v>4780</v>
      </c>
      <c r="H189" s="756">
        <v>0.43857234608679696</v>
      </c>
      <c r="I189" s="756">
        <v>1195</v>
      </c>
      <c r="J189" s="756">
        <v>9</v>
      </c>
      <c r="K189" s="756">
        <v>10899</v>
      </c>
      <c r="L189" s="756">
        <v>1</v>
      </c>
      <c r="M189" s="756">
        <v>1211</v>
      </c>
      <c r="N189" s="756">
        <v>7</v>
      </c>
      <c r="O189" s="756">
        <v>8477</v>
      </c>
      <c r="P189" s="769">
        <v>0.77777777777777779</v>
      </c>
      <c r="Q189" s="757">
        <v>1211</v>
      </c>
    </row>
    <row r="190" spans="1:17" ht="14.4" customHeight="1" x14ac:dyDescent="0.3">
      <c r="A190" s="752" t="s">
        <v>5164</v>
      </c>
      <c r="B190" s="753" t="s">
        <v>5165</v>
      </c>
      <c r="C190" s="753" t="s">
        <v>4052</v>
      </c>
      <c r="D190" s="753" t="s">
        <v>5194</v>
      </c>
      <c r="E190" s="753" t="s">
        <v>5195</v>
      </c>
      <c r="F190" s="756">
        <v>3</v>
      </c>
      <c r="G190" s="756">
        <v>330</v>
      </c>
      <c r="H190" s="756">
        <v>0.48245614035087719</v>
      </c>
      <c r="I190" s="756">
        <v>110</v>
      </c>
      <c r="J190" s="756">
        <v>6</v>
      </c>
      <c r="K190" s="756">
        <v>684</v>
      </c>
      <c r="L190" s="756">
        <v>1</v>
      </c>
      <c r="M190" s="756">
        <v>114</v>
      </c>
      <c r="N190" s="756">
        <v>6</v>
      </c>
      <c r="O190" s="756">
        <v>684</v>
      </c>
      <c r="P190" s="769">
        <v>1</v>
      </c>
      <c r="Q190" s="757">
        <v>114</v>
      </c>
    </row>
    <row r="191" spans="1:17" ht="14.4" customHeight="1" x14ac:dyDescent="0.3">
      <c r="A191" s="752" t="s">
        <v>5164</v>
      </c>
      <c r="B191" s="753" t="s">
        <v>5165</v>
      </c>
      <c r="C191" s="753" t="s">
        <v>4052</v>
      </c>
      <c r="D191" s="753" t="s">
        <v>5196</v>
      </c>
      <c r="E191" s="753" t="s">
        <v>5197</v>
      </c>
      <c r="F191" s="756"/>
      <c r="G191" s="756"/>
      <c r="H191" s="756"/>
      <c r="I191" s="756"/>
      <c r="J191" s="756">
        <v>1</v>
      </c>
      <c r="K191" s="756">
        <v>346</v>
      </c>
      <c r="L191" s="756">
        <v>1</v>
      </c>
      <c r="M191" s="756">
        <v>346</v>
      </c>
      <c r="N191" s="756"/>
      <c r="O191" s="756"/>
      <c r="P191" s="769"/>
      <c r="Q191" s="757"/>
    </row>
    <row r="192" spans="1:17" ht="14.4" customHeight="1" x14ac:dyDescent="0.3">
      <c r="A192" s="752" t="s">
        <v>5164</v>
      </c>
      <c r="B192" s="753" t="s">
        <v>5165</v>
      </c>
      <c r="C192" s="753" t="s">
        <v>4052</v>
      </c>
      <c r="D192" s="753" t="s">
        <v>5198</v>
      </c>
      <c r="E192" s="753" t="s">
        <v>5199</v>
      </c>
      <c r="F192" s="756"/>
      <c r="G192" s="756"/>
      <c r="H192" s="756"/>
      <c r="I192" s="756"/>
      <c r="J192" s="756">
        <v>1</v>
      </c>
      <c r="K192" s="756">
        <v>301</v>
      </c>
      <c r="L192" s="756">
        <v>1</v>
      </c>
      <c r="M192" s="756">
        <v>301</v>
      </c>
      <c r="N192" s="756"/>
      <c r="O192" s="756"/>
      <c r="P192" s="769"/>
      <c r="Q192" s="757"/>
    </row>
    <row r="193" spans="1:17" ht="14.4" customHeight="1" x14ac:dyDescent="0.3">
      <c r="A193" s="752" t="s">
        <v>5200</v>
      </c>
      <c r="B193" s="753" t="s">
        <v>5201</v>
      </c>
      <c r="C193" s="753" t="s">
        <v>4052</v>
      </c>
      <c r="D193" s="753" t="s">
        <v>5202</v>
      </c>
      <c r="E193" s="753" t="s">
        <v>5203</v>
      </c>
      <c r="F193" s="756">
        <v>8</v>
      </c>
      <c r="G193" s="756">
        <v>432</v>
      </c>
      <c r="H193" s="756">
        <v>0.23275862068965517</v>
      </c>
      <c r="I193" s="756">
        <v>54</v>
      </c>
      <c r="J193" s="756">
        <v>32</v>
      </c>
      <c r="K193" s="756">
        <v>1856</v>
      </c>
      <c r="L193" s="756">
        <v>1</v>
      </c>
      <c r="M193" s="756">
        <v>58</v>
      </c>
      <c r="N193" s="756">
        <v>12</v>
      </c>
      <c r="O193" s="756">
        <v>696</v>
      </c>
      <c r="P193" s="769">
        <v>0.375</v>
      </c>
      <c r="Q193" s="757">
        <v>58</v>
      </c>
    </row>
    <row r="194" spans="1:17" ht="14.4" customHeight="1" x14ac:dyDescent="0.3">
      <c r="A194" s="752" t="s">
        <v>5200</v>
      </c>
      <c r="B194" s="753" t="s">
        <v>5201</v>
      </c>
      <c r="C194" s="753" t="s">
        <v>4052</v>
      </c>
      <c r="D194" s="753" t="s">
        <v>5204</v>
      </c>
      <c r="E194" s="753" t="s">
        <v>5205</v>
      </c>
      <c r="F194" s="756">
        <v>2</v>
      </c>
      <c r="G194" s="756">
        <v>246</v>
      </c>
      <c r="H194" s="756"/>
      <c r="I194" s="756">
        <v>123</v>
      </c>
      <c r="J194" s="756"/>
      <c r="K194" s="756"/>
      <c r="L194" s="756"/>
      <c r="M194" s="756"/>
      <c r="N194" s="756">
        <v>1</v>
      </c>
      <c r="O194" s="756">
        <v>131</v>
      </c>
      <c r="P194" s="769"/>
      <c r="Q194" s="757">
        <v>131</v>
      </c>
    </row>
    <row r="195" spans="1:17" ht="14.4" customHeight="1" x14ac:dyDescent="0.3">
      <c r="A195" s="752" t="s">
        <v>5200</v>
      </c>
      <c r="B195" s="753" t="s">
        <v>5201</v>
      </c>
      <c r="C195" s="753" t="s">
        <v>4052</v>
      </c>
      <c r="D195" s="753" t="s">
        <v>5206</v>
      </c>
      <c r="E195" s="753" t="s">
        <v>5207</v>
      </c>
      <c r="F195" s="756"/>
      <c r="G195" s="756"/>
      <c r="H195" s="756"/>
      <c r="I195" s="756"/>
      <c r="J195" s="756"/>
      <c r="K195" s="756"/>
      <c r="L195" s="756"/>
      <c r="M195" s="756"/>
      <c r="N195" s="756">
        <v>3</v>
      </c>
      <c r="O195" s="756">
        <v>567</v>
      </c>
      <c r="P195" s="769"/>
      <c r="Q195" s="757">
        <v>189</v>
      </c>
    </row>
    <row r="196" spans="1:17" ht="14.4" customHeight="1" x14ac:dyDescent="0.3">
      <c r="A196" s="752" t="s">
        <v>5200</v>
      </c>
      <c r="B196" s="753" t="s">
        <v>5201</v>
      </c>
      <c r="C196" s="753" t="s">
        <v>4052</v>
      </c>
      <c r="D196" s="753" t="s">
        <v>5208</v>
      </c>
      <c r="E196" s="753" t="s">
        <v>5209</v>
      </c>
      <c r="F196" s="756"/>
      <c r="G196" s="756"/>
      <c r="H196" s="756"/>
      <c r="I196" s="756"/>
      <c r="J196" s="756">
        <v>2</v>
      </c>
      <c r="K196" s="756">
        <v>358</v>
      </c>
      <c r="L196" s="756">
        <v>1</v>
      </c>
      <c r="M196" s="756">
        <v>179</v>
      </c>
      <c r="N196" s="756">
        <v>1</v>
      </c>
      <c r="O196" s="756">
        <v>180</v>
      </c>
      <c r="P196" s="769">
        <v>0.5027932960893855</v>
      </c>
      <c r="Q196" s="757">
        <v>180</v>
      </c>
    </row>
    <row r="197" spans="1:17" ht="14.4" customHeight="1" x14ac:dyDescent="0.3">
      <c r="A197" s="752" t="s">
        <v>5200</v>
      </c>
      <c r="B197" s="753" t="s">
        <v>5201</v>
      </c>
      <c r="C197" s="753" t="s">
        <v>4052</v>
      </c>
      <c r="D197" s="753" t="s">
        <v>5210</v>
      </c>
      <c r="E197" s="753" t="s">
        <v>5211</v>
      </c>
      <c r="F197" s="756">
        <v>12</v>
      </c>
      <c r="G197" s="756">
        <v>3864</v>
      </c>
      <c r="H197" s="756">
        <v>0.57671641791044781</v>
      </c>
      <c r="I197" s="756">
        <v>322</v>
      </c>
      <c r="J197" s="756">
        <v>20</v>
      </c>
      <c r="K197" s="756">
        <v>6700</v>
      </c>
      <c r="L197" s="756">
        <v>1</v>
      </c>
      <c r="M197" s="756">
        <v>335</v>
      </c>
      <c r="N197" s="756">
        <v>15</v>
      </c>
      <c r="O197" s="756">
        <v>5040</v>
      </c>
      <c r="P197" s="769">
        <v>0.75223880597014925</v>
      </c>
      <c r="Q197" s="757">
        <v>336</v>
      </c>
    </row>
    <row r="198" spans="1:17" ht="14.4" customHeight="1" x14ac:dyDescent="0.3">
      <c r="A198" s="752" t="s">
        <v>5200</v>
      </c>
      <c r="B198" s="753" t="s">
        <v>5201</v>
      </c>
      <c r="C198" s="753" t="s">
        <v>4052</v>
      </c>
      <c r="D198" s="753" t="s">
        <v>5212</v>
      </c>
      <c r="E198" s="753" t="s">
        <v>5213</v>
      </c>
      <c r="F198" s="756">
        <v>2</v>
      </c>
      <c r="G198" s="756">
        <v>682</v>
      </c>
      <c r="H198" s="756">
        <v>0.48853868194842409</v>
      </c>
      <c r="I198" s="756">
        <v>341</v>
      </c>
      <c r="J198" s="756">
        <v>4</v>
      </c>
      <c r="K198" s="756">
        <v>1396</v>
      </c>
      <c r="L198" s="756">
        <v>1</v>
      </c>
      <c r="M198" s="756">
        <v>349</v>
      </c>
      <c r="N198" s="756">
        <v>17</v>
      </c>
      <c r="O198" s="756">
        <v>5933</v>
      </c>
      <c r="P198" s="769">
        <v>4.25</v>
      </c>
      <c r="Q198" s="757">
        <v>349</v>
      </c>
    </row>
    <row r="199" spans="1:17" ht="14.4" customHeight="1" x14ac:dyDescent="0.3">
      <c r="A199" s="752" t="s">
        <v>5200</v>
      </c>
      <c r="B199" s="753" t="s">
        <v>5201</v>
      </c>
      <c r="C199" s="753" t="s">
        <v>4052</v>
      </c>
      <c r="D199" s="753" t="s">
        <v>5214</v>
      </c>
      <c r="E199" s="753" t="s">
        <v>5215</v>
      </c>
      <c r="F199" s="756">
        <v>4</v>
      </c>
      <c r="G199" s="756">
        <v>1140</v>
      </c>
      <c r="H199" s="756">
        <v>0.22058823529411764</v>
      </c>
      <c r="I199" s="756">
        <v>285</v>
      </c>
      <c r="J199" s="756">
        <v>17</v>
      </c>
      <c r="K199" s="756">
        <v>5168</v>
      </c>
      <c r="L199" s="756">
        <v>1</v>
      </c>
      <c r="M199" s="756">
        <v>304</v>
      </c>
      <c r="N199" s="756">
        <v>6</v>
      </c>
      <c r="O199" s="756">
        <v>1830</v>
      </c>
      <c r="P199" s="769">
        <v>0.35410216718266252</v>
      </c>
      <c r="Q199" s="757">
        <v>305</v>
      </c>
    </row>
    <row r="200" spans="1:17" ht="14.4" customHeight="1" x14ac:dyDescent="0.3">
      <c r="A200" s="752" t="s">
        <v>5200</v>
      </c>
      <c r="B200" s="753" t="s">
        <v>5201</v>
      </c>
      <c r="C200" s="753" t="s">
        <v>4052</v>
      </c>
      <c r="D200" s="753" t="s">
        <v>5216</v>
      </c>
      <c r="E200" s="753" t="s">
        <v>5217</v>
      </c>
      <c r="F200" s="756"/>
      <c r="G200" s="756"/>
      <c r="H200" s="756"/>
      <c r="I200" s="756"/>
      <c r="J200" s="756">
        <v>2</v>
      </c>
      <c r="K200" s="756">
        <v>988</v>
      </c>
      <c r="L200" s="756">
        <v>1</v>
      </c>
      <c r="M200" s="756">
        <v>494</v>
      </c>
      <c r="N200" s="756">
        <v>11</v>
      </c>
      <c r="O200" s="756">
        <v>5434</v>
      </c>
      <c r="P200" s="769">
        <v>5.5</v>
      </c>
      <c r="Q200" s="757">
        <v>494</v>
      </c>
    </row>
    <row r="201" spans="1:17" ht="14.4" customHeight="1" x14ac:dyDescent="0.3">
      <c r="A201" s="752" t="s">
        <v>5200</v>
      </c>
      <c r="B201" s="753" t="s">
        <v>5201</v>
      </c>
      <c r="C201" s="753" t="s">
        <v>4052</v>
      </c>
      <c r="D201" s="753" t="s">
        <v>5218</v>
      </c>
      <c r="E201" s="753" t="s">
        <v>5219</v>
      </c>
      <c r="F201" s="756">
        <v>5</v>
      </c>
      <c r="G201" s="756">
        <v>1780</v>
      </c>
      <c r="H201" s="756">
        <v>0.25320056899004267</v>
      </c>
      <c r="I201" s="756">
        <v>356</v>
      </c>
      <c r="J201" s="756">
        <v>19</v>
      </c>
      <c r="K201" s="756">
        <v>7030</v>
      </c>
      <c r="L201" s="756">
        <v>1</v>
      </c>
      <c r="M201" s="756">
        <v>370</v>
      </c>
      <c r="N201" s="756">
        <v>17</v>
      </c>
      <c r="O201" s="756">
        <v>6290</v>
      </c>
      <c r="P201" s="769">
        <v>0.89473684210526316</v>
      </c>
      <c r="Q201" s="757">
        <v>370</v>
      </c>
    </row>
    <row r="202" spans="1:17" ht="14.4" customHeight="1" x14ac:dyDescent="0.3">
      <c r="A202" s="752" t="s">
        <v>5200</v>
      </c>
      <c r="B202" s="753" t="s">
        <v>5201</v>
      </c>
      <c r="C202" s="753" t="s">
        <v>4052</v>
      </c>
      <c r="D202" s="753" t="s">
        <v>5220</v>
      </c>
      <c r="E202" s="753" t="s">
        <v>5221</v>
      </c>
      <c r="F202" s="756"/>
      <c r="G202" s="756"/>
      <c r="H202" s="756"/>
      <c r="I202" s="756"/>
      <c r="J202" s="756">
        <v>1</v>
      </c>
      <c r="K202" s="756">
        <v>111</v>
      </c>
      <c r="L202" s="756">
        <v>1</v>
      </c>
      <c r="M202" s="756">
        <v>111</v>
      </c>
      <c r="N202" s="756"/>
      <c r="O202" s="756"/>
      <c r="P202" s="769"/>
      <c r="Q202" s="757"/>
    </row>
    <row r="203" spans="1:17" ht="14.4" customHeight="1" x14ac:dyDescent="0.3">
      <c r="A203" s="752" t="s">
        <v>5200</v>
      </c>
      <c r="B203" s="753" t="s">
        <v>5201</v>
      </c>
      <c r="C203" s="753" t="s">
        <v>4052</v>
      </c>
      <c r="D203" s="753" t="s">
        <v>5222</v>
      </c>
      <c r="E203" s="753" t="s">
        <v>5223</v>
      </c>
      <c r="F203" s="756">
        <v>1</v>
      </c>
      <c r="G203" s="756">
        <v>117</v>
      </c>
      <c r="H203" s="756">
        <v>0.93600000000000005</v>
      </c>
      <c r="I203" s="756">
        <v>117</v>
      </c>
      <c r="J203" s="756">
        <v>1</v>
      </c>
      <c r="K203" s="756">
        <v>125</v>
      </c>
      <c r="L203" s="756">
        <v>1</v>
      </c>
      <c r="M203" s="756">
        <v>125</v>
      </c>
      <c r="N203" s="756"/>
      <c r="O203" s="756"/>
      <c r="P203" s="769"/>
      <c r="Q203" s="757"/>
    </row>
    <row r="204" spans="1:17" ht="14.4" customHeight="1" x14ac:dyDescent="0.3">
      <c r="A204" s="752" t="s">
        <v>5200</v>
      </c>
      <c r="B204" s="753" t="s">
        <v>5201</v>
      </c>
      <c r="C204" s="753" t="s">
        <v>4052</v>
      </c>
      <c r="D204" s="753" t="s">
        <v>5224</v>
      </c>
      <c r="E204" s="753" t="s">
        <v>5225</v>
      </c>
      <c r="F204" s="756">
        <v>4</v>
      </c>
      <c r="G204" s="756">
        <v>1748</v>
      </c>
      <c r="H204" s="756">
        <v>0.47916666666666669</v>
      </c>
      <c r="I204" s="756">
        <v>437</v>
      </c>
      <c r="J204" s="756">
        <v>8</v>
      </c>
      <c r="K204" s="756">
        <v>3648</v>
      </c>
      <c r="L204" s="756">
        <v>1</v>
      </c>
      <c r="M204" s="756">
        <v>456</v>
      </c>
      <c r="N204" s="756">
        <v>3</v>
      </c>
      <c r="O204" s="756">
        <v>1368</v>
      </c>
      <c r="P204" s="769">
        <v>0.375</v>
      </c>
      <c r="Q204" s="757">
        <v>456</v>
      </c>
    </row>
    <row r="205" spans="1:17" ht="14.4" customHeight="1" x14ac:dyDescent="0.3">
      <c r="A205" s="752" t="s">
        <v>5200</v>
      </c>
      <c r="B205" s="753" t="s">
        <v>5201</v>
      </c>
      <c r="C205" s="753" t="s">
        <v>4052</v>
      </c>
      <c r="D205" s="753" t="s">
        <v>5226</v>
      </c>
      <c r="E205" s="753" t="s">
        <v>5227</v>
      </c>
      <c r="F205" s="756"/>
      <c r="G205" s="756"/>
      <c r="H205" s="756"/>
      <c r="I205" s="756"/>
      <c r="J205" s="756">
        <v>16</v>
      </c>
      <c r="K205" s="756">
        <v>928</v>
      </c>
      <c r="L205" s="756">
        <v>1</v>
      </c>
      <c r="M205" s="756">
        <v>58</v>
      </c>
      <c r="N205" s="756">
        <v>6</v>
      </c>
      <c r="O205" s="756">
        <v>348</v>
      </c>
      <c r="P205" s="769">
        <v>0.375</v>
      </c>
      <c r="Q205" s="757">
        <v>58</v>
      </c>
    </row>
    <row r="206" spans="1:17" ht="14.4" customHeight="1" x14ac:dyDescent="0.3">
      <c r="A206" s="752" t="s">
        <v>5200</v>
      </c>
      <c r="B206" s="753" t="s">
        <v>5201</v>
      </c>
      <c r="C206" s="753" t="s">
        <v>4052</v>
      </c>
      <c r="D206" s="753" t="s">
        <v>5228</v>
      </c>
      <c r="E206" s="753" t="s">
        <v>5229</v>
      </c>
      <c r="F206" s="756">
        <v>7</v>
      </c>
      <c r="G206" s="756">
        <v>1183</v>
      </c>
      <c r="H206" s="756">
        <v>0.17333333333333334</v>
      </c>
      <c r="I206" s="756">
        <v>169</v>
      </c>
      <c r="J206" s="756">
        <v>39</v>
      </c>
      <c r="K206" s="756">
        <v>6825</v>
      </c>
      <c r="L206" s="756">
        <v>1</v>
      </c>
      <c r="M206" s="756">
        <v>175</v>
      </c>
      <c r="N206" s="756">
        <v>33</v>
      </c>
      <c r="O206" s="756">
        <v>5808</v>
      </c>
      <c r="P206" s="769">
        <v>0.85098901098901103</v>
      </c>
      <c r="Q206" s="757">
        <v>176</v>
      </c>
    </row>
    <row r="207" spans="1:17" ht="14.4" customHeight="1" x14ac:dyDescent="0.3">
      <c r="A207" s="752" t="s">
        <v>5200</v>
      </c>
      <c r="B207" s="753" t="s">
        <v>5201</v>
      </c>
      <c r="C207" s="753" t="s">
        <v>4052</v>
      </c>
      <c r="D207" s="753" t="s">
        <v>5230</v>
      </c>
      <c r="E207" s="753" t="s">
        <v>5231</v>
      </c>
      <c r="F207" s="756"/>
      <c r="G207" s="756"/>
      <c r="H207" s="756"/>
      <c r="I207" s="756"/>
      <c r="J207" s="756">
        <v>1</v>
      </c>
      <c r="K207" s="756">
        <v>423</v>
      </c>
      <c r="L207" s="756">
        <v>1</v>
      </c>
      <c r="M207" s="756">
        <v>423</v>
      </c>
      <c r="N207" s="756">
        <v>1</v>
      </c>
      <c r="O207" s="756">
        <v>424</v>
      </c>
      <c r="P207" s="769">
        <v>1.0023640661938533</v>
      </c>
      <c r="Q207" s="757">
        <v>424</v>
      </c>
    </row>
    <row r="208" spans="1:17" ht="14.4" customHeight="1" x14ac:dyDescent="0.3">
      <c r="A208" s="752" t="s">
        <v>5232</v>
      </c>
      <c r="B208" s="753" t="s">
        <v>5233</v>
      </c>
      <c r="C208" s="753" t="s">
        <v>4052</v>
      </c>
      <c r="D208" s="753" t="s">
        <v>5234</v>
      </c>
      <c r="E208" s="753" t="s">
        <v>5235</v>
      </c>
      <c r="F208" s="756">
        <v>232</v>
      </c>
      <c r="G208" s="756">
        <v>37352</v>
      </c>
      <c r="H208" s="756">
        <v>0.89588180270069318</v>
      </c>
      <c r="I208" s="756">
        <v>161</v>
      </c>
      <c r="J208" s="756">
        <v>241</v>
      </c>
      <c r="K208" s="756">
        <v>41693</v>
      </c>
      <c r="L208" s="756">
        <v>1</v>
      </c>
      <c r="M208" s="756">
        <v>173</v>
      </c>
      <c r="N208" s="756">
        <v>293</v>
      </c>
      <c r="O208" s="756">
        <v>50689</v>
      </c>
      <c r="P208" s="769">
        <v>1.2157676348547717</v>
      </c>
      <c r="Q208" s="757">
        <v>173</v>
      </c>
    </row>
    <row r="209" spans="1:17" ht="14.4" customHeight="1" x14ac:dyDescent="0.3">
      <c r="A209" s="752" t="s">
        <v>5232</v>
      </c>
      <c r="B209" s="753" t="s">
        <v>5233</v>
      </c>
      <c r="C209" s="753" t="s">
        <v>4052</v>
      </c>
      <c r="D209" s="753" t="s">
        <v>5236</v>
      </c>
      <c r="E209" s="753" t="s">
        <v>5237</v>
      </c>
      <c r="F209" s="756">
        <v>2</v>
      </c>
      <c r="G209" s="756">
        <v>2338</v>
      </c>
      <c r="H209" s="756">
        <v>1.9931798806479113</v>
      </c>
      <c r="I209" s="756">
        <v>1169</v>
      </c>
      <c r="J209" s="756">
        <v>1</v>
      </c>
      <c r="K209" s="756">
        <v>1173</v>
      </c>
      <c r="L209" s="756">
        <v>1</v>
      </c>
      <c r="M209" s="756">
        <v>1173</v>
      </c>
      <c r="N209" s="756"/>
      <c r="O209" s="756"/>
      <c r="P209" s="769"/>
      <c r="Q209" s="757"/>
    </row>
    <row r="210" spans="1:17" ht="14.4" customHeight="1" x14ac:dyDescent="0.3">
      <c r="A210" s="752" t="s">
        <v>5232</v>
      </c>
      <c r="B210" s="753" t="s">
        <v>5233</v>
      </c>
      <c r="C210" s="753" t="s">
        <v>4052</v>
      </c>
      <c r="D210" s="753" t="s">
        <v>5238</v>
      </c>
      <c r="E210" s="753" t="s">
        <v>5239</v>
      </c>
      <c r="F210" s="756">
        <v>18</v>
      </c>
      <c r="G210" s="756">
        <v>720</v>
      </c>
      <c r="H210" s="756">
        <v>1.4634146341463414</v>
      </c>
      <c r="I210" s="756">
        <v>40</v>
      </c>
      <c r="J210" s="756">
        <v>12</v>
      </c>
      <c r="K210" s="756">
        <v>492</v>
      </c>
      <c r="L210" s="756">
        <v>1</v>
      </c>
      <c r="M210" s="756">
        <v>41</v>
      </c>
      <c r="N210" s="756">
        <v>28</v>
      </c>
      <c r="O210" s="756">
        <v>1288</v>
      </c>
      <c r="P210" s="769">
        <v>2.6178861788617884</v>
      </c>
      <c r="Q210" s="757">
        <v>46</v>
      </c>
    </row>
    <row r="211" spans="1:17" ht="14.4" customHeight="1" x14ac:dyDescent="0.3">
      <c r="A211" s="752" t="s">
        <v>5232</v>
      </c>
      <c r="B211" s="753" t="s">
        <v>5233</v>
      </c>
      <c r="C211" s="753" t="s">
        <v>4052</v>
      </c>
      <c r="D211" s="753" t="s">
        <v>5178</v>
      </c>
      <c r="E211" s="753" t="s">
        <v>5179</v>
      </c>
      <c r="F211" s="756">
        <v>5</v>
      </c>
      <c r="G211" s="756">
        <v>1915</v>
      </c>
      <c r="H211" s="756">
        <v>1.2467447916666667</v>
      </c>
      <c r="I211" s="756">
        <v>383</v>
      </c>
      <c r="J211" s="756">
        <v>4</v>
      </c>
      <c r="K211" s="756">
        <v>1536</v>
      </c>
      <c r="L211" s="756">
        <v>1</v>
      </c>
      <c r="M211" s="756">
        <v>384</v>
      </c>
      <c r="N211" s="756">
        <v>6</v>
      </c>
      <c r="O211" s="756">
        <v>2082</v>
      </c>
      <c r="P211" s="769">
        <v>1.35546875</v>
      </c>
      <c r="Q211" s="757">
        <v>347</v>
      </c>
    </row>
    <row r="212" spans="1:17" ht="14.4" customHeight="1" x14ac:dyDescent="0.3">
      <c r="A212" s="752" t="s">
        <v>5232</v>
      </c>
      <c r="B212" s="753" t="s">
        <v>5233</v>
      </c>
      <c r="C212" s="753" t="s">
        <v>4052</v>
      </c>
      <c r="D212" s="753" t="s">
        <v>5240</v>
      </c>
      <c r="E212" s="753" t="s">
        <v>5241</v>
      </c>
      <c r="F212" s="756"/>
      <c r="G212" s="756"/>
      <c r="H212" s="756"/>
      <c r="I212" s="756"/>
      <c r="J212" s="756"/>
      <c r="K212" s="756"/>
      <c r="L212" s="756"/>
      <c r="M212" s="756"/>
      <c r="N212" s="756">
        <v>4</v>
      </c>
      <c r="O212" s="756">
        <v>204</v>
      </c>
      <c r="P212" s="769"/>
      <c r="Q212" s="757">
        <v>51</v>
      </c>
    </row>
    <row r="213" spans="1:17" ht="14.4" customHeight="1" x14ac:dyDescent="0.3">
      <c r="A213" s="752" t="s">
        <v>5232</v>
      </c>
      <c r="B213" s="753" t="s">
        <v>5233</v>
      </c>
      <c r="C213" s="753" t="s">
        <v>4052</v>
      </c>
      <c r="D213" s="753" t="s">
        <v>5242</v>
      </c>
      <c r="E213" s="753" t="s">
        <v>5243</v>
      </c>
      <c r="F213" s="756">
        <v>3</v>
      </c>
      <c r="G213" s="756">
        <v>1335</v>
      </c>
      <c r="H213" s="756"/>
      <c r="I213" s="756">
        <v>445</v>
      </c>
      <c r="J213" s="756"/>
      <c r="K213" s="756"/>
      <c r="L213" s="756"/>
      <c r="M213" s="756"/>
      <c r="N213" s="756">
        <v>11</v>
      </c>
      <c r="O213" s="756">
        <v>4147</v>
      </c>
      <c r="P213" s="769"/>
      <c r="Q213" s="757">
        <v>377</v>
      </c>
    </row>
    <row r="214" spans="1:17" ht="14.4" customHeight="1" x14ac:dyDescent="0.3">
      <c r="A214" s="752" t="s">
        <v>5232</v>
      </c>
      <c r="B214" s="753" t="s">
        <v>5233</v>
      </c>
      <c r="C214" s="753" t="s">
        <v>4052</v>
      </c>
      <c r="D214" s="753" t="s">
        <v>5244</v>
      </c>
      <c r="E214" s="753" t="s">
        <v>5245</v>
      </c>
      <c r="F214" s="756">
        <v>43</v>
      </c>
      <c r="G214" s="756">
        <v>1763</v>
      </c>
      <c r="H214" s="756">
        <v>1.9080086580086579</v>
      </c>
      <c r="I214" s="756">
        <v>41</v>
      </c>
      <c r="J214" s="756">
        <v>22</v>
      </c>
      <c r="K214" s="756">
        <v>924</v>
      </c>
      <c r="L214" s="756">
        <v>1</v>
      </c>
      <c r="M214" s="756">
        <v>42</v>
      </c>
      <c r="N214" s="756">
        <v>3</v>
      </c>
      <c r="O214" s="756">
        <v>102</v>
      </c>
      <c r="P214" s="769">
        <v>0.11038961038961038</v>
      </c>
      <c r="Q214" s="757">
        <v>34</v>
      </c>
    </row>
    <row r="215" spans="1:17" ht="14.4" customHeight="1" x14ac:dyDescent="0.3">
      <c r="A215" s="752" t="s">
        <v>5232</v>
      </c>
      <c r="B215" s="753" t="s">
        <v>5233</v>
      </c>
      <c r="C215" s="753" t="s">
        <v>4052</v>
      </c>
      <c r="D215" s="753" t="s">
        <v>5246</v>
      </c>
      <c r="E215" s="753" t="s">
        <v>5247</v>
      </c>
      <c r="F215" s="756">
        <v>13</v>
      </c>
      <c r="G215" s="756">
        <v>6383</v>
      </c>
      <c r="H215" s="756">
        <v>1.1794161123429416</v>
      </c>
      <c r="I215" s="756">
        <v>491</v>
      </c>
      <c r="J215" s="756">
        <v>11</v>
      </c>
      <c r="K215" s="756">
        <v>5412</v>
      </c>
      <c r="L215" s="756">
        <v>1</v>
      </c>
      <c r="M215" s="756">
        <v>492</v>
      </c>
      <c r="N215" s="756">
        <v>1</v>
      </c>
      <c r="O215" s="756">
        <v>524</v>
      </c>
      <c r="P215" s="769">
        <v>9.6821877309682183E-2</v>
      </c>
      <c r="Q215" s="757">
        <v>524</v>
      </c>
    </row>
    <row r="216" spans="1:17" ht="14.4" customHeight="1" x14ac:dyDescent="0.3">
      <c r="A216" s="752" t="s">
        <v>5232</v>
      </c>
      <c r="B216" s="753" t="s">
        <v>5233</v>
      </c>
      <c r="C216" s="753" t="s">
        <v>4052</v>
      </c>
      <c r="D216" s="753" t="s">
        <v>5248</v>
      </c>
      <c r="E216" s="753" t="s">
        <v>5249</v>
      </c>
      <c r="F216" s="756">
        <v>5</v>
      </c>
      <c r="G216" s="756">
        <v>155</v>
      </c>
      <c r="H216" s="756">
        <v>1.25</v>
      </c>
      <c r="I216" s="756">
        <v>31</v>
      </c>
      <c r="J216" s="756">
        <v>4</v>
      </c>
      <c r="K216" s="756">
        <v>124</v>
      </c>
      <c r="L216" s="756">
        <v>1</v>
      </c>
      <c r="M216" s="756">
        <v>31</v>
      </c>
      <c r="N216" s="756"/>
      <c r="O216" s="756"/>
      <c r="P216" s="769"/>
      <c r="Q216" s="757"/>
    </row>
    <row r="217" spans="1:17" ht="14.4" customHeight="1" x14ac:dyDescent="0.3">
      <c r="A217" s="752" t="s">
        <v>5232</v>
      </c>
      <c r="B217" s="753" t="s">
        <v>5233</v>
      </c>
      <c r="C217" s="753" t="s">
        <v>4052</v>
      </c>
      <c r="D217" s="753" t="s">
        <v>5250</v>
      </c>
      <c r="E217" s="753" t="s">
        <v>5251</v>
      </c>
      <c r="F217" s="756">
        <v>168</v>
      </c>
      <c r="G217" s="756">
        <v>19488</v>
      </c>
      <c r="H217" s="756">
        <v>1.028173472617917</v>
      </c>
      <c r="I217" s="756">
        <v>116</v>
      </c>
      <c r="J217" s="756">
        <v>162</v>
      </c>
      <c r="K217" s="756">
        <v>18954</v>
      </c>
      <c r="L217" s="756">
        <v>1</v>
      </c>
      <c r="M217" s="756">
        <v>117</v>
      </c>
      <c r="N217" s="756">
        <v>180</v>
      </c>
      <c r="O217" s="756">
        <v>24480</v>
      </c>
      <c r="P217" s="769">
        <v>1.291547958214625</v>
      </c>
      <c r="Q217" s="757">
        <v>136</v>
      </c>
    </row>
    <row r="218" spans="1:17" ht="14.4" customHeight="1" x14ac:dyDescent="0.3">
      <c r="A218" s="752" t="s">
        <v>5232</v>
      </c>
      <c r="B218" s="753" t="s">
        <v>5233</v>
      </c>
      <c r="C218" s="753" t="s">
        <v>4052</v>
      </c>
      <c r="D218" s="753" t="s">
        <v>5252</v>
      </c>
      <c r="E218" s="753" t="s">
        <v>5253</v>
      </c>
      <c r="F218" s="756">
        <v>55</v>
      </c>
      <c r="G218" s="756">
        <v>4675</v>
      </c>
      <c r="H218" s="756">
        <v>1.1675824175824177</v>
      </c>
      <c r="I218" s="756">
        <v>85</v>
      </c>
      <c r="J218" s="756">
        <v>44</v>
      </c>
      <c r="K218" s="756">
        <v>4004</v>
      </c>
      <c r="L218" s="756">
        <v>1</v>
      </c>
      <c r="M218" s="756">
        <v>91</v>
      </c>
      <c r="N218" s="756">
        <v>50</v>
      </c>
      <c r="O218" s="756">
        <v>4550</v>
      </c>
      <c r="P218" s="769">
        <v>1.1363636363636365</v>
      </c>
      <c r="Q218" s="757">
        <v>91</v>
      </c>
    </row>
    <row r="219" spans="1:17" ht="14.4" customHeight="1" x14ac:dyDescent="0.3">
      <c r="A219" s="752" t="s">
        <v>5232</v>
      </c>
      <c r="B219" s="753" t="s">
        <v>5233</v>
      </c>
      <c r="C219" s="753" t="s">
        <v>4052</v>
      </c>
      <c r="D219" s="753" t="s">
        <v>5254</v>
      </c>
      <c r="E219" s="753" t="s">
        <v>5255</v>
      </c>
      <c r="F219" s="756">
        <v>2</v>
      </c>
      <c r="G219" s="756">
        <v>196</v>
      </c>
      <c r="H219" s="756">
        <v>0.98989898989898994</v>
      </c>
      <c r="I219" s="756">
        <v>98</v>
      </c>
      <c r="J219" s="756">
        <v>2</v>
      </c>
      <c r="K219" s="756">
        <v>198</v>
      </c>
      <c r="L219" s="756">
        <v>1</v>
      </c>
      <c r="M219" s="756">
        <v>99</v>
      </c>
      <c r="N219" s="756">
        <v>3</v>
      </c>
      <c r="O219" s="756">
        <v>411</v>
      </c>
      <c r="P219" s="769">
        <v>2.0757575757575757</v>
      </c>
      <c r="Q219" s="757">
        <v>137</v>
      </c>
    </row>
    <row r="220" spans="1:17" ht="14.4" customHeight="1" x14ac:dyDescent="0.3">
      <c r="A220" s="752" t="s">
        <v>5232</v>
      </c>
      <c r="B220" s="753" t="s">
        <v>5233</v>
      </c>
      <c r="C220" s="753" t="s">
        <v>4052</v>
      </c>
      <c r="D220" s="753" t="s">
        <v>5256</v>
      </c>
      <c r="E220" s="753" t="s">
        <v>5257</v>
      </c>
      <c r="F220" s="756">
        <v>23</v>
      </c>
      <c r="G220" s="756">
        <v>483</v>
      </c>
      <c r="H220" s="756">
        <v>2.0909090909090908</v>
      </c>
      <c r="I220" s="756">
        <v>21</v>
      </c>
      <c r="J220" s="756">
        <v>11</v>
      </c>
      <c r="K220" s="756">
        <v>231</v>
      </c>
      <c r="L220" s="756">
        <v>1</v>
      </c>
      <c r="M220" s="756">
        <v>21</v>
      </c>
      <c r="N220" s="756">
        <v>9</v>
      </c>
      <c r="O220" s="756">
        <v>594</v>
      </c>
      <c r="P220" s="769">
        <v>2.5714285714285716</v>
      </c>
      <c r="Q220" s="757">
        <v>66</v>
      </c>
    </row>
    <row r="221" spans="1:17" ht="14.4" customHeight="1" x14ac:dyDescent="0.3">
      <c r="A221" s="752" t="s">
        <v>5232</v>
      </c>
      <c r="B221" s="753" t="s">
        <v>5233</v>
      </c>
      <c r="C221" s="753" t="s">
        <v>4052</v>
      </c>
      <c r="D221" s="753" t="s">
        <v>5187</v>
      </c>
      <c r="E221" s="753" t="s">
        <v>5188</v>
      </c>
      <c r="F221" s="756">
        <v>51</v>
      </c>
      <c r="G221" s="756">
        <v>24837</v>
      </c>
      <c r="H221" s="756">
        <v>1.6417900581702802</v>
      </c>
      <c r="I221" s="756">
        <v>487</v>
      </c>
      <c r="J221" s="756">
        <v>31</v>
      </c>
      <c r="K221" s="756">
        <v>15128</v>
      </c>
      <c r="L221" s="756">
        <v>1</v>
      </c>
      <c r="M221" s="756">
        <v>488</v>
      </c>
      <c r="N221" s="756">
        <v>19</v>
      </c>
      <c r="O221" s="756">
        <v>6232</v>
      </c>
      <c r="P221" s="769">
        <v>0.41195134849286091</v>
      </c>
      <c r="Q221" s="757">
        <v>328</v>
      </c>
    </row>
    <row r="222" spans="1:17" ht="14.4" customHeight="1" x14ac:dyDescent="0.3">
      <c r="A222" s="752" t="s">
        <v>5232</v>
      </c>
      <c r="B222" s="753" t="s">
        <v>5233</v>
      </c>
      <c r="C222" s="753" t="s">
        <v>4052</v>
      </c>
      <c r="D222" s="753" t="s">
        <v>5258</v>
      </c>
      <c r="E222" s="753" t="s">
        <v>5259</v>
      </c>
      <c r="F222" s="756">
        <v>40</v>
      </c>
      <c r="G222" s="756">
        <v>1640</v>
      </c>
      <c r="H222" s="756">
        <v>1.7391304347826086</v>
      </c>
      <c r="I222" s="756">
        <v>41</v>
      </c>
      <c r="J222" s="756">
        <v>23</v>
      </c>
      <c r="K222" s="756">
        <v>943</v>
      </c>
      <c r="L222" s="756">
        <v>1</v>
      </c>
      <c r="M222" s="756">
        <v>41</v>
      </c>
      <c r="N222" s="756">
        <v>9</v>
      </c>
      <c r="O222" s="756">
        <v>459</v>
      </c>
      <c r="P222" s="769">
        <v>0.48674443266171791</v>
      </c>
      <c r="Q222" s="757">
        <v>51</v>
      </c>
    </row>
    <row r="223" spans="1:17" ht="14.4" customHeight="1" x14ac:dyDescent="0.3">
      <c r="A223" s="752" t="s">
        <v>5232</v>
      </c>
      <c r="B223" s="753" t="s">
        <v>5233</v>
      </c>
      <c r="C223" s="753" t="s">
        <v>4052</v>
      </c>
      <c r="D223" s="753" t="s">
        <v>5260</v>
      </c>
      <c r="E223" s="753" t="s">
        <v>5261</v>
      </c>
      <c r="F223" s="756">
        <v>5</v>
      </c>
      <c r="G223" s="756">
        <v>3040</v>
      </c>
      <c r="H223" s="756">
        <v>1.2377850162866451</v>
      </c>
      <c r="I223" s="756">
        <v>608</v>
      </c>
      <c r="J223" s="756">
        <v>4</v>
      </c>
      <c r="K223" s="756">
        <v>2456</v>
      </c>
      <c r="L223" s="756">
        <v>1</v>
      </c>
      <c r="M223" s="756">
        <v>614</v>
      </c>
      <c r="N223" s="756">
        <v>1</v>
      </c>
      <c r="O223" s="756">
        <v>612</v>
      </c>
      <c r="P223" s="769">
        <v>0.249185667752443</v>
      </c>
      <c r="Q223" s="757">
        <v>612</v>
      </c>
    </row>
    <row r="224" spans="1:17" ht="14.4" customHeight="1" x14ac:dyDescent="0.3">
      <c r="A224" s="752" t="s">
        <v>5232</v>
      </c>
      <c r="B224" s="753" t="s">
        <v>5233</v>
      </c>
      <c r="C224" s="753" t="s">
        <v>4052</v>
      </c>
      <c r="D224" s="753" t="s">
        <v>5262</v>
      </c>
      <c r="E224" s="753" t="s">
        <v>5263</v>
      </c>
      <c r="F224" s="756">
        <v>1</v>
      </c>
      <c r="G224" s="756">
        <v>962</v>
      </c>
      <c r="H224" s="756">
        <v>0.99896157840083077</v>
      </c>
      <c r="I224" s="756">
        <v>962</v>
      </c>
      <c r="J224" s="756">
        <v>1</v>
      </c>
      <c r="K224" s="756">
        <v>963</v>
      </c>
      <c r="L224" s="756">
        <v>1</v>
      </c>
      <c r="M224" s="756">
        <v>963</v>
      </c>
      <c r="N224" s="756"/>
      <c r="O224" s="756"/>
      <c r="P224" s="769"/>
      <c r="Q224" s="757"/>
    </row>
    <row r="225" spans="1:17" ht="14.4" customHeight="1" x14ac:dyDescent="0.3">
      <c r="A225" s="752" t="s">
        <v>5264</v>
      </c>
      <c r="B225" s="753" t="s">
        <v>5265</v>
      </c>
      <c r="C225" s="753" t="s">
        <v>4052</v>
      </c>
      <c r="D225" s="753" t="s">
        <v>4932</v>
      </c>
      <c r="E225" s="753" t="s">
        <v>4933</v>
      </c>
      <c r="F225" s="756">
        <v>2</v>
      </c>
      <c r="G225" s="756">
        <v>2536</v>
      </c>
      <c r="H225" s="756"/>
      <c r="I225" s="756">
        <v>1268</v>
      </c>
      <c r="J225" s="756"/>
      <c r="K225" s="756"/>
      <c r="L225" s="756"/>
      <c r="M225" s="756"/>
      <c r="N225" s="756"/>
      <c r="O225" s="756"/>
      <c r="P225" s="769"/>
      <c r="Q225" s="757"/>
    </row>
    <row r="226" spans="1:17" ht="14.4" customHeight="1" x14ac:dyDescent="0.3">
      <c r="A226" s="752" t="s">
        <v>5264</v>
      </c>
      <c r="B226" s="753" t="s">
        <v>5265</v>
      </c>
      <c r="C226" s="753" t="s">
        <v>4052</v>
      </c>
      <c r="D226" s="753" t="s">
        <v>5266</v>
      </c>
      <c r="E226" s="753" t="s">
        <v>5267</v>
      </c>
      <c r="F226" s="756">
        <v>3</v>
      </c>
      <c r="G226" s="756">
        <v>6792</v>
      </c>
      <c r="H226" s="756"/>
      <c r="I226" s="756">
        <v>2264</v>
      </c>
      <c r="J226" s="756"/>
      <c r="K226" s="756"/>
      <c r="L226" s="756"/>
      <c r="M226" s="756"/>
      <c r="N226" s="756"/>
      <c r="O226" s="756"/>
      <c r="P226" s="769"/>
      <c r="Q226" s="757"/>
    </row>
    <row r="227" spans="1:17" ht="14.4" customHeight="1" thickBot="1" x14ac:dyDescent="0.35">
      <c r="A227" s="758" t="s">
        <v>5264</v>
      </c>
      <c r="B227" s="759" t="s">
        <v>5265</v>
      </c>
      <c r="C227" s="759" t="s">
        <v>4052</v>
      </c>
      <c r="D227" s="759" t="s">
        <v>5268</v>
      </c>
      <c r="E227" s="759" t="s">
        <v>5269</v>
      </c>
      <c r="F227" s="762">
        <v>3</v>
      </c>
      <c r="G227" s="762">
        <v>519</v>
      </c>
      <c r="H227" s="762"/>
      <c r="I227" s="762">
        <v>173</v>
      </c>
      <c r="J227" s="762"/>
      <c r="K227" s="762"/>
      <c r="L227" s="762"/>
      <c r="M227" s="762"/>
      <c r="N227" s="762"/>
      <c r="O227" s="762"/>
      <c r="P227" s="770"/>
      <c r="Q227" s="76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9" t="s">
        <v>181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</row>
    <row r="2" spans="1:14" ht="14.4" customHeight="1" thickBot="1" x14ac:dyDescent="0.35">
      <c r="A2" s="374" t="s">
        <v>325</v>
      </c>
      <c r="B2" s="189"/>
      <c r="C2" s="189"/>
      <c r="D2" s="189"/>
      <c r="E2" s="189"/>
      <c r="F2" s="189"/>
      <c r="G2" s="449"/>
      <c r="H2" s="449"/>
      <c r="I2" s="449"/>
      <c r="J2" s="189"/>
      <c r="K2" s="449"/>
      <c r="L2" s="449"/>
      <c r="M2" s="449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1505</v>
      </c>
      <c r="D3" s="193">
        <f>SUBTOTAL(9,D6:D1048576)</f>
        <v>1702</v>
      </c>
      <c r="E3" s="193">
        <f>SUBTOTAL(9,E6:E1048576)</f>
        <v>1629</v>
      </c>
      <c r="F3" s="194">
        <f>IF(OR(E3=0,D3=0),"",E3/D3)</f>
        <v>0.95710928319623967</v>
      </c>
      <c r="G3" s="450">
        <f>SUBTOTAL(9,G6:G1048576)</f>
        <v>11596.9365</v>
      </c>
      <c r="H3" s="451">
        <f>SUBTOTAL(9,H6:H1048576)</f>
        <v>13751.024100000001</v>
      </c>
      <c r="I3" s="451">
        <f>SUBTOTAL(9,I6:I1048576)</f>
        <v>12479.748299999999</v>
      </c>
      <c r="J3" s="194">
        <f>IF(OR(I3=0,H3=0),"",I3/H3)</f>
        <v>0.90755046382327254</v>
      </c>
      <c r="K3" s="450">
        <f>SUBTOTAL(9,K6:K1048576)</f>
        <v>4094.4</v>
      </c>
      <c r="L3" s="451">
        <f>SUBTOTAL(9,L6:L1048576)</f>
        <v>4838.7199999999993</v>
      </c>
      <c r="M3" s="451">
        <f>SUBTOTAL(9,M6:M1048576)</f>
        <v>4377.7199999999993</v>
      </c>
      <c r="N3" s="195">
        <f>IF(OR(M3=0,E3=0),"",M3*1000/E3)</f>
        <v>2687.3664825046035</v>
      </c>
    </row>
    <row r="4" spans="1:14" ht="14.4" customHeight="1" x14ac:dyDescent="0.3">
      <c r="A4" s="701" t="s">
        <v>90</v>
      </c>
      <c r="B4" s="702" t="s">
        <v>11</v>
      </c>
      <c r="C4" s="703" t="s">
        <v>91</v>
      </c>
      <c r="D4" s="703"/>
      <c r="E4" s="703"/>
      <c r="F4" s="704"/>
      <c r="G4" s="705" t="s">
        <v>322</v>
      </c>
      <c r="H4" s="703"/>
      <c r="I4" s="703"/>
      <c r="J4" s="704"/>
      <c r="K4" s="705" t="s">
        <v>92</v>
      </c>
      <c r="L4" s="703"/>
      <c r="M4" s="703"/>
      <c r="N4" s="706"/>
    </row>
    <row r="5" spans="1:14" ht="14.4" customHeight="1" thickBot="1" x14ac:dyDescent="0.35">
      <c r="A5" s="973"/>
      <c r="B5" s="974"/>
      <c r="C5" s="981">
        <v>2015</v>
      </c>
      <c r="D5" s="981">
        <v>2016</v>
      </c>
      <c r="E5" s="981">
        <v>2017</v>
      </c>
      <c r="F5" s="982" t="s">
        <v>2</v>
      </c>
      <c r="G5" s="992">
        <v>2015</v>
      </c>
      <c r="H5" s="981">
        <v>2016</v>
      </c>
      <c r="I5" s="981">
        <v>2017</v>
      </c>
      <c r="J5" s="982" t="s">
        <v>2</v>
      </c>
      <c r="K5" s="992">
        <v>2015</v>
      </c>
      <c r="L5" s="981">
        <v>2016</v>
      </c>
      <c r="M5" s="981">
        <v>2017</v>
      </c>
      <c r="N5" s="993" t="s">
        <v>93</v>
      </c>
    </row>
    <row r="6" spans="1:14" ht="14.4" customHeight="1" x14ac:dyDescent="0.3">
      <c r="A6" s="975" t="s">
        <v>4496</v>
      </c>
      <c r="B6" s="978" t="s">
        <v>5271</v>
      </c>
      <c r="C6" s="983">
        <v>1120</v>
      </c>
      <c r="D6" s="984">
        <v>1231</v>
      </c>
      <c r="E6" s="984">
        <v>1206</v>
      </c>
      <c r="F6" s="989">
        <v>0.97969130787977254</v>
      </c>
      <c r="G6" s="983">
        <v>1017.5796000000001</v>
      </c>
      <c r="H6" s="984">
        <v>1086.8885</v>
      </c>
      <c r="I6" s="984">
        <v>1070.0162999999998</v>
      </c>
      <c r="J6" s="989">
        <v>0.98447660454591224</v>
      </c>
      <c r="K6" s="983">
        <v>134.4</v>
      </c>
      <c r="L6" s="984">
        <v>147.72</v>
      </c>
      <c r="M6" s="984">
        <v>144.72</v>
      </c>
      <c r="N6" s="994">
        <v>120</v>
      </c>
    </row>
    <row r="7" spans="1:14" ht="14.4" customHeight="1" x14ac:dyDescent="0.3">
      <c r="A7" s="976" t="s">
        <v>4669</v>
      </c>
      <c r="B7" s="979" t="s">
        <v>5272</v>
      </c>
      <c r="C7" s="985">
        <v>271</v>
      </c>
      <c r="D7" s="986">
        <v>297</v>
      </c>
      <c r="E7" s="986">
        <v>254</v>
      </c>
      <c r="F7" s="990">
        <v>0.85521885521885521</v>
      </c>
      <c r="G7" s="985">
        <v>7796.5073999999986</v>
      </c>
      <c r="H7" s="986">
        <v>8547.7083999999995</v>
      </c>
      <c r="I7" s="986">
        <v>7307.4276000000009</v>
      </c>
      <c r="J7" s="990">
        <v>0.85489902767389692</v>
      </c>
      <c r="K7" s="985">
        <v>2981</v>
      </c>
      <c r="L7" s="986">
        <v>3267</v>
      </c>
      <c r="M7" s="986">
        <v>2794</v>
      </c>
      <c r="N7" s="995">
        <v>11000</v>
      </c>
    </row>
    <row r="8" spans="1:14" ht="14.4" customHeight="1" x14ac:dyDescent="0.3">
      <c r="A8" s="976" t="s">
        <v>4683</v>
      </c>
      <c r="B8" s="979" t="s">
        <v>5272</v>
      </c>
      <c r="C8" s="985">
        <v>93</v>
      </c>
      <c r="D8" s="986">
        <v>113</v>
      </c>
      <c r="E8" s="986">
        <v>133</v>
      </c>
      <c r="F8" s="990">
        <v>1.1769911504424779</v>
      </c>
      <c r="G8" s="985">
        <v>2340.7542000000003</v>
      </c>
      <c r="H8" s="986">
        <v>2844.1421999999998</v>
      </c>
      <c r="I8" s="986">
        <v>3347.5302000000001</v>
      </c>
      <c r="J8" s="990">
        <v>1.1769911504424779</v>
      </c>
      <c r="K8" s="985">
        <v>837</v>
      </c>
      <c r="L8" s="986">
        <v>1017</v>
      </c>
      <c r="M8" s="986">
        <v>1197</v>
      </c>
      <c r="N8" s="995">
        <v>9000</v>
      </c>
    </row>
    <row r="9" spans="1:14" ht="14.4" customHeight="1" x14ac:dyDescent="0.3">
      <c r="A9" s="976" t="s">
        <v>4680</v>
      </c>
      <c r="B9" s="979" t="s">
        <v>5272</v>
      </c>
      <c r="C9" s="985">
        <v>20</v>
      </c>
      <c r="D9" s="986">
        <v>57</v>
      </c>
      <c r="E9" s="986">
        <v>34</v>
      </c>
      <c r="F9" s="990">
        <v>0.59649122807017541</v>
      </c>
      <c r="G9" s="985">
        <v>431.38800000000003</v>
      </c>
      <c r="H9" s="986">
        <v>1229.4557999999997</v>
      </c>
      <c r="I9" s="986">
        <v>733.35960000000011</v>
      </c>
      <c r="J9" s="990">
        <v>0.59649122807017563</v>
      </c>
      <c r="K9" s="985">
        <v>140</v>
      </c>
      <c r="L9" s="986">
        <v>399</v>
      </c>
      <c r="M9" s="986">
        <v>238</v>
      </c>
      <c r="N9" s="995">
        <v>7000</v>
      </c>
    </row>
    <row r="10" spans="1:14" ht="14.4" customHeight="1" thickBot="1" x14ac:dyDescent="0.35">
      <c r="A10" s="977" t="s">
        <v>4671</v>
      </c>
      <c r="B10" s="980" t="s">
        <v>5272</v>
      </c>
      <c r="C10" s="987">
        <v>1</v>
      </c>
      <c r="D10" s="988">
        <v>4</v>
      </c>
      <c r="E10" s="988">
        <v>2</v>
      </c>
      <c r="F10" s="991">
        <v>0.5</v>
      </c>
      <c r="G10" s="987">
        <v>10.7073</v>
      </c>
      <c r="H10" s="988">
        <v>42.8292</v>
      </c>
      <c r="I10" s="988">
        <v>21.4146</v>
      </c>
      <c r="J10" s="991">
        <v>0.5</v>
      </c>
      <c r="K10" s="987">
        <v>2</v>
      </c>
      <c r="L10" s="988">
        <v>8</v>
      </c>
      <c r="M10" s="988">
        <v>4</v>
      </c>
      <c r="N10" s="996">
        <v>2000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53" t="s">
        <v>128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74" t="s">
        <v>325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0.67458006613170596</v>
      </c>
      <c r="C4" s="323">
        <f t="shared" ref="C4:M4" si="0">(C10+C8)/C6</f>
        <v>1.0201898524248361</v>
      </c>
      <c r="D4" s="323">
        <f t="shared" si="0"/>
        <v>1.0829023776691369</v>
      </c>
      <c r="E4" s="323">
        <f t="shared" si="0"/>
        <v>8.5208134108866306E-3</v>
      </c>
      <c r="F4" s="323">
        <f t="shared" si="0"/>
        <v>8.5208134108866306E-3</v>
      </c>
      <c r="G4" s="323">
        <f t="shared" si="0"/>
        <v>8.5208134108866306E-3</v>
      </c>
      <c r="H4" s="323">
        <f t="shared" si="0"/>
        <v>8.5208134108866306E-3</v>
      </c>
      <c r="I4" s="323">
        <f t="shared" si="0"/>
        <v>8.5208134108866306E-3</v>
      </c>
      <c r="J4" s="323">
        <f t="shared" si="0"/>
        <v>8.5208134108866306E-3</v>
      </c>
      <c r="K4" s="323">
        <f t="shared" si="0"/>
        <v>8.5208134108866306E-3</v>
      </c>
      <c r="L4" s="323">
        <f t="shared" si="0"/>
        <v>8.5208134108866306E-3</v>
      </c>
      <c r="M4" s="323">
        <f t="shared" si="0"/>
        <v>8.5208134108866306E-3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12757.48732</v>
      </c>
      <c r="C5" s="323">
        <f>IF(ISERROR(VLOOKUP($A5,'Man Tab'!$A:$Q,COLUMN()+2,0)),0,VLOOKUP($A5,'Man Tab'!$A:$Q,COLUMN()+2,0))</f>
        <v>12854.836590000001</v>
      </c>
      <c r="D5" s="323">
        <f>IF(ISERROR(VLOOKUP($A5,'Man Tab'!$A:$Q,COLUMN()+2,0)),0,VLOOKUP($A5,'Man Tab'!$A:$Q,COLUMN()+2,0))</f>
        <v>13147.034390000001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12757.48732</v>
      </c>
      <c r="C6" s="325">
        <f t="shared" ref="C6:M6" si="1">C5+B6</f>
        <v>25612.323909999999</v>
      </c>
      <c r="D6" s="325">
        <f t="shared" si="1"/>
        <v>38759.3583</v>
      </c>
      <c r="E6" s="325">
        <f t="shared" si="1"/>
        <v>38759.3583</v>
      </c>
      <c r="F6" s="325">
        <f t="shared" si="1"/>
        <v>38759.3583</v>
      </c>
      <c r="G6" s="325">
        <f t="shared" si="1"/>
        <v>38759.3583</v>
      </c>
      <c r="H6" s="325">
        <f t="shared" si="1"/>
        <v>38759.3583</v>
      </c>
      <c r="I6" s="325">
        <f t="shared" si="1"/>
        <v>38759.3583</v>
      </c>
      <c r="J6" s="325">
        <f t="shared" si="1"/>
        <v>38759.3583</v>
      </c>
      <c r="K6" s="325">
        <f t="shared" si="1"/>
        <v>38759.3583</v>
      </c>
      <c r="L6" s="325">
        <f t="shared" si="1"/>
        <v>38759.3583</v>
      </c>
      <c r="M6" s="325">
        <f t="shared" si="1"/>
        <v>38759.3583</v>
      </c>
    </row>
    <row r="7" spans="1:13" ht="14.4" customHeight="1" x14ac:dyDescent="0.3">
      <c r="A7" s="324" t="s">
        <v>126</v>
      </c>
      <c r="B7" s="324">
        <v>282.26</v>
      </c>
      <c r="C7" s="324">
        <v>863.21799999999996</v>
      </c>
      <c r="D7" s="324">
        <v>1388.078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8467.7999999999993</v>
      </c>
      <c r="C8" s="325">
        <f t="shared" ref="C8:M8" si="2">C7*30</f>
        <v>25896.539999999997</v>
      </c>
      <c r="D8" s="325">
        <f t="shared" si="2"/>
        <v>41642.339999999997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138146.64000000001</v>
      </c>
      <c r="C9" s="324">
        <v>94746.310000000012</v>
      </c>
      <c r="D9" s="324">
        <v>97368.31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138.14664000000002</v>
      </c>
      <c r="C10" s="325">
        <f t="shared" ref="C10:M10" si="3">C9/1000+B10</f>
        <v>232.89295000000004</v>
      </c>
      <c r="D10" s="325">
        <f t="shared" si="3"/>
        <v>330.26126000000005</v>
      </c>
      <c r="E10" s="325">
        <f t="shared" si="3"/>
        <v>330.26126000000005</v>
      </c>
      <c r="F10" s="325">
        <f t="shared" si="3"/>
        <v>330.26126000000005</v>
      </c>
      <c r="G10" s="325">
        <f t="shared" si="3"/>
        <v>330.26126000000005</v>
      </c>
      <c r="H10" s="325">
        <f t="shared" si="3"/>
        <v>330.26126000000005</v>
      </c>
      <c r="I10" s="325">
        <f t="shared" si="3"/>
        <v>330.26126000000005</v>
      </c>
      <c r="J10" s="325">
        <f t="shared" si="3"/>
        <v>330.26126000000005</v>
      </c>
      <c r="K10" s="325">
        <f t="shared" si="3"/>
        <v>330.26126000000005</v>
      </c>
      <c r="L10" s="325">
        <f t="shared" si="3"/>
        <v>330.26126000000005</v>
      </c>
      <c r="M10" s="325">
        <f t="shared" si="3"/>
        <v>330.26126000000005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1.2277479899075443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1.2277479899075443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65" t="s">
        <v>327</v>
      </c>
      <c r="B1" s="565"/>
      <c r="C1" s="565"/>
      <c r="D1" s="565"/>
      <c r="E1" s="565"/>
      <c r="F1" s="565"/>
      <c r="G1" s="565"/>
      <c r="H1" s="553"/>
      <c r="I1" s="553"/>
      <c r="J1" s="553"/>
      <c r="K1" s="553"/>
      <c r="L1" s="553"/>
      <c r="M1" s="553"/>
      <c r="N1" s="553"/>
      <c r="O1" s="553"/>
      <c r="P1" s="553"/>
      <c r="Q1" s="553"/>
    </row>
    <row r="2" spans="1:17" s="326" customFormat="1" ht="14.4" customHeight="1" thickBot="1" x14ac:dyDescent="0.3">
      <c r="A2" s="374" t="s">
        <v>325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66" t="s">
        <v>29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278</v>
      </c>
      <c r="E4" s="471" t="s">
        <v>279</v>
      </c>
      <c r="F4" s="471" t="s">
        <v>280</v>
      </c>
      <c r="G4" s="471" t="s">
        <v>281</v>
      </c>
      <c r="H4" s="471" t="s">
        <v>282</v>
      </c>
      <c r="I4" s="471" t="s">
        <v>283</v>
      </c>
      <c r="J4" s="471" t="s">
        <v>284</v>
      </c>
      <c r="K4" s="471" t="s">
        <v>285</v>
      </c>
      <c r="L4" s="471" t="s">
        <v>286</v>
      </c>
      <c r="M4" s="471" t="s">
        <v>287</v>
      </c>
      <c r="N4" s="471" t="s">
        <v>288</v>
      </c>
      <c r="O4" s="471" t="s">
        <v>289</v>
      </c>
      <c r="P4" s="568" t="s">
        <v>3</v>
      </c>
      <c r="Q4" s="569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8034.25361475726</v>
      </c>
      <c r="C6" s="53">
        <v>669.52113456310497</v>
      </c>
      <c r="D6" s="53">
        <v>610.30002999999999</v>
      </c>
      <c r="E6" s="53">
        <v>1012.20499</v>
      </c>
      <c r="F6" s="53">
        <v>1174.36455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2796.8695699999998</v>
      </c>
      <c r="Q6" s="184">
        <v>1.3924726323609999</v>
      </c>
    </row>
    <row r="7" spans="1:17" ht="14.4" customHeight="1" x14ac:dyDescent="0.3">
      <c r="A7" s="19" t="s">
        <v>35</v>
      </c>
      <c r="B7" s="55">
        <v>8013.2857142857101</v>
      </c>
      <c r="C7" s="56">
        <v>667.77380952380997</v>
      </c>
      <c r="D7" s="56">
        <v>713.23707999999999</v>
      </c>
      <c r="E7" s="56">
        <v>775.92516999999998</v>
      </c>
      <c r="F7" s="56">
        <v>705.97929000000101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2195.1415400000001</v>
      </c>
      <c r="Q7" s="185">
        <v>1.095751040593</v>
      </c>
    </row>
    <row r="8" spans="1:17" ht="14.4" customHeight="1" x14ac:dyDescent="0.3">
      <c r="A8" s="19" t="s">
        <v>36</v>
      </c>
      <c r="B8" s="55">
        <v>4306.0589303220904</v>
      </c>
      <c r="C8" s="56">
        <v>358.83824419350702</v>
      </c>
      <c r="D8" s="56">
        <v>364.05399999999997</v>
      </c>
      <c r="E8" s="56">
        <v>300.19</v>
      </c>
      <c r="F8" s="56">
        <v>361.01000000000101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1025.2539999999999</v>
      </c>
      <c r="Q8" s="185">
        <v>0.952382692935</v>
      </c>
    </row>
    <row r="9" spans="1:17" ht="14.4" customHeight="1" x14ac:dyDescent="0.3">
      <c r="A9" s="19" t="s">
        <v>37</v>
      </c>
      <c r="B9" s="55">
        <v>36647</v>
      </c>
      <c r="C9" s="56">
        <v>3053.9166666666702</v>
      </c>
      <c r="D9" s="56">
        <v>3140.1905700000002</v>
      </c>
      <c r="E9" s="56">
        <v>3039.6266700000001</v>
      </c>
      <c r="F9" s="56">
        <v>3007.5371400000099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9187.3543800000098</v>
      </c>
      <c r="Q9" s="185">
        <v>1.0027947040680001</v>
      </c>
    </row>
    <row r="10" spans="1:17" ht="14.4" customHeight="1" x14ac:dyDescent="0.3">
      <c r="A10" s="19" t="s">
        <v>38</v>
      </c>
      <c r="B10" s="55">
        <v>681.72179065551097</v>
      </c>
      <c r="C10" s="56">
        <v>56.810149221292001</v>
      </c>
      <c r="D10" s="56">
        <v>44.959510000000002</v>
      </c>
      <c r="E10" s="56">
        <v>56.582830000000001</v>
      </c>
      <c r="F10" s="56">
        <v>57.000329999999998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158.54266999999999</v>
      </c>
      <c r="Q10" s="185">
        <v>0.93024851001099995</v>
      </c>
    </row>
    <row r="11" spans="1:17" ht="14.4" customHeight="1" x14ac:dyDescent="0.3">
      <c r="A11" s="19" t="s">
        <v>39</v>
      </c>
      <c r="B11" s="55">
        <v>815.13183514290995</v>
      </c>
      <c r="C11" s="56">
        <v>67.927652928575</v>
      </c>
      <c r="D11" s="56">
        <v>70.143090000000001</v>
      </c>
      <c r="E11" s="56">
        <v>53.22336</v>
      </c>
      <c r="F11" s="56">
        <v>82.219610000000003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205.58606</v>
      </c>
      <c r="Q11" s="185">
        <v>1.0088481452269999</v>
      </c>
    </row>
    <row r="12" spans="1:17" ht="14.4" customHeight="1" x14ac:dyDescent="0.3">
      <c r="A12" s="19" t="s">
        <v>40</v>
      </c>
      <c r="B12" s="55">
        <v>596.97711311493197</v>
      </c>
      <c r="C12" s="56">
        <v>49.748092759576998</v>
      </c>
      <c r="D12" s="56">
        <v>52.444270000000003</v>
      </c>
      <c r="E12" s="56">
        <v>37.235149999999997</v>
      </c>
      <c r="F12" s="56">
        <v>62.298299999999998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151.97772000000001</v>
      </c>
      <c r="Q12" s="185">
        <v>1.0183152195359999</v>
      </c>
    </row>
    <row r="13" spans="1:17" ht="14.4" customHeight="1" x14ac:dyDescent="0.3">
      <c r="A13" s="19" t="s">
        <v>41</v>
      </c>
      <c r="B13" s="55">
        <v>636</v>
      </c>
      <c r="C13" s="56">
        <v>53</v>
      </c>
      <c r="D13" s="56">
        <v>73.818870000000004</v>
      </c>
      <c r="E13" s="56">
        <v>64.012439999999998</v>
      </c>
      <c r="F13" s="56">
        <v>41.686529999999998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179.51784000000001</v>
      </c>
      <c r="Q13" s="185">
        <v>1.129043018867</v>
      </c>
    </row>
    <row r="14" spans="1:17" ht="14.4" customHeight="1" x14ac:dyDescent="0.3">
      <c r="A14" s="19" t="s">
        <v>42</v>
      </c>
      <c r="B14" s="55">
        <v>2112.1255361949402</v>
      </c>
      <c r="C14" s="56">
        <v>176.01046134957801</v>
      </c>
      <c r="D14" s="56">
        <v>266.48099999999999</v>
      </c>
      <c r="E14" s="56">
        <v>211.881</v>
      </c>
      <c r="F14" s="56">
        <v>193.96199999999999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672.32399999999996</v>
      </c>
      <c r="Q14" s="185">
        <v>1.2732652268589999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326</v>
      </c>
    </row>
    <row r="17" spans="1:17" ht="14.4" customHeight="1" x14ac:dyDescent="0.3">
      <c r="A17" s="19" t="s">
        <v>45</v>
      </c>
      <c r="B17" s="55">
        <v>1293.7232480673999</v>
      </c>
      <c r="C17" s="56">
        <v>107.810270672283</v>
      </c>
      <c r="D17" s="56">
        <v>65.564310000000006</v>
      </c>
      <c r="E17" s="56">
        <v>99.368110000000001</v>
      </c>
      <c r="F17" s="56">
        <v>150.20155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315.13396999999998</v>
      </c>
      <c r="Q17" s="185">
        <v>0.97434739762300004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2.1269999999999998</v>
      </c>
      <c r="E18" s="56">
        <v>7.0419999999999998</v>
      </c>
      <c r="F18" s="56">
        <v>13.835000000000001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23.004000000000001</v>
      </c>
      <c r="Q18" s="185" t="s">
        <v>326</v>
      </c>
    </row>
    <row r="19" spans="1:17" ht="14.4" customHeight="1" x14ac:dyDescent="0.3">
      <c r="A19" s="19" t="s">
        <v>47</v>
      </c>
      <c r="B19" s="55">
        <v>3966.2686109952401</v>
      </c>
      <c r="C19" s="56">
        <v>330.52238424960302</v>
      </c>
      <c r="D19" s="56">
        <v>290.27465999999998</v>
      </c>
      <c r="E19" s="56">
        <v>257.09481</v>
      </c>
      <c r="F19" s="56">
        <v>375.44884000000098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922.81831000000102</v>
      </c>
      <c r="Q19" s="185">
        <v>0.930666478252</v>
      </c>
    </row>
    <row r="20" spans="1:17" ht="14.4" customHeight="1" x14ac:dyDescent="0.3">
      <c r="A20" s="19" t="s">
        <v>48</v>
      </c>
      <c r="B20" s="55">
        <v>76904</v>
      </c>
      <c r="C20" s="56">
        <v>6408.6666666666697</v>
      </c>
      <c r="D20" s="56">
        <v>6408.3695699999998</v>
      </c>
      <c r="E20" s="56">
        <v>6318.2247399999997</v>
      </c>
      <c r="F20" s="56">
        <v>6268.3601100000096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18994.954419999998</v>
      </c>
      <c r="Q20" s="185">
        <v>0.98798264953699999</v>
      </c>
    </row>
    <row r="21" spans="1:17" ht="14.4" customHeight="1" x14ac:dyDescent="0.3">
      <c r="A21" s="20" t="s">
        <v>49</v>
      </c>
      <c r="B21" s="55">
        <v>7153.00000000001</v>
      </c>
      <c r="C21" s="56">
        <v>596.08333333333405</v>
      </c>
      <c r="D21" s="56">
        <v>571.82100000000003</v>
      </c>
      <c r="E21" s="56">
        <v>605.09699999999998</v>
      </c>
      <c r="F21" s="56">
        <v>603.61500000000103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1780.5329999999999</v>
      </c>
      <c r="Q21" s="185">
        <v>0.99568460785599999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79.956800000000001</v>
      </c>
      <c r="E22" s="56">
        <v>0</v>
      </c>
      <c r="F22" s="56">
        <v>40.183700000000002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120.1405</v>
      </c>
      <c r="Q22" s="185" t="s">
        <v>326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326</v>
      </c>
    </row>
    <row r="24" spans="1:17" ht="14.4" customHeight="1" x14ac:dyDescent="0.3">
      <c r="A24" s="20" t="s">
        <v>52</v>
      </c>
      <c r="B24" s="55">
        <v>2.91038304567337E-11</v>
      </c>
      <c r="C24" s="56">
        <v>0</v>
      </c>
      <c r="D24" s="56">
        <v>3.7455600000009999</v>
      </c>
      <c r="E24" s="56">
        <v>17.128319999997998</v>
      </c>
      <c r="F24" s="56">
        <v>9.3324400000000001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30.206319999999</v>
      </c>
      <c r="Q24" s="185"/>
    </row>
    <row r="25" spans="1:17" ht="14.4" customHeight="1" x14ac:dyDescent="0.3">
      <c r="A25" s="21" t="s">
        <v>53</v>
      </c>
      <c r="B25" s="58">
        <v>151159.546393536</v>
      </c>
      <c r="C25" s="59">
        <v>12596.628866128</v>
      </c>
      <c r="D25" s="59">
        <v>12757.48732</v>
      </c>
      <c r="E25" s="59">
        <v>12854.836590000001</v>
      </c>
      <c r="F25" s="59">
        <v>13147.034390000001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38759.3583</v>
      </c>
      <c r="Q25" s="186">
        <v>1.025654263319</v>
      </c>
    </row>
    <row r="26" spans="1:17" ht="14.4" customHeight="1" x14ac:dyDescent="0.3">
      <c r="A26" s="19" t="s">
        <v>54</v>
      </c>
      <c r="B26" s="55">
        <v>9945.3657913510906</v>
      </c>
      <c r="C26" s="56">
        <v>828.78048261259096</v>
      </c>
      <c r="D26" s="56">
        <v>917.04102999999998</v>
      </c>
      <c r="E26" s="56">
        <v>897.25671999999997</v>
      </c>
      <c r="F26" s="56">
        <v>915.56633999999997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2729.86409</v>
      </c>
      <c r="Q26" s="185">
        <v>1.0979441670700001</v>
      </c>
    </row>
    <row r="27" spans="1:17" ht="14.4" customHeight="1" x14ac:dyDescent="0.3">
      <c r="A27" s="22" t="s">
        <v>55</v>
      </c>
      <c r="B27" s="58">
        <v>161104.91218488701</v>
      </c>
      <c r="C27" s="59">
        <v>13425.409348740601</v>
      </c>
      <c r="D27" s="59">
        <v>13674.528350000001</v>
      </c>
      <c r="E27" s="59">
        <v>13752.09331</v>
      </c>
      <c r="F27" s="59">
        <v>14062.60073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41489.222390000003</v>
      </c>
      <c r="Q27" s="186">
        <v>1.0301168804180001</v>
      </c>
    </row>
    <row r="28" spans="1:17" ht="14.4" customHeight="1" x14ac:dyDescent="0.3">
      <c r="A28" s="20" t="s">
        <v>56</v>
      </c>
      <c r="B28" s="55">
        <v>0.18440252539300001</v>
      </c>
      <c r="C28" s="56">
        <v>1.5366877116000001E-2</v>
      </c>
      <c r="D28" s="56">
        <v>0</v>
      </c>
      <c r="E28" s="56">
        <v>0</v>
      </c>
      <c r="F28" s="56">
        <v>0.15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10.4907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10.4907</v>
      </c>
      <c r="Q31" s="187" t="s">
        <v>326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290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65" t="s">
        <v>61</v>
      </c>
      <c r="B1" s="565"/>
      <c r="C1" s="565"/>
      <c r="D1" s="565"/>
      <c r="E1" s="565"/>
      <c r="F1" s="565"/>
      <c r="G1" s="565"/>
      <c r="H1" s="570"/>
      <c r="I1" s="570"/>
      <c r="J1" s="570"/>
      <c r="K1" s="570"/>
    </row>
    <row r="2" spans="1:11" s="64" customFormat="1" ht="14.4" customHeight="1" thickBot="1" x14ac:dyDescent="0.35">
      <c r="A2" s="374" t="s">
        <v>325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66" t="s">
        <v>62</v>
      </c>
      <c r="C3" s="567"/>
      <c r="D3" s="567"/>
      <c r="E3" s="567"/>
      <c r="F3" s="573" t="s">
        <v>63</v>
      </c>
      <c r="G3" s="567"/>
      <c r="H3" s="567"/>
      <c r="I3" s="567"/>
      <c r="J3" s="567"/>
      <c r="K3" s="574"/>
    </row>
    <row r="4" spans="1:11" ht="14.4" customHeight="1" x14ac:dyDescent="0.3">
      <c r="A4" s="102"/>
      <c r="B4" s="571"/>
      <c r="C4" s="572"/>
      <c r="D4" s="572"/>
      <c r="E4" s="572"/>
      <c r="F4" s="575" t="s">
        <v>291</v>
      </c>
      <c r="G4" s="577" t="s">
        <v>64</v>
      </c>
      <c r="H4" s="259" t="s">
        <v>183</v>
      </c>
      <c r="I4" s="575" t="s">
        <v>65</v>
      </c>
      <c r="J4" s="577" t="s">
        <v>301</v>
      </c>
      <c r="K4" s="578" t="s">
        <v>292</v>
      </c>
    </row>
    <row r="5" spans="1:11" ht="42" thickBot="1" x14ac:dyDescent="0.35">
      <c r="A5" s="103"/>
      <c r="B5" s="28" t="s">
        <v>294</v>
      </c>
      <c r="C5" s="29" t="s">
        <v>295</v>
      </c>
      <c r="D5" s="30" t="s">
        <v>296</v>
      </c>
      <c r="E5" s="30" t="s">
        <v>297</v>
      </c>
      <c r="F5" s="576"/>
      <c r="G5" s="576"/>
      <c r="H5" s="29" t="s">
        <v>293</v>
      </c>
      <c r="I5" s="576"/>
      <c r="J5" s="576"/>
      <c r="K5" s="579"/>
    </row>
    <row r="6" spans="1:11" ht="14.4" customHeight="1" thickBot="1" x14ac:dyDescent="0.35">
      <c r="A6" s="725" t="s">
        <v>328</v>
      </c>
      <c r="B6" s="707">
        <v>143532.211173118</v>
      </c>
      <c r="C6" s="707">
        <v>149038.81049</v>
      </c>
      <c r="D6" s="708">
        <v>5506.5993168818204</v>
      </c>
      <c r="E6" s="709">
        <v>1.038364902706</v>
      </c>
      <c r="F6" s="707">
        <v>151159.546393536</v>
      </c>
      <c r="G6" s="708">
        <v>37789.886598384001</v>
      </c>
      <c r="H6" s="710">
        <v>13147.034390000001</v>
      </c>
      <c r="I6" s="707">
        <v>38759.3583</v>
      </c>
      <c r="J6" s="708">
        <v>969.471701616014</v>
      </c>
      <c r="K6" s="711">
        <v>0.25641356582899999</v>
      </c>
    </row>
    <row r="7" spans="1:11" ht="14.4" customHeight="1" thickBot="1" x14ac:dyDescent="0.35">
      <c r="A7" s="726" t="s">
        <v>329</v>
      </c>
      <c r="B7" s="707">
        <v>59587.361061040501</v>
      </c>
      <c r="C7" s="707">
        <v>61582.058409999998</v>
      </c>
      <c r="D7" s="708">
        <v>1994.69734895948</v>
      </c>
      <c r="E7" s="709">
        <v>1.0334751751619999</v>
      </c>
      <c r="F7" s="707">
        <v>61842.554534473398</v>
      </c>
      <c r="G7" s="708">
        <v>15460.6386336183</v>
      </c>
      <c r="H7" s="710">
        <v>5686.0579000000098</v>
      </c>
      <c r="I7" s="707">
        <v>16572.56781</v>
      </c>
      <c r="J7" s="708">
        <v>1111.92917638167</v>
      </c>
      <c r="K7" s="711">
        <v>0.26798000074099998</v>
      </c>
    </row>
    <row r="8" spans="1:11" ht="14.4" customHeight="1" thickBot="1" x14ac:dyDescent="0.35">
      <c r="A8" s="727" t="s">
        <v>330</v>
      </c>
      <c r="B8" s="707">
        <v>57477.820392639202</v>
      </c>
      <c r="C8" s="707">
        <v>59599.463409999997</v>
      </c>
      <c r="D8" s="708">
        <v>2121.6430173608801</v>
      </c>
      <c r="E8" s="709">
        <v>1.036912377728</v>
      </c>
      <c r="F8" s="707">
        <v>59730.428998278403</v>
      </c>
      <c r="G8" s="708">
        <v>14932.607249569601</v>
      </c>
      <c r="H8" s="710">
        <v>5492.0959000000103</v>
      </c>
      <c r="I8" s="707">
        <v>15900.24381</v>
      </c>
      <c r="J8" s="708">
        <v>967.63656043039896</v>
      </c>
      <c r="K8" s="711">
        <v>0.26620006044900002</v>
      </c>
    </row>
    <row r="9" spans="1:11" ht="14.4" customHeight="1" thickBot="1" x14ac:dyDescent="0.35">
      <c r="A9" s="728" t="s">
        <v>331</v>
      </c>
      <c r="B9" s="712">
        <v>0</v>
      </c>
      <c r="C9" s="712">
        <v>5.3299999999999997E-3</v>
      </c>
      <c r="D9" s="713">
        <v>5.3299999999999997E-3</v>
      </c>
      <c r="E9" s="714" t="s">
        <v>326</v>
      </c>
      <c r="F9" s="712">
        <v>0</v>
      </c>
      <c r="G9" s="713">
        <v>0</v>
      </c>
      <c r="H9" s="715">
        <v>1.4999999999999999E-4</v>
      </c>
      <c r="I9" s="712">
        <v>3.0000000000000201E-5</v>
      </c>
      <c r="J9" s="713">
        <v>3.0000000000000201E-5</v>
      </c>
      <c r="K9" s="716" t="s">
        <v>326</v>
      </c>
    </row>
    <row r="10" spans="1:11" ht="14.4" customHeight="1" thickBot="1" x14ac:dyDescent="0.35">
      <c r="A10" s="729" t="s">
        <v>332</v>
      </c>
      <c r="B10" s="707">
        <v>0</v>
      </c>
      <c r="C10" s="707">
        <v>5.3299999999999997E-3</v>
      </c>
      <c r="D10" s="708">
        <v>5.3299999999999997E-3</v>
      </c>
      <c r="E10" s="717" t="s">
        <v>326</v>
      </c>
      <c r="F10" s="707">
        <v>0</v>
      </c>
      <c r="G10" s="708">
        <v>0</v>
      </c>
      <c r="H10" s="710">
        <v>1.4999999999999999E-4</v>
      </c>
      <c r="I10" s="707">
        <v>3.0000000000000201E-5</v>
      </c>
      <c r="J10" s="708">
        <v>3.0000000000000201E-5</v>
      </c>
      <c r="K10" s="718" t="s">
        <v>326</v>
      </c>
    </row>
    <row r="11" spans="1:11" ht="14.4" customHeight="1" thickBot="1" x14ac:dyDescent="0.35">
      <c r="A11" s="728" t="s">
        <v>333</v>
      </c>
      <c r="B11" s="712">
        <v>6297.7886303237701</v>
      </c>
      <c r="C11" s="712">
        <v>8484.7116100000003</v>
      </c>
      <c r="D11" s="713">
        <v>2186.9229796762302</v>
      </c>
      <c r="E11" s="719">
        <v>1.3472525211699999</v>
      </c>
      <c r="F11" s="712">
        <v>8034.25361475726</v>
      </c>
      <c r="G11" s="713">
        <v>2008.56340368931</v>
      </c>
      <c r="H11" s="715">
        <v>1174.36455</v>
      </c>
      <c r="I11" s="712">
        <v>2796.8695699999998</v>
      </c>
      <c r="J11" s="713">
        <v>788.30616631068699</v>
      </c>
      <c r="K11" s="720">
        <v>0.34811815809000002</v>
      </c>
    </row>
    <row r="12" spans="1:11" ht="14.4" customHeight="1" thickBot="1" x14ac:dyDescent="0.35">
      <c r="A12" s="729" t="s">
        <v>334</v>
      </c>
      <c r="B12" s="707">
        <v>6297.7886303237701</v>
      </c>
      <c r="C12" s="707">
        <v>8484.7116100000003</v>
      </c>
      <c r="D12" s="708">
        <v>2186.9229796762302</v>
      </c>
      <c r="E12" s="709">
        <v>1.3472525211699999</v>
      </c>
      <c r="F12" s="707">
        <v>8034.25361475726</v>
      </c>
      <c r="G12" s="708">
        <v>2008.56340368931</v>
      </c>
      <c r="H12" s="710">
        <v>1174.36455</v>
      </c>
      <c r="I12" s="707">
        <v>2796.8695699999998</v>
      </c>
      <c r="J12" s="708">
        <v>788.30616631068699</v>
      </c>
      <c r="K12" s="711">
        <v>0.34811815809000002</v>
      </c>
    </row>
    <row r="13" spans="1:11" ht="14.4" customHeight="1" thickBot="1" x14ac:dyDescent="0.35">
      <c r="A13" s="728" t="s">
        <v>335</v>
      </c>
      <c r="B13" s="712">
        <v>8133.9985956403698</v>
      </c>
      <c r="C13" s="712">
        <v>8209.1800600000006</v>
      </c>
      <c r="D13" s="713">
        <v>75.181464359632002</v>
      </c>
      <c r="E13" s="719">
        <v>1.009242866651</v>
      </c>
      <c r="F13" s="712">
        <v>8013.2857142857101</v>
      </c>
      <c r="G13" s="713">
        <v>2003.32142857143</v>
      </c>
      <c r="H13" s="715">
        <v>705.97929000000101</v>
      </c>
      <c r="I13" s="712">
        <v>2195.1415400000001</v>
      </c>
      <c r="J13" s="713">
        <v>191.820111428573</v>
      </c>
      <c r="K13" s="720">
        <v>0.27393776014799998</v>
      </c>
    </row>
    <row r="14" spans="1:11" ht="14.4" customHeight="1" thickBot="1" x14ac:dyDescent="0.35">
      <c r="A14" s="729" t="s">
        <v>336</v>
      </c>
      <c r="B14" s="707">
        <v>5820.0005254265998</v>
      </c>
      <c r="C14" s="707">
        <v>5855.6670299999996</v>
      </c>
      <c r="D14" s="708">
        <v>35.666504573400999</v>
      </c>
      <c r="E14" s="709">
        <v>1.006128264837</v>
      </c>
      <c r="F14" s="707">
        <v>5604</v>
      </c>
      <c r="G14" s="708">
        <v>1401</v>
      </c>
      <c r="H14" s="710">
        <v>466.79159000000101</v>
      </c>
      <c r="I14" s="707">
        <v>1442.35698</v>
      </c>
      <c r="J14" s="708">
        <v>41.35698</v>
      </c>
      <c r="K14" s="711">
        <v>0.25737990364000002</v>
      </c>
    </row>
    <row r="15" spans="1:11" ht="14.4" customHeight="1" thickBot="1" x14ac:dyDescent="0.35">
      <c r="A15" s="729" t="s">
        <v>337</v>
      </c>
      <c r="B15" s="707">
        <v>442.00003990353201</v>
      </c>
      <c r="C15" s="707">
        <v>456.27121</v>
      </c>
      <c r="D15" s="708">
        <v>14.271170096466999</v>
      </c>
      <c r="E15" s="709">
        <v>1.032287712235</v>
      </c>
      <c r="F15" s="707">
        <v>455</v>
      </c>
      <c r="G15" s="708">
        <v>113.75</v>
      </c>
      <c r="H15" s="710">
        <v>27.540479999999999</v>
      </c>
      <c r="I15" s="707">
        <v>85.693979999999996</v>
      </c>
      <c r="J15" s="708">
        <v>-28.056019999998998</v>
      </c>
      <c r="K15" s="711">
        <v>0.18833841758200001</v>
      </c>
    </row>
    <row r="16" spans="1:11" ht="14.4" customHeight="1" thickBot="1" x14ac:dyDescent="0.35">
      <c r="A16" s="729" t="s">
        <v>338</v>
      </c>
      <c r="B16" s="707">
        <v>127.00001146549501</v>
      </c>
      <c r="C16" s="707">
        <v>89.425430000000006</v>
      </c>
      <c r="D16" s="708">
        <v>-37.574581465493999</v>
      </c>
      <c r="E16" s="709">
        <v>0.70413718052499996</v>
      </c>
      <c r="F16" s="707">
        <v>90</v>
      </c>
      <c r="G16" s="708">
        <v>22.5</v>
      </c>
      <c r="H16" s="710">
        <v>8.7968399999999995</v>
      </c>
      <c r="I16" s="707">
        <v>21.24718</v>
      </c>
      <c r="J16" s="708">
        <v>-1.252819999999</v>
      </c>
      <c r="K16" s="711">
        <v>0.23607977777700001</v>
      </c>
    </row>
    <row r="17" spans="1:11" ht="14.4" customHeight="1" thickBot="1" x14ac:dyDescent="0.35">
      <c r="A17" s="729" t="s">
        <v>339</v>
      </c>
      <c r="B17" s="707">
        <v>862.00007782091598</v>
      </c>
      <c r="C17" s="707">
        <v>1078.9094700000001</v>
      </c>
      <c r="D17" s="708">
        <v>216.90939217908399</v>
      </c>
      <c r="E17" s="709">
        <v>1.251635003012</v>
      </c>
      <c r="F17" s="707">
        <v>1010</v>
      </c>
      <c r="G17" s="708">
        <v>252.5</v>
      </c>
      <c r="H17" s="710">
        <v>137.18747999999999</v>
      </c>
      <c r="I17" s="707">
        <v>340.69432</v>
      </c>
      <c r="J17" s="708">
        <v>88.194320000000005</v>
      </c>
      <c r="K17" s="711">
        <v>0.33732110891</v>
      </c>
    </row>
    <row r="18" spans="1:11" ht="14.4" customHeight="1" thickBot="1" x14ac:dyDescent="0.35">
      <c r="A18" s="729" t="s">
        <v>340</v>
      </c>
      <c r="B18" s="707">
        <v>58.000005236210001</v>
      </c>
      <c r="C18" s="707">
        <v>53.325850000000003</v>
      </c>
      <c r="D18" s="708">
        <v>-4.6741552362099998</v>
      </c>
      <c r="E18" s="709">
        <v>0.91941112389199997</v>
      </c>
      <c r="F18" s="707">
        <v>45.285714285714</v>
      </c>
      <c r="G18" s="708">
        <v>11.321428571427999</v>
      </c>
      <c r="H18" s="710">
        <v>10.66517</v>
      </c>
      <c r="I18" s="707">
        <v>10.66517</v>
      </c>
      <c r="J18" s="708">
        <v>-0.65625857142800004</v>
      </c>
      <c r="K18" s="711">
        <v>0.235508485804</v>
      </c>
    </row>
    <row r="19" spans="1:11" ht="14.4" customHeight="1" thickBot="1" x14ac:dyDescent="0.35">
      <c r="A19" s="729" t="s">
        <v>341</v>
      </c>
      <c r="B19" s="707">
        <v>500.00004513974301</v>
      </c>
      <c r="C19" s="707">
        <v>351.93857000000003</v>
      </c>
      <c r="D19" s="708">
        <v>-148.06147513974199</v>
      </c>
      <c r="E19" s="709">
        <v>0.70387707645399999</v>
      </c>
      <c r="F19" s="707">
        <v>469</v>
      </c>
      <c r="G19" s="708">
        <v>117.25</v>
      </c>
      <c r="H19" s="710">
        <v>34.257240000000003</v>
      </c>
      <c r="I19" s="707">
        <v>190.28364999999999</v>
      </c>
      <c r="J19" s="708">
        <v>73.033649999999994</v>
      </c>
      <c r="K19" s="711">
        <v>0.40572206823000001</v>
      </c>
    </row>
    <row r="20" spans="1:11" ht="14.4" customHeight="1" thickBot="1" x14ac:dyDescent="0.35">
      <c r="A20" s="729" t="s">
        <v>342</v>
      </c>
      <c r="B20" s="707">
        <v>64.997867175207006</v>
      </c>
      <c r="C20" s="707">
        <v>68.872709999999998</v>
      </c>
      <c r="D20" s="708">
        <v>3.8748428247920002</v>
      </c>
      <c r="E20" s="709">
        <v>1.0596149226610001</v>
      </c>
      <c r="F20" s="707">
        <v>75</v>
      </c>
      <c r="G20" s="708">
        <v>18.75</v>
      </c>
      <c r="H20" s="710">
        <v>1.13906</v>
      </c>
      <c r="I20" s="707">
        <v>27.05471</v>
      </c>
      <c r="J20" s="708">
        <v>8.30471</v>
      </c>
      <c r="K20" s="711">
        <v>0.36072946666599998</v>
      </c>
    </row>
    <row r="21" spans="1:11" ht="14.4" customHeight="1" thickBot="1" x14ac:dyDescent="0.35">
      <c r="A21" s="729" t="s">
        <v>343</v>
      </c>
      <c r="B21" s="707">
        <v>260.00002347266701</v>
      </c>
      <c r="C21" s="707">
        <v>254.76979</v>
      </c>
      <c r="D21" s="708">
        <v>-5.2302334726659998</v>
      </c>
      <c r="E21" s="709">
        <v>0.97988371922799999</v>
      </c>
      <c r="F21" s="707">
        <v>265</v>
      </c>
      <c r="G21" s="708">
        <v>66.25</v>
      </c>
      <c r="H21" s="710">
        <v>19.601430000000001</v>
      </c>
      <c r="I21" s="707">
        <v>77.14555</v>
      </c>
      <c r="J21" s="708">
        <v>10.89555</v>
      </c>
      <c r="K21" s="711">
        <v>0.29111528301799999</v>
      </c>
    </row>
    <row r="22" spans="1:11" ht="14.4" customHeight="1" thickBot="1" x14ac:dyDescent="0.35">
      <c r="A22" s="728" t="s">
        <v>344</v>
      </c>
      <c r="B22" s="712">
        <v>4099.9634007159902</v>
      </c>
      <c r="C22" s="712">
        <v>3944.88</v>
      </c>
      <c r="D22" s="713">
        <v>-155.08340071598801</v>
      </c>
      <c r="E22" s="719">
        <v>0.96217444265700003</v>
      </c>
      <c r="F22" s="712">
        <v>4306.0589303220904</v>
      </c>
      <c r="G22" s="713">
        <v>1076.5147325805201</v>
      </c>
      <c r="H22" s="715">
        <v>361.01000000000101</v>
      </c>
      <c r="I22" s="712">
        <v>1025.2539999999999</v>
      </c>
      <c r="J22" s="713">
        <v>-51.260732580521001</v>
      </c>
      <c r="K22" s="720">
        <v>0.23809567323299999</v>
      </c>
    </row>
    <row r="23" spans="1:11" ht="14.4" customHeight="1" thickBot="1" x14ac:dyDescent="0.35">
      <c r="A23" s="729" t="s">
        <v>345</v>
      </c>
      <c r="B23" s="707">
        <v>3586.8995329475001</v>
      </c>
      <c r="C23" s="707">
        <v>3376.116</v>
      </c>
      <c r="D23" s="708">
        <v>-210.78353294750201</v>
      </c>
      <c r="E23" s="709">
        <v>0.94123517232300002</v>
      </c>
      <c r="F23" s="707">
        <v>3644.7798410881901</v>
      </c>
      <c r="G23" s="708">
        <v>911.194960272049</v>
      </c>
      <c r="H23" s="710">
        <v>323.72000000000003</v>
      </c>
      <c r="I23" s="707">
        <v>921.67000000000098</v>
      </c>
      <c r="J23" s="708">
        <v>10.475039727952</v>
      </c>
      <c r="K23" s="711">
        <v>0.25287398421399998</v>
      </c>
    </row>
    <row r="24" spans="1:11" ht="14.4" customHeight="1" thickBot="1" x14ac:dyDescent="0.35">
      <c r="A24" s="729" t="s">
        <v>346</v>
      </c>
      <c r="B24" s="707">
        <v>513.06386776848603</v>
      </c>
      <c r="C24" s="707">
        <v>568.76400000000001</v>
      </c>
      <c r="D24" s="708">
        <v>55.700132231513997</v>
      </c>
      <c r="E24" s="709">
        <v>1.108563739781</v>
      </c>
      <c r="F24" s="707">
        <v>661.27908923389305</v>
      </c>
      <c r="G24" s="708">
        <v>165.31977230847301</v>
      </c>
      <c r="H24" s="710">
        <v>37.29</v>
      </c>
      <c r="I24" s="707">
        <v>103.584</v>
      </c>
      <c r="J24" s="708">
        <v>-61.735772308473003</v>
      </c>
      <c r="K24" s="711">
        <v>0.15664188038900001</v>
      </c>
    </row>
    <row r="25" spans="1:11" ht="14.4" customHeight="1" thickBot="1" x14ac:dyDescent="0.35">
      <c r="A25" s="728" t="s">
        <v>347</v>
      </c>
      <c r="B25" s="712">
        <v>36553.055320360203</v>
      </c>
      <c r="C25" s="712">
        <v>36367.14875</v>
      </c>
      <c r="D25" s="713">
        <v>-185.90657036017399</v>
      </c>
      <c r="E25" s="719">
        <v>0.99491406207400002</v>
      </c>
      <c r="F25" s="712">
        <v>36647</v>
      </c>
      <c r="G25" s="713">
        <v>9161.75</v>
      </c>
      <c r="H25" s="715">
        <v>3007.5371400000099</v>
      </c>
      <c r="I25" s="712">
        <v>9187.3543800000098</v>
      </c>
      <c r="J25" s="713">
        <v>25.604380000003999</v>
      </c>
      <c r="K25" s="720">
        <v>0.25069867601700002</v>
      </c>
    </row>
    <row r="26" spans="1:11" ht="14.4" customHeight="1" thickBot="1" x14ac:dyDescent="0.35">
      <c r="A26" s="729" t="s">
        <v>348</v>
      </c>
      <c r="B26" s="707">
        <v>3282.7296591577001</v>
      </c>
      <c r="C26" s="707">
        <v>3099.7790500000001</v>
      </c>
      <c r="D26" s="708">
        <v>-182.950609157695</v>
      </c>
      <c r="E26" s="709">
        <v>0.94426875553099998</v>
      </c>
      <c r="F26" s="707">
        <v>3050</v>
      </c>
      <c r="G26" s="708">
        <v>762.5</v>
      </c>
      <c r="H26" s="710">
        <v>114.20304</v>
      </c>
      <c r="I26" s="707">
        <v>168.39394999999999</v>
      </c>
      <c r="J26" s="708">
        <v>-594.10604999999998</v>
      </c>
      <c r="K26" s="711">
        <v>5.5211131146999999E-2</v>
      </c>
    </row>
    <row r="27" spans="1:11" ht="14.4" customHeight="1" thickBot="1" x14ac:dyDescent="0.35">
      <c r="A27" s="729" t="s">
        <v>349</v>
      </c>
      <c r="B27" s="707">
        <v>643.87326138215599</v>
      </c>
      <c r="C27" s="707">
        <v>1044.1608900000001</v>
      </c>
      <c r="D27" s="708">
        <v>400.28762861784401</v>
      </c>
      <c r="E27" s="709">
        <v>1.6216869881480001</v>
      </c>
      <c r="F27" s="707">
        <v>900</v>
      </c>
      <c r="G27" s="708">
        <v>225</v>
      </c>
      <c r="H27" s="710">
        <v>26.771850000000001</v>
      </c>
      <c r="I27" s="707">
        <v>306.54629999999997</v>
      </c>
      <c r="J27" s="708">
        <v>81.546300000000002</v>
      </c>
      <c r="K27" s="711">
        <v>0.34060699999999999</v>
      </c>
    </row>
    <row r="28" spans="1:11" ht="14.4" customHeight="1" thickBot="1" x14ac:dyDescent="0.35">
      <c r="A28" s="729" t="s">
        <v>350</v>
      </c>
      <c r="B28" s="707">
        <v>1000.00009027948</v>
      </c>
      <c r="C28" s="707">
        <v>938.81793000000096</v>
      </c>
      <c r="D28" s="708">
        <v>-61.182160279483</v>
      </c>
      <c r="E28" s="709">
        <v>0.93881784524400003</v>
      </c>
      <c r="F28" s="707">
        <v>960</v>
      </c>
      <c r="G28" s="708">
        <v>240</v>
      </c>
      <c r="H28" s="710">
        <v>75.675299999999993</v>
      </c>
      <c r="I28" s="707">
        <v>180.94747000000001</v>
      </c>
      <c r="J28" s="708">
        <v>-59.052529999999003</v>
      </c>
      <c r="K28" s="711">
        <v>0.18848694791600001</v>
      </c>
    </row>
    <row r="29" spans="1:11" ht="14.4" customHeight="1" thickBot="1" x14ac:dyDescent="0.35">
      <c r="A29" s="729" t="s">
        <v>351</v>
      </c>
      <c r="B29" s="707">
        <v>0</v>
      </c>
      <c r="C29" s="707">
        <v>21.145800000000001</v>
      </c>
      <c r="D29" s="708">
        <v>21.145800000000001</v>
      </c>
      <c r="E29" s="717" t="s">
        <v>326</v>
      </c>
      <c r="F29" s="707">
        <v>25</v>
      </c>
      <c r="G29" s="708">
        <v>6.25</v>
      </c>
      <c r="H29" s="710">
        <v>0</v>
      </c>
      <c r="I29" s="707">
        <v>0</v>
      </c>
      <c r="J29" s="708">
        <v>-6.25</v>
      </c>
      <c r="K29" s="711">
        <v>0</v>
      </c>
    </row>
    <row r="30" spans="1:11" ht="14.4" customHeight="1" thickBot="1" x14ac:dyDescent="0.35">
      <c r="A30" s="729" t="s">
        <v>352</v>
      </c>
      <c r="B30" s="707">
        <v>1.0000000902790001</v>
      </c>
      <c r="C30" s="707">
        <v>0.96279999999999999</v>
      </c>
      <c r="D30" s="708">
        <v>-3.7200090279000002E-2</v>
      </c>
      <c r="E30" s="709">
        <v>0.96279991307799995</v>
      </c>
      <c r="F30" s="707">
        <v>1</v>
      </c>
      <c r="G30" s="708">
        <v>0.25</v>
      </c>
      <c r="H30" s="710">
        <v>0</v>
      </c>
      <c r="I30" s="707">
        <v>0</v>
      </c>
      <c r="J30" s="708">
        <v>-0.25</v>
      </c>
      <c r="K30" s="711">
        <v>0</v>
      </c>
    </row>
    <row r="31" spans="1:11" ht="14.4" customHeight="1" thickBot="1" x14ac:dyDescent="0.35">
      <c r="A31" s="729" t="s">
        <v>353</v>
      </c>
      <c r="B31" s="707">
        <v>1020.00009208507</v>
      </c>
      <c r="C31" s="707">
        <v>1158.51163</v>
      </c>
      <c r="D31" s="708">
        <v>138.51153791492601</v>
      </c>
      <c r="E31" s="709">
        <v>1.1357956131469999</v>
      </c>
      <c r="F31" s="707">
        <v>1159</v>
      </c>
      <c r="G31" s="708">
        <v>289.75</v>
      </c>
      <c r="H31" s="710">
        <v>93.462010000000006</v>
      </c>
      <c r="I31" s="707">
        <v>319.1773</v>
      </c>
      <c r="J31" s="708">
        <v>29.427299999999999</v>
      </c>
      <c r="K31" s="711">
        <v>0.27539025021500002</v>
      </c>
    </row>
    <row r="32" spans="1:11" ht="14.4" customHeight="1" thickBot="1" x14ac:dyDescent="0.35">
      <c r="A32" s="729" t="s">
        <v>354</v>
      </c>
      <c r="B32" s="707">
        <v>22119.374961701</v>
      </c>
      <c r="C32" s="707">
        <v>22062.27289</v>
      </c>
      <c r="D32" s="708">
        <v>-57.102071700952003</v>
      </c>
      <c r="E32" s="709">
        <v>0.99741845907399995</v>
      </c>
      <c r="F32" s="707">
        <v>22412</v>
      </c>
      <c r="G32" s="708">
        <v>5603</v>
      </c>
      <c r="H32" s="710">
        <v>1959.2674999999999</v>
      </c>
      <c r="I32" s="707">
        <v>6080.4624400000002</v>
      </c>
      <c r="J32" s="708">
        <v>477.46244000000303</v>
      </c>
      <c r="K32" s="711">
        <v>0.27130387470900003</v>
      </c>
    </row>
    <row r="33" spans="1:11" ht="14.4" customHeight="1" thickBot="1" x14ac:dyDescent="0.35">
      <c r="A33" s="729" t="s">
        <v>355</v>
      </c>
      <c r="B33" s="707">
        <v>2048.6707832321699</v>
      </c>
      <c r="C33" s="707">
        <v>1834.1715200000001</v>
      </c>
      <c r="D33" s="708">
        <v>-214.49926323216599</v>
      </c>
      <c r="E33" s="709">
        <v>0.89529832465600001</v>
      </c>
      <c r="F33" s="707">
        <v>1900</v>
      </c>
      <c r="G33" s="708">
        <v>475</v>
      </c>
      <c r="H33" s="710">
        <v>147.6026</v>
      </c>
      <c r="I33" s="707">
        <v>448.60789999999997</v>
      </c>
      <c r="J33" s="708">
        <v>-26.392099999999001</v>
      </c>
      <c r="K33" s="711">
        <v>0.236109421052</v>
      </c>
    </row>
    <row r="34" spans="1:11" ht="14.4" customHeight="1" thickBot="1" x14ac:dyDescent="0.35">
      <c r="A34" s="729" t="s">
        <v>356</v>
      </c>
      <c r="B34" s="707">
        <v>1900.00017153102</v>
      </c>
      <c r="C34" s="707">
        <v>1921.5738799999999</v>
      </c>
      <c r="D34" s="708">
        <v>21.573708468980001</v>
      </c>
      <c r="E34" s="709">
        <v>1.011354582379</v>
      </c>
      <c r="F34" s="707">
        <v>1900</v>
      </c>
      <c r="G34" s="708">
        <v>475</v>
      </c>
      <c r="H34" s="710">
        <v>148.84846999999999</v>
      </c>
      <c r="I34" s="707">
        <v>454.72366</v>
      </c>
      <c r="J34" s="708">
        <v>-20.276339999998999</v>
      </c>
      <c r="K34" s="711">
        <v>0.23932824210500001</v>
      </c>
    </row>
    <row r="35" spans="1:11" ht="14.4" customHeight="1" thickBot="1" x14ac:dyDescent="0.35">
      <c r="A35" s="729" t="s">
        <v>357</v>
      </c>
      <c r="B35" s="707">
        <v>200.00001805589699</v>
      </c>
      <c r="C35" s="707">
        <v>48.303550000000001</v>
      </c>
      <c r="D35" s="708">
        <v>-151.69646805589699</v>
      </c>
      <c r="E35" s="709">
        <v>0.241517728195</v>
      </c>
      <c r="F35" s="707">
        <v>100</v>
      </c>
      <c r="G35" s="708">
        <v>25</v>
      </c>
      <c r="H35" s="710">
        <v>5.0132000000000003</v>
      </c>
      <c r="I35" s="707">
        <v>14.721500000000001</v>
      </c>
      <c r="J35" s="708">
        <v>-10.278499999999999</v>
      </c>
      <c r="K35" s="711">
        <v>0.14721500000000001</v>
      </c>
    </row>
    <row r="36" spans="1:11" ht="14.4" customHeight="1" thickBot="1" x14ac:dyDescent="0.35">
      <c r="A36" s="729" t="s">
        <v>358</v>
      </c>
      <c r="B36" s="707">
        <v>265.00002392406299</v>
      </c>
      <c r="C36" s="707">
        <v>293.21294999999998</v>
      </c>
      <c r="D36" s="708">
        <v>28.212926075936</v>
      </c>
      <c r="E36" s="709">
        <v>1.1064638623730001</v>
      </c>
      <c r="F36" s="707">
        <v>280</v>
      </c>
      <c r="G36" s="708">
        <v>70</v>
      </c>
      <c r="H36" s="710">
        <v>20.095300000000002</v>
      </c>
      <c r="I36" s="707">
        <v>72.724549999999994</v>
      </c>
      <c r="J36" s="708">
        <v>2.7245499999999998</v>
      </c>
      <c r="K36" s="711">
        <v>0.25973053571400001</v>
      </c>
    </row>
    <row r="37" spans="1:11" ht="14.4" customHeight="1" thickBot="1" x14ac:dyDescent="0.35">
      <c r="A37" s="729" t="s">
        <v>359</v>
      </c>
      <c r="B37" s="707">
        <v>3132.0002827553499</v>
      </c>
      <c r="C37" s="707">
        <v>3074.0004399999998</v>
      </c>
      <c r="D37" s="708">
        <v>-57.999842755343998</v>
      </c>
      <c r="E37" s="709">
        <v>0.98148153335900001</v>
      </c>
      <c r="F37" s="707">
        <v>3100</v>
      </c>
      <c r="G37" s="708">
        <v>775</v>
      </c>
      <c r="H37" s="710">
        <v>358.07346000000001</v>
      </c>
      <c r="I37" s="707">
        <v>908.54610000000002</v>
      </c>
      <c r="J37" s="708">
        <v>133.5461</v>
      </c>
      <c r="K37" s="711">
        <v>0.29307938709600001</v>
      </c>
    </row>
    <row r="38" spans="1:11" ht="14.4" customHeight="1" thickBot="1" x14ac:dyDescent="0.35">
      <c r="A38" s="729" t="s">
        <v>360</v>
      </c>
      <c r="B38" s="707">
        <v>878.00007926538694</v>
      </c>
      <c r="C38" s="707">
        <v>848.07717000000002</v>
      </c>
      <c r="D38" s="708">
        <v>-29.922909265386998</v>
      </c>
      <c r="E38" s="709">
        <v>0.96591924081500002</v>
      </c>
      <c r="F38" s="707">
        <v>840</v>
      </c>
      <c r="G38" s="708">
        <v>210</v>
      </c>
      <c r="H38" s="710">
        <v>58.524410000000003</v>
      </c>
      <c r="I38" s="707">
        <v>187.62547000000001</v>
      </c>
      <c r="J38" s="708">
        <v>-22.374529999999002</v>
      </c>
      <c r="K38" s="711">
        <v>0.22336365476100001</v>
      </c>
    </row>
    <row r="39" spans="1:11" ht="14.4" customHeight="1" thickBot="1" x14ac:dyDescent="0.35">
      <c r="A39" s="729" t="s">
        <v>361</v>
      </c>
      <c r="B39" s="707">
        <v>62.405896900645999</v>
      </c>
      <c r="C39" s="707">
        <v>22.158249999999999</v>
      </c>
      <c r="D39" s="708">
        <v>-40.247646900645996</v>
      </c>
      <c r="E39" s="709">
        <v>0.35506660588900002</v>
      </c>
      <c r="F39" s="707">
        <v>20</v>
      </c>
      <c r="G39" s="708">
        <v>5</v>
      </c>
      <c r="H39" s="710">
        <v>0</v>
      </c>
      <c r="I39" s="707">
        <v>44.877740000000003</v>
      </c>
      <c r="J39" s="708">
        <v>39.877740000000003</v>
      </c>
      <c r="K39" s="711">
        <v>2.243887</v>
      </c>
    </row>
    <row r="40" spans="1:11" ht="14.4" customHeight="1" thickBot="1" x14ac:dyDescent="0.35">
      <c r="A40" s="728" t="s">
        <v>362</v>
      </c>
      <c r="B40" s="712">
        <v>636.54779862923101</v>
      </c>
      <c r="C40" s="712">
        <v>633.66179999999997</v>
      </c>
      <c r="D40" s="713">
        <v>-2.885998629231</v>
      </c>
      <c r="E40" s="719">
        <v>0.995466171377</v>
      </c>
      <c r="F40" s="712">
        <v>681.72179065551097</v>
      </c>
      <c r="G40" s="713">
        <v>170.430447663878</v>
      </c>
      <c r="H40" s="715">
        <v>57.000329999999998</v>
      </c>
      <c r="I40" s="712">
        <v>158.54266999999999</v>
      </c>
      <c r="J40" s="713">
        <v>-11.887777663876999</v>
      </c>
      <c r="K40" s="720">
        <v>0.23256212750300001</v>
      </c>
    </row>
    <row r="41" spans="1:11" ht="14.4" customHeight="1" thickBot="1" x14ac:dyDescent="0.35">
      <c r="A41" s="729" t="s">
        <v>363</v>
      </c>
      <c r="B41" s="707">
        <v>547.69762035533495</v>
      </c>
      <c r="C41" s="707">
        <v>505.27260000000001</v>
      </c>
      <c r="D41" s="708">
        <v>-42.425020355333999</v>
      </c>
      <c r="E41" s="709">
        <v>0.92253933780499997</v>
      </c>
      <c r="F41" s="707">
        <v>644.54643735423497</v>
      </c>
      <c r="G41" s="708">
        <v>161.136609338559</v>
      </c>
      <c r="H41" s="710">
        <v>46.419719999999998</v>
      </c>
      <c r="I41" s="707">
        <v>129.2362</v>
      </c>
      <c r="J41" s="708">
        <v>-31.900409338557999</v>
      </c>
      <c r="K41" s="711">
        <v>0.20050719779000001</v>
      </c>
    </row>
    <row r="42" spans="1:11" ht="14.4" customHeight="1" thickBot="1" x14ac:dyDescent="0.35">
      <c r="A42" s="729" t="s">
        <v>364</v>
      </c>
      <c r="B42" s="707">
        <v>88.850178273896006</v>
      </c>
      <c r="C42" s="707">
        <v>128.38919999999999</v>
      </c>
      <c r="D42" s="708">
        <v>39.539021726103002</v>
      </c>
      <c r="E42" s="709">
        <v>1.4450077928280001</v>
      </c>
      <c r="F42" s="707">
        <v>37.175353301275003</v>
      </c>
      <c r="G42" s="708">
        <v>9.2938383253179992</v>
      </c>
      <c r="H42" s="710">
        <v>10.58061</v>
      </c>
      <c r="I42" s="707">
        <v>29.306470000000001</v>
      </c>
      <c r="J42" s="708">
        <v>20.012631674681</v>
      </c>
      <c r="K42" s="711">
        <v>0.78833063837999995</v>
      </c>
    </row>
    <row r="43" spans="1:11" ht="14.4" customHeight="1" thickBot="1" x14ac:dyDescent="0.35">
      <c r="A43" s="728" t="s">
        <v>365</v>
      </c>
      <c r="B43" s="712">
        <v>782.16932899258802</v>
      </c>
      <c r="C43" s="712">
        <v>747.62981000000002</v>
      </c>
      <c r="D43" s="713">
        <v>-34.539518992586999</v>
      </c>
      <c r="E43" s="719">
        <v>0.95584137895400001</v>
      </c>
      <c r="F43" s="712">
        <v>815.13183514290995</v>
      </c>
      <c r="G43" s="713">
        <v>203.782958785728</v>
      </c>
      <c r="H43" s="715">
        <v>82.219610000000003</v>
      </c>
      <c r="I43" s="712">
        <v>205.58606</v>
      </c>
      <c r="J43" s="713">
        <v>1.803101214272</v>
      </c>
      <c r="K43" s="720">
        <v>0.25221203630599998</v>
      </c>
    </row>
    <row r="44" spans="1:11" ht="14.4" customHeight="1" thickBot="1" x14ac:dyDescent="0.35">
      <c r="A44" s="729" t="s">
        <v>366</v>
      </c>
      <c r="B44" s="707">
        <v>9.6939972562189993</v>
      </c>
      <c r="C44" s="707">
        <v>5.1909000000000001</v>
      </c>
      <c r="D44" s="708">
        <v>-4.5030972562190001</v>
      </c>
      <c r="E44" s="709">
        <v>0.535475703448</v>
      </c>
      <c r="F44" s="707">
        <v>0</v>
      </c>
      <c r="G44" s="708">
        <v>0</v>
      </c>
      <c r="H44" s="710">
        <v>8.8209</v>
      </c>
      <c r="I44" s="707">
        <v>8.8209</v>
      </c>
      <c r="J44" s="708">
        <v>8.8209</v>
      </c>
      <c r="K44" s="718" t="s">
        <v>326</v>
      </c>
    </row>
    <row r="45" spans="1:11" ht="14.4" customHeight="1" thickBot="1" x14ac:dyDescent="0.35">
      <c r="A45" s="729" t="s">
        <v>367</v>
      </c>
      <c r="B45" s="707">
        <v>15.546050132256999</v>
      </c>
      <c r="C45" s="707">
        <v>17.412310000000002</v>
      </c>
      <c r="D45" s="708">
        <v>1.8662598677419999</v>
      </c>
      <c r="E45" s="709">
        <v>1.120047205036</v>
      </c>
      <c r="F45" s="707">
        <v>61</v>
      </c>
      <c r="G45" s="708">
        <v>15.25</v>
      </c>
      <c r="H45" s="710">
        <v>2.69143</v>
      </c>
      <c r="I45" s="707">
        <v>10.791650000000001</v>
      </c>
      <c r="J45" s="708">
        <v>-4.4583500000000003</v>
      </c>
      <c r="K45" s="711">
        <v>0.17691229508100001</v>
      </c>
    </row>
    <row r="46" spans="1:11" ht="14.4" customHeight="1" thickBot="1" x14ac:dyDescent="0.35">
      <c r="A46" s="729" t="s">
        <v>368</v>
      </c>
      <c r="B46" s="707">
        <v>510.371339076921</v>
      </c>
      <c r="C46" s="707">
        <v>462.60897999999997</v>
      </c>
      <c r="D46" s="708">
        <v>-47.762359076919999</v>
      </c>
      <c r="E46" s="709">
        <v>0.906416455196</v>
      </c>
      <c r="F46" s="707">
        <v>466.86520079191001</v>
      </c>
      <c r="G46" s="708">
        <v>116.71630019797701</v>
      </c>
      <c r="H46" s="710">
        <v>43.068899999999999</v>
      </c>
      <c r="I46" s="707">
        <v>109.07913000000001</v>
      </c>
      <c r="J46" s="708">
        <v>-7.6371701979770004</v>
      </c>
      <c r="K46" s="711">
        <v>0.23364159465000001</v>
      </c>
    </row>
    <row r="47" spans="1:11" ht="14.4" customHeight="1" thickBot="1" x14ac:dyDescent="0.35">
      <c r="A47" s="729" t="s">
        <v>369</v>
      </c>
      <c r="B47" s="707">
        <v>51.0347688576</v>
      </c>
      <c r="C47" s="707">
        <v>47.211370000000002</v>
      </c>
      <c r="D47" s="708">
        <v>-3.8233988576</v>
      </c>
      <c r="E47" s="709">
        <v>0.92508246939899996</v>
      </c>
      <c r="F47" s="707">
        <v>50</v>
      </c>
      <c r="G47" s="708">
        <v>12.5</v>
      </c>
      <c r="H47" s="710">
        <v>4.5769399999999996</v>
      </c>
      <c r="I47" s="707">
        <v>12.384130000000001</v>
      </c>
      <c r="J47" s="708">
        <v>-0.115869999999</v>
      </c>
      <c r="K47" s="711">
        <v>0.2476826</v>
      </c>
    </row>
    <row r="48" spans="1:11" ht="14.4" customHeight="1" thickBot="1" x14ac:dyDescent="0.35">
      <c r="A48" s="729" t="s">
        <v>370</v>
      </c>
      <c r="B48" s="707">
        <v>13.193223103215001</v>
      </c>
      <c r="C48" s="707">
        <v>4.8046800000000003</v>
      </c>
      <c r="D48" s="708">
        <v>-8.3885431032149995</v>
      </c>
      <c r="E48" s="709">
        <v>0.36417787847600003</v>
      </c>
      <c r="F48" s="707">
        <v>5.1213821204750003</v>
      </c>
      <c r="G48" s="708">
        <v>1.280345530118</v>
      </c>
      <c r="H48" s="710">
        <v>0.72040000000000004</v>
      </c>
      <c r="I48" s="707">
        <v>3.1248</v>
      </c>
      <c r="J48" s="708">
        <v>1.8444544698809999</v>
      </c>
      <c r="K48" s="711">
        <v>0.61014779340600001</v>
      </c>
    </row>
    <row r="49" spans="1:11" ht="14.4" customHeight="1" thickBot="1" x14ac:dyDescent="0.35">
      <c r="A49" s="729" t="s">
        <v>371</v>
      </c>
      <c r="B49" s="707">
        <v>0</v>
      </c>
      <c r="C49" s="707">
        <v>6.8783200000000004</v>
      </c>
      <c r="D49" s="708">
        <v>6.8783200000000004</v>
      </c>
      <c r="E49" s="717" t="s">
        <v>326</v>
      </c>
      <c r="F49" s="707">
        <v>0</v>
      </c>
      <c r="G49" s="708">
        <v>0</v>
      </c>
      <c r="H49" s="710">
        <v>0.64688999999999997</v>
      </c>
      <c r="I49" s="707">
        <v>2.1774300000000002</v>
      </c>
      <c r="J49" s="708">
        <v>2.1774300000000002</v>
      </c>
      <c r="K49" s="718" t="s">
        <v>326</v>
      </c>
    </row>
    <row r="50" spans="1:11" ht="14.4" customHeight="1" thickBot="1" x14ac:dyDescent="0.35">
      <c r="A50" s="729" t="s">
        <v>372</v>
      </c>
      <c r="B50" s="707">
        <v>0</v>
      </c>
      <c r="C50" s="707">
        <v>4.7601399999999998</v>
      </c>
      <c r="D50" s="708">
        <v>4.7601399999999998</v>
      </c>
      <c r="E50" s="717" t="s">
        <v>373</v>
      </c>
      <c r="F50" s="707">
        <v>0</v>
      </c>
      <c r="G50" s="708">
        <v>0</v>
      </c>
      <c r="H50" s="710">
        <v>0.45979999999999999</v>
      </c>
      <c r="I50" s="707">
        <v>3.7068599999999998</v>
      </c>
      <c r="J50" s="708">
        <v>3.7068599999999998</v>
      </c>
      <c r="K50" s="718" t="s">
        <v>326</v>
      </c>
    </row>
    <row r="51" spans="1:11" ht="14.4" customHeight="1" thickBot="1" x14ac:dyDescent="0.35">
      <c r="A51" s="729" t="s">
        <v>374</v>
      </c>
      <c r="B51" s="707">
        <v>47.355075250513003</v>
      </c>
      <c r="C51" s="707">
        <v>17.67869</v>
      </c>
      <c r="D51" s="708">
        <v>-29.676385250513</v>
      </c>
      <c r="E51" s="709">
        <v>0.373321970379</v>
      </c>
      <c r="F51" s="707">
        <v>22</v>
      </c>
      <c r="G51" s="708">
        <v>5.5</v>
      </c>
      <c r="H51" s="710">
        <v>0.33502999999999999</v>
      </c>
      <c r="I51" s="707">
        <v>0.95408999999999999</v>
      </c>
      <c r="J51" s="708">
        <v>-4.5459100000000001</v>
      </c>
      <c r="K51" s="711">
        <v>4.3367727272000001E-2</v>
      </c>
    </row>
    <row r="52" spans="1:11" ht="14.4" customHeight="1" thickBot="1" x14ac:dyDescent="0.35">
      <c r="A52" s="729" t="s">
        <v>375</v>
      </c>
      <c r="B52" s="707">
        <v>13.156630566835</v>
      </c>
      <c r="C52" s="707">
        <v>10.71045</v>
      </c>
      <c r="D52" s="708">
        <v>-2.4461805668349998</v>
      </c>
      <c r="E52" s="709">
        <v>0.81407241357000004</v>
      </c>
      <c r="F52" s="707">
        <v>12</v>
      </c>
      <c r="G52" s="708">
        <v>3</v>
      </c>
      <c r="H52" s="710">
        <v>1.23299</v>
      </c>
      <c r="I52" s="707">
        <v>3.6989700000000001</v>
      </c>
      <c r="J52" s="708">
        <v>0.69896999999999998</v>
      </c>
      <c r="K52" s="711">
        <v>0.30824750000000001</v>
      </c>
    </row>
    <row r="53" spans="1:11" ht="14.4" customHeight="1" thickBot="1" x14ac:dyDescent="0.35">
      <c r="A53" s="729" t="s">
        <v>376</v>
      </c>
      <c r="B53" s="707">
        <v>42.604731709281999</v>
      </c>
      <c r="C53" s="707">
        <v>47.379269999999998</v>
      </c>
      <c r="D53" s="708">
        <v>4.7745382907170004</v>
      </c>
      <c r="E53" s="709">
        <v>1.1120659161349999</v>
      </c>
      <c r="F53" s="707">
        <v>57.145252230524001</v>
      </c>
      <c r="G53" s="708">
        <v>14.286313057631</v>
      </c>
      <c r="H53" s="710">
        <v>5.5175000000000001</v>
      </c>
      <c r="I53" s="707">
        <v>10.092980000000001</v>
      </c>
      <c r="J53" s="708">
        <v>-4.1933330576310004</v>
      </c>
      <c r="K53" s="711">
        <v>0.176619747153</v>
      </c>
    </row>
    <row r="54" spans="1:11" ht="14.4" customHeight="1" thickBot="1" x14ac:dyDescent="0.35">
      <c r="A54" s="729" t="s">
        <v>377</v>
      </c>
      <c r="B54" s="707">
        <v>0</v>
      </c>
      <c r="C54" s="707">
        <v>0</v>
      </c>
      <c r="D54" s="708">
        <v>0</v>
      </c>
      <c r="E54" s="709">
        <v>1</v>
      </c>
      <c r="F54" s="707">
        <v>0</v>
      </c>
      <c r="G54" s="708">
        <v>0</v>
      </c>
      <c r="H54" s="710">
        <v>0</v>
      </c>
      <c r="I54" s="707">
        <v>1.99</v>
      </c>
      <c r="J54" s="708">
        <v>1.99</v>
      </c>
      <c r="K54" s="718" t="s">
        <v>373</v>
      </c>
    </row>
    <row r="55" spans="1:11" ht="14.4" customHeight="1" thickBot="1" x14ac:dyDescent="0.35">
      <c r="A55" s="729" t="s">
        <v>378</v>
      </c>
      <c r="B55" s="707">
        <v>0</v>
      </c>
      <c r="C55" s="707">
        <v>5.5902000000000003</v>
      </c>
      <c r="D55" s="708">
        <v>5.5902000000000003</v>
      </c>
      <c r="E55" s="717" t="s">
        <v>373</v>
      </c>
      <c r="F55" s="707">
        <v>0</v>
      </c>
      <c r="G55" s="708">
        <v>0</v>
      </c>
      <c r="H55" s="710">
        <v>0</v>
      </c>
      <c r="I55" s="707">
        <v>0</v>
      </c>
      <c r="J55" s="708">
        <v>0</v>
      </c>
      <c r="K55" s="718" t="s">
        <v>326</v>
      </c>
    </row>
    <row r="56" spans="1:11" ht="14.4" customHeight="1" thickBot="1" x14ac:dyDescent="0.35">
      <c r="A56" s="729" t="s">
        <v>379</v>
      </c>
      <c r="B56" s="707">
        <v>79.213513039741997</v>
      </c>
      <c r="C56" s="707">
        <v>117.4045</v>
      </c>
      <c r="D56" s="708">
        <v>38.190986960257</v>
      </c>
      <c r="E56" s="709">
        <v>1.4821271711690001</v>
      </c>
      <c r="F56" s="707">
        <v>141</v>
      </c>
      <c r="G56" s="708">
        <v>35.25</v>
      </c>
      <c r="H56" s="710">
        <v>14.14883</v>
      </c>
      <c r="I56" s="707">
        <v>38.765120000000003</v>
      </c>
      <c r="J56" s="708">
        <v>3.51512</v>
      </c>
      <c r="K56" s="711">
        <v>0.27492992907800001</v>
      </c>
    </row>
    <row r="57" spans="1:11" ht="14.4" customHeight="1" thickBot="1" x14ac:dyDescent="0.35">
      <c r="A57" s="728" t="s">
        <v>380</v>
      </c>
      <c r="B57" s="712">
        <v>383.46563320877101</v>
      </c>
      <c r="C57" s="712">
        <v>575.64220999999998</v>
      </c>
      <c r="D57" s="713">
        <v>192.176576791229</v>
      </c>
      <c r="E57" s="719">
        <v>1.5011572358730001</v>
      </c>
      <c r="F57" s="712">
        <v>596.97711311493197</v>
      </c>
      <c r="G57" s="713">
        <v>149.24427827873299</v>
      </c>
      <c r="H57" s="715">
        <v>62.298299999999998</v>
      </c>
      <c r="I57" s="712">
        <v>151.97772000000001</v>
      </c>
      <c r="J57" s="713">
        <v>2.7334417212659998</v>
      </c>
      <c r="K57" s="720">
        <v>0.25457880488399998</v>
      </c>
    </row>
    <row r="58" spans="1:11" ht="14.4" customHeight="1" thickBot="1" x14ac:dyDescent="0.35">
      <c r="A58" s="729" t="s">
        <v>381</v>
      </c>
      <c r="B58" s="707">
        <v>0.18729023675799999</v>
      </c>
      <c r="C58" s="707">
        <v>0.97499999999999998</v>
      </c>
      <c r="D58" s="708">
        <v>0.78770976324099995</v>
      </c>
      <c r="E58" s="709">
        <v>5.2058239493749996</v>
      </c>
      <c r="F58" s="707">
        <v>0</v>
      </c>
      <c r="G58" s="708">
        <v>0</v>
      </c>
      <c r="H58" s="710">
        <v>0</v>
      </c>
      <c r="I58" s="707">
        <v>1.615</v>
      </c>
      <c r="J58" s="708">
        <v>1.615</v>
      </c>
      <c r="K58" s="718" t="s">
        <v>326</v>
      </c>
    </row>
    <row r="59" spans="1:11" ht="14.4" customHeight="1" thickBot="1" x14ac:dyDescent="0.35">
      <c r="A59" s="729" t="s">
        <v>382</v>
      </c>
      <c r="B59" s="707">
        <v>3.5579024830299999</v>
      </c>
      <c r="C59" s="707">
        <v>1.40446</v>
      </c>
      <c r="D59" s="708">
        <v>-2.1534424830300001</v>
      </c>
      <c r="E59" s="709">
        <v>0.39474381512599999</v>
      </c>
      <c r="F59" s="707">
        <v>0</v>
      </c>
      <c r="G59" s="708">
        <v>0</v>
      </c>
      <c r="H59" s="710">
        <v>0</v>
      </c>
      <c r="I59" s="707">
        <v>0</v>
      </c>
      <c r="J59" s="708">
        <v>0</v>
      </c>
      <c r="K59" s="718" t="s">
        <v>326</v>
      </c>
    </row>
    <row r="60" spans="1:11" ht="14.4" customHeight="1" thickBot="1" x14ac:dyDescent="0.35">
      <c r="A60" s="729" t="s">
        <v>383</v>
      </c>
      <c r="B60" s="707">
        <v>0</v>
      </c>
      <c r="C60" s="707">
        <v>18.216999999999999</v>
      </c>
      <c r="D60" s="708">
        <v>18.216999999999999</v>
      </c>
      <c r="E60" s="717" t="s">
        <v>373</v>
      </c>
      <c r="F60" s="707">
        <v>23.753853486930002</v>
      </c>
      <c r="G60" s="708">
        <v>5.9384633717320003</v>
      </c>
      <c r="H60" s="710">
        <v>0</v>
      </c>
      <c r="I60" s="707">
        <v>0</v>
      </c>
      <c r="J60" s="708">
        <v>-5.9384633717320003</v>
      </c>
      <c r="K60" s="711">
        <v>0</v>
      </c>
    </row>
    <row r="61" spans="1:11" ht="14.4" customHeight="1" thickBot="1" x14ac:dyDescent="0.35">
      <c r="A61" s="729" t="s">
        <v>384</v>
      </c>
      <c r="B61" s="707">
        <v>362.97991169775298</v>
      </c>
      <c r="C61" s="707">
        <v>526.04382999999996</v>
      </c>
      <c r="D61" s="708">
        <v>163.063918302247</v>
      </c>
      <c r="E61" s="709">
        <v>1.449236756765</v>
      </c>
      <c r="F61" s="707">
        <v>563.48721222313804</v>
      </c>
      <c r="G61" s="708">
        <v>140.87180305578499</v>
      </c>
      <c r="H61" s="710">
        <v>60.615699999999997</v>
      </c>
      <c r="I61" s="707">
        <v>146.07946999999999</v>
      </c>
      <c r="J61" s="708">
        <v>5.2076669442150001</v>
      </c>
      <c r="K61" s="711">
        <v>0.25924185470599997</v>
      </c>
    </row>
    <row r="62" spans="1:11" ht="14.4" customHeight="1" thickBot="1" x14ac:dyDescent="0.35">
      <c r="A62" s="729" t="s">
        <v>385</v>
      </c>
      <c r="B62" s="707">
        <v>0</v>
      </c>
      <c r="C62" s="707">
        <v>1.5246</v>
      </c>
      <c r="D62" s="708">
        <v>1.5246</v>
      </c>
      <c r="E62" s="717" t="s">
        <v>373</v>
      </c>
      <c r="F62" s="707">
        <v>0</v>
      </c>
      <c r="G62" s="708">
        <v>0</v>
      </c>
      <c r="H62" s="710">
        <v>0</v>
      </c>
      <c r="I62" s="707">
        <v>0</v>
      </c>
      <c r="J62" s="708">
        <v>0</v>
      </c>
      <c r="K62" s="718" t="s">
        <v>326</v>
      </c>
    </row>
    <row r="63" spans="1:11" ht="14.4" customHeight="1" thickBot="1" x14ac:dyDescent="0.35">
      <c r="A63" s="729" t="s">
        <v>386</v>
      </c>
      <c r="B63" s="707">
        <v>16.740528791229</v>
      </c>
      <c r="C63" s="707">
        <v>27.477319999999999</v>
      </c>
      <c r="D63" s="708">
        <v>10.736791208770001</v>
      </c>
      <c r="E63" s="709">
        <v>1.6413651171150001</v>
      </c>
      <c r="F63" s="707">
        <v>9.7360474048629992</v>
      </c>
      <c r="G63" s="708">
        <v>2.4340118512150002</v>
      </c>
      <c r="H63" s="710">
        <v>1.6826000000000001</v>
      </c>
      <c r="I63" s="707">
        <v>4.2832499999999998</v>
      </c>
      <c r="J63" s="708">
        <v>1.8492381487839999</v>
      </c>
      <c r="K63" s="711">
        <v>0.43993725809700002</v>
      </c>
    </row>
    <row r="64" spans="1:11" ht="14.4" customHeight="1" thickBot="1" x14ac:dyDescent="0.35">
      <c r="A64" s="728" t="s">
        <v>387</v>
      </c>
      <c r="B64" s="712">
        <v>590.83168476825301</v>
      </c>
      <c r="C64" s="712">
        <v>636.60383999999999</v>
      </c>
      <c r="D64" s="713">
        <v>45.772155231747</v>
      </c>
      <c r="E64" s="719">
        <v>1.077470718669</v>
      </c>
      <c r="F64" s="712">
        <v>636</v>
      </c>
      <c r="G64" s="713">
        <v>159</v>
      </c>
      <c r="H64" s="715">
        <v>41.686529999999998</v>
      </c>
      <c r="I64" s="712">
        <v>179.51784000000001</v>
      </c>
      <c r="J64" s="713">
        <v>20.51784</v>
      </c>
      <c r="K64" s="720">
        <v>0.28226075471599998</v>
      </c>
    </row>
    <row r="65" spans="1:11" ht="14.4" customHeight="1" thickBot="1" x14ac:dyDescent="0.35">
      <c r="A65" s="729" t="s">
        <v>388</v>
      </c>
      <c r="B65" s="707">
        <v>0</v>
      </c>
      <c r="C65" s="707">
        <v>0</v>
      </c>
      <c r="D65" s="708">
        <v>0</v>
      </c>
      <c r="E65" s="709">
        <v>1</v>
      </c>
      <c r="F65" s="707">
        <v>11</v>
      </c>
      <c r="G65" s="708">
        <v>2.75</v>
      </c>
      <c r="H65" s="710">
        <v>0</v>
      </c>
      <c r="I65" s="707">
        <v>0</v>
      </c>
      <c r="J65" s="708">
        <v>-2.75</v>
      </c>
      <c r="K65" s="711">
        <v>0</v>
      </c>
    </row>
    <row r="66" spans="1:11" ht="14.4" customHeight="1" thickBot="1" x14ac:dyDescent="0.35">
      <c r="A66" s="729" t="s">
        <v>389</v>
      </c>
      <c r="B66" s="707">
        <v>0</v>
      </c>
      <c r="C66" s="707">
        <v>28.131509999999999</v>
      </c>
      <c r="D66" s="708">
        <v>28.131509999999999</v>
      </c>
      <c r="E66" s="717" t="s">
        <v>326</v>
      </c>
      <c r="F66" s="707">
        <v>32</v>
      </c>
      <c r="G66" s="708">
        <v>8</v>
      </c>
      <c r="H66" s="710">
        <v>0.66283999999999998</v>
      </c>
      <c r="I66" s="707">
        <v>5.5888499999999999</v>
      </c>
      <c r="J66" s="708">
        <v>-2.4111500000000001</v>
      </c>
      <c r="K66" s="711">
        <v>0.1746515625</v>
      </c>
    </row>
    <row r="67" spans="1:11" ht="14.4" customHeight="1" thickBot="1" x14ac:dyDescent="0.35">
      <c r="A67" s="729" t="s">
        <v>390</v>
      </c>
      <c r="B67" s="707">
        <v>0</v>
      </c>
      <c r="C67" s="707">
        <v>3.10365</v>
      </c>
      <c r="D67" s="708">
        <v>3.10365</v>
      </c>
      <c r="E67" s="717" t="s">
        <v>373</v>
      </c>
      <c r="F67" s="707">
        <v>0</v>
      </c>
      <c r="G67" s="708">
        <v>0</v>
      </c>
      <c r="H67" s="710">
        <v>0</v>
      </c>
      <c r="I67" s="707">
        <v>0.68969999999999998</v>
      </c>
      <c r="J67" s="708">
        <v>0.68969999999999998</v>
      </c>
      <c r="K67" s="718" t="s">
        <v>326</v>
      </c>
    </row>
    <row r="68" spans="1:11" ht="14.4" customHeight="1" thickBot="1" x14ac:dyDescent="0.35">
      <c r="A68" s="729" t="s">
        <v>391</v>
      </c>
      <c r="B68" s="707">
        <v>0</v>
      </c>
      <c r="C68" s="707">
        <v>5.8537999999999997</v>
      </c>
      <c r="D68" s="708">
        <v>5.8537999999999997</v>
      </c>
      <c r="E68" s="717" t="s">
        <v>326</v>
      </c>
      <c r="F68" s="707">
        <v>0</v>
      </c>
      <c r="G68" s="708">
        <v>0</v>
      </c>
      <c r="H68" s="710">
        <v>0.23425000000000001</v>
      </c>
      <c r="I68" s="707">
        <v>4.1557599999999999</v>
      </c>
      <c r="J68" s="708">
        <v>4.1557599999999999</v>
      </c>
      <c r="K68" s="718" t="s">
        <v>326</v>
      </c>
    </row>
    <row r="69" spans="1:11" ht="14.4" customHeight="1" thickBot="1" x14ac:dyDescent="0.35">
      <c r="A69" s="729" t="s">
        <v>392</v>
      </c>
      <c r="B69" s="707">
        <v>242.87907672776399</v>
      </c>
      <c r="C69" s="707">
        <v>239.3749</v>
      </c>
      <c r="D69" s="708">
        <v>-3.5041767277639999</v>
      </c>
      <c r="E69" s="709">
        <v>0.98557234005000005</v>
      </c>
      <c r="F69" s="707">
        <v>240</v>
      </c>
      <c r="G69" s="708">
        <v>60</v>
      </c>
      <c r="H69" s="710">
        <v>22.715060000000001</v>
      </c>
      <c r="I69" s="707">
        <v>65.140119999999996</v>
      </c>
      <c r="J69" s="708">
        <v>5.1401199999999996</v>
      </c>
      <c r="K69" s="711">
        <v>0.27141716666600002</v>
      </c>
    </row>
    <row r="70" spans="1:11" ht="14.4" customHeight="1" thickBot="1" x14ac:dyDescent="0.35">
      <c r="A70" s="729" t="s">
        <v>393</v>
      </c>
      <c r="B70" s="707">
        <v>185.00001670170499</v>
      </c>
      <c r="C70" s="707">
        <v>195.90685999999999</v>
      </c>
      <c r="D70" s="708">
        <v>10.906843298295</v>
      </c>
      <c r="E70" s="709">
        <v>1.0589559043979999</v>
      </c>
      <c r="F70" s="707">
        <v>193</v>
      </c>
      <c r="G70" s="708">
        <v>48.25</v>
      </c>
      <c r="H70" s="710">
        <v>12.162409999999999</v>
      </c>
      <c r="I70" s="707">
        <v>55.769919999999999</v>
      </c>
      <c r="J70" s="708">
        <v>7.5199199999999999</v>
      </c>
      <c r="K70" s="711">
        <v>0.28896331606199999</v>
      </c>
    </row>
    <row r="71" spans="1:11" ht="14.4" customHeight="1" thickBot="1" x14ac:dyDescent="0.35">
      <c r="A71" s="729" t="s">
        <v>394</v>
      </c>
      <c r="B71" s="707">
        <v>162.95259133878301</v>
      </c>
      <c r="C71" s="707">
        <v>164.23312000000001</v>
      </c>
      <c r="D71" s="708">
        <v>1.2805286612160001</v>
      </c>
      <c r="E71" s="709">
        <v>1.0078582896449999</v>
      </c>
      <c r="F71" s="707">
        <v>160</v>
      </c>
      <c r="G71" s="708">
        <v>40</v>
      </c>
      <c r="H71" s="710">
        <v>5.9119700000000002</v>
      </c>
      <c r="I71" s="707">
        <v>48.173490000000001</v>
      </c>
      <c r="J71" s="708">
        <v>8.1734899999999993</v>
      </c>
      <c r="K71" s="711">
        <v>0.30108431250000001</v>
      </c>
    </row>
    <row r="72" spans="1:11" ht="14.4" customHeight="1" thickBot="1" x14ac:dyDescent="0.35">
      <c r="A72" s="727" t="s">
        <v>42</v>
      </c>
      <c r="B72" s="707">
        <v>2109.5406684013901</v>
      </c>
      <c r="C72" s="707">
        <v>1982.595</v>
      </c>
      <c r="D72" s="708">
        <v>-126.945668401386</v>
      </c>
      <c r="E72" s="709">
        <v>0.93982307603500004</v>
      </c>
      <c r="F72" s="707">
        <v>2112.1255361949402</v>
      </c>
      <c r="G72" s="708">
        <v>528.03138404873505</v>
      </c>
      <c r="H72" s="710">
        <v>193.96199999999999</v>
      </c>
      <c r="I72" s="707">
        <v>672.32399999999996</v>
      </c>
      <c r="J72" s="708">
        <v>144.29261595126499</v>
      </c>
      <c r="K72" s="711">
        <v>0.31831630671400002</v>
      </c>
    </row>
    <row r="73" spans="1:11" ht="14.4" customHeight="1" thickBot="1" x14ac:dyDescent="0.35">
      <c r="A73" s="728" t="s">
        <v>395</v>
      </c>
      <c r="B73" s="712">
        <v>2109.5406684013901</v>
      </c>
      <c r="C73" s="712">
        <v>1982.595</v>
      </c>
      <c r="D73" s="713">
        <v>-126.945668401386</v>
      </c>
      <c r="E73" s="719">
        <v>0.93982307603500004</v>
      </c>
      <c r="F73" s="712">
        <v>2112.1255361949402</v>
      </c>
      <c r="G73" s="713">
        <v>528.03138404873505</v>
      </c>
      <c r="H73" s="715">
        <v>193.96199999999999</v>
      </c>
      <c r="I73" s="712">
        <v>672.32399999999996</v>
      </c>
      <c r="J73" s="713">
        <v>144.29261595126499</v>
      </c>
      <c r="K73" s="720">
        <v>0.31831630671400002</v>
      </c>
    </row>
    <row r="74" spans="1:11" ht="14.4" customHeight="1" thickBot="1" x14ac:dyDescent="0.35">
      <c r="A74" s="729" t="s">
        <v>396</v>
      </c>
      <c r="B74" s="707">
        <v>731.96526076856105</v>
      </c>
      <c r="C74" s="707">
        <v>553.94600000000003</v>
      </c>
      <c r="D74" s="708">
        <v>-178.019260768561</v>
      </c>
      <c r="E74" s="709">
        <v>0.75679274644500005</v>
      </c>
      <c r="F74" s="707">
        <v>668.99999999999704</v>
      </c>
      <c r="G74" s="708">
        <v>167.24999999999901</v>
      </c>
      <c r="H74" s="710">
        <v>54.106000000000002</v>
      </c>
      <c r="I74" s="707">
        <v>164.81299999999999</v>
      </c>
      <c r="J74" s="708">
        <v>-2.4369999999990002</v>
      </c>
      <c r="K74" s="711">
        <v>0.246357249626</v>
      </c>
    </row>
    <row r="75" spans="1:11" ht="14.4" customHeight="1" thickBot="1" x14ac:dyDescent="0.35">
      <c r="A75" s="729" t="s">
        <v>397</v>
      </c>
      <c r="B75" s="707">
        <v>322.26238329230603</v>
      </c>
      <c r="C75" s="707">
        <v>336.245</v>
      </c>
      <c r="D75" s="708">
        <v>13.982616707694</v>
      </c>
      <c r="E75" s="709">
        <v>1.043388919813</v>
      </c>
      <c r="F75" s="707">
        <v>363.12553619494702</v>
      </c>
      <c r="G75" s="708">
        <v>90.781384048736001</v>
      </c>
      <c r="H75" s="710">
        <v>31.6</v>
      </c>
      <c r="I75" s="707">
        <v>94.971999999999994</v>
      </c>
      <c r="J75" s="708">
        <v>4.1906159512630001</v>
      </c>
      <c r="K75" s="711">
        <v>0.26154040554399999</v>
      </c>
    </row>
    <row r="76" spans="1:11" ht="14.4" customHeight="1" thickBot="1" x14ac:dyDescent="0.35">
      <c r="A76" s="729" t="s">
        <v>398</v>
      </c>
      <c r="B76" s="707">
        <v>1055.3130243405201</v>
      </c>
      <c r="C76" s="707">
        <v>1092.404</v>
      </c>
      <c r="D76" s="708">
        <v>37.090975659479</v>
      </c>
      <c r="E76" s="709">
        <v>1.0351468946210001</v>
      </c>
      <c r="F76" s="707">
        <v>1080</v>
      </c>
      <c r="G76" s="708">
        <v>269.99999999999898</v>
      </c>
      <c r="H76" s="710">
        <v>108.256</v>
      </c>
      <c r="I76" s="707">
        <v>412.53899999999999</v>
      </c>
      <c r="J76" s="708">
        <v>142.53900000000101</v>
      </c>
      <c r="K76" s="711">
        <v>0.38198055555499999</v>
      </c>
    </row>
    <row r="77" spans="1:11" ht="14.4" customHeight="1" thickBot="1" x14ac:dyDescent="0.35">
      <c r="A77" s="730" t="s">
        <v>399</v>
      </c>
      <c r="B77" s="712">
        <v>4942.7702737328</v>
      </c>
      <c r="C77" s="712">
        <v>5226.9930000000004</v>
      </c>
      <c r="D77" s="713">
        <v>284.22272626720599</v>
      </c>
      <c r="E77" s="719">
        <v>1.0575027182179999</v>
      </c>
      <c r="F77" s="712">
        <v>5259.9918590626303</v>
      </c>
      <c r="G77" s="713">
        <v>1314.9979647656601</v>
      </c>
      <c r="H77" s="715">
        <v>539.48539000000096</v>
      </c>
      <c r="I77" s="712">
        <v>1260.9562800000001</v>
      </c>
      <c r="J77" s="713">
        <v>-54.041684765657003</v>
      </c>
      <c r="K77" s="720">
        <v>0.23972589954199999</v>
      </c>
    </row>
    <row r="78" spans="1:11" ht="14.4" customHeight="1" thickBot="1" x14ac:dyDescent="0.35">
      <c r="A78" s="727" t="s">
        <v>45</v>
      </c>
      <c r="B78" s="707">
        <v>1148.0058487587601</v>
      </c>
      <c r="C78" s="707">
        <v>1238.66283</v>
      </c>
      <c r="D78" s="708">
        <v>90.656981241243003</v>
      </c>
      <c r="E78" s="709">
        <v>1.078969093527</v>
      </c>
      <c r="F78" s="707">
        <v>1293.7232480673999</v>
      </c>
      <c r="G78" s="708">
        <v>323.43081201684902</v>
      </c>
      <c r="H78" s="710">
        <v>150.20155</v>
      </c>
      <c r="I78" s="707">
        <v>315.13396999999998</v>
      </c>
      <c r="J78" s="708">
        <v>-8.2968420168480002</v>
      </c>
      <c r="K78" s="711">
        <v>0.243586849405</v>
      </c>
    </row>
    <row r="79" spans="1:11" ht="14.4" customHeight="1" thickBot="1" x14ac:dyDescent="0.35">
      <c r="A79" s="731" t="s">
        <v>400</v>
      </c>
      <c r="B79" s="707">
        <v>1148.0058487587601</v>
      </c>
      <c r="C79" s="707">
        <v>1238.66283</v>
      </c>
      <c r="D79" s="708">
        <v>90.656981241243003</v>
      </c>
      <c r="E79" s="709">
        <v>1.078969093527</v>
      </c>
      <c r="F79" s="707">
        <v>1293.7232480673999</v>
      </c>
      <c r="G79" s="708">
        <v>323.43081201684902</v>
      </c>
      <c r="H79" s="710">
        <v>150.20155</v>
      </c>
      <c r="I79" s="707">
        <v>315.13396999999998</v>
      </c>
      <c r="J79" s="708">
        <v>-8.2968420168480002</v>
      </c>
      <c r="K79" s="711">
        <v>0.243586849405</v>
      </c>
    </row>
    <row r="80" spans="1:11" ht="14.4" customHeight="1" thickBot="1" x14ac:dyDescent="0.35">
      <c r="A80" s="729" t="s">
        <v>401</v>
      </c>
      <c r="B80" s="707">
        <v>916.94120381064295</v>
      </c>
      <c r="C80" s="707">
        <v>1062.11787</v>
      </c>
      <c r="D80" s="708">
        <v>145.17666618935701</v>
      </c>
      <c r="E80" s="709">
        <v>1.1583271267399999</v>
      </c>
      <c r="F80" s="707">
        <v>1106.8419164725599</v>
      </c>
      <c r="G80" s="708">
        <v>276.71047911813997</v>
      </c>
      <c r="H80" s="710">
        <v>143.7133</v>
      </c>
      <c r="I80" s="707">
        <v>289.10214999999999</v>
      </c>
      <c r="J80" s="708">
        <v>12.39167088186</v>
      </c>
      <c r="K80" s="711">
        <v>0.26119552006199998</v>
      </c>
    </row>
    <row r="81" spans="1:11" ht="14.4" customHeight="1" thickBot="1" x14ac:dyDescent="0.35">
      <c r="A81" s="729" t="s">
        <v>402</v>
      </c>
      <c r="B81" s="707">
        <v>33.099850994656997</v>
      </c>
      <c r="C81" s="707">
        <v>41.146630000000002</v>
      </c>
      <c r="D81" s="708">
        <v>8.0467790053419996</v>
      </c>
      <c r="E81" s="709">
        <v>1.243106200285</v>
      </c>
      <c r="F81" s="707">
        <v>18.867882738235998</v>
      </c>
      <c r="G81" s="708">
        <v>4.7169706845589996</v>
      </c>
      <c r="H81" s="710">
        <v>0</v>
      </c>
      <c r="I81" s="707">
        <v>1.52762</v>
      </c>
      <c r="J81" s="708">
        <v>-3.1893506845589998</v>
      </c>
      <c r="K81" s="711">
        <v>8.0964039325000001E-2</v>
      </c>
    </row>
    <row r="82" spans="1:11" ht="14.4" customHeight="1" thickBot="1" x14ac:dyDescent="0.35">
      <c r="A82" s="729" t="s">
        <v>403</v>
      </c>
      <c r="B82" s="707">
        <v>122.770676628348</v>
      </c>
      <c r="C82" s="707">
        <v>59.874490000000002</v>
      </c>
      <c r="D82" s="708">
        <v>-62.896186628347998</v>
      </c>
      <c r="E82" s="709">
        <v>0.48769373635699997</v>
      </c>
      <c r="F82" s="707">
        <v>86.013448856598998</v>
      </c>
      <c r="G82" s="708">
        <v>21.503362214149</v>
      </c>
      <c r="H82" s="710">
        <v>0.33188000000000001</v>
      </c>
      <c r="I82" s="707">
        <v>3.7522000000000002</v>
      </c>
      <c r="J82" s="708">
        <v>-17.751162214149002</v>
      </c>
      <c r="K82" s="711">
        <v>4.3623410639E-2</v>
      </c>
    </row>
    <row r="83" spans="1:11" ht="14.4" customHeight="1" thickBot="1" x14ac:dyDescent="0.35">
      <c r="A83" s="729" t="s">
        <v>404</v>
      </c>
      <c r="B83" s="707">
        <v>75.194117325107996</v>
      </c>
      <c r="C83" s="707">
        <v>70.501180000000005</v>
      </c>
      <c r="D83" s="708">
        <v>-4.6929373251079998</v>
      </c>
      <c r="E83" s="709">
        <v>0.93758903632199997</v>
      </c>
      <c r="F83" s="707">
        <v>74.999999999999005</v>
      </c>
      <c r="G83" s="708">
        <v>18.749999999999002</v>
      </c>
      <c r="H83" s="710">
        <v>6.1563699999999999</v>
      </c>
      <c r="I83" s="707">
        <v>20.751999999999999</v>
      </c>
      <c r="J83" s="708">
        <v>2.0019999999999998</v>
      </c>
      <c r="K83" s="711">
        <v>0.276693333333</v>
      </c>
    </row>
    <row r="84" spans="1:11" ht="14.4" customHeight="1" thickBot="1" x14ac:dyDescent="0.35">
      <c r="A84" s="729" t="s">
        <v>405</v>
      </c>
      <c r="B84" s="707">
        <v>0</v>
      </c>
      <c r="C84" s="707">
        <v>5.0226600000000001</v>
      </c>
      <c r="D84" s="708">
        <v>5.0226600000000001</v>
      </c>
      <c r="E84" s="717" t="s">
        <v>373</v>
      </c>
      <c r="F84" s="707">
        <v>7</v>
      </c>
      <c r="G84" s="708">
        <v>1.75</v>
      </c>
      <c r="H84" s="710">
        <v>0</v>
      </c>
      <c r="I84" s="707">
        <v>0</v>
      </c>
      <c r="J84" s="708">
        <v>-1.75</v>
      </c>
      <c r="K84" s="711">
        <v>0</v>
      </c>
    </row>
    <row r="85" spans="1:11" ht="14.4" customHeight="1" thickBot="1" x14ac:dyDescent="0.35">
      <c r="A85" s="732" t="s">
        <v>46</v>
      </c>
      <c r="B85" s="712">
        <v>0</v>
      </c>
      <c r="C85" s="712">
        <v>252.06335000000001</v>
      </c>
      <c r="D85" s="713">
        <v>252.06335000000001</v>
      </c>
      <c r="E85" s="714" t="s">
        <v>326</v>
      </c>
      <c r="F85" s="712">
        <v>0</v>
      </c>
      <c r="G85" s="713">
        <v>0</v>
      </c>
      <c r="H85" s="715">
        <v>13.835000000000001</v>
      </c>
      <c r="I85" s="712">
        <v>23.004000000000001</v>
      </c>
      <c r="J85" s="713">
        <v>23.004000000000001</v>
      </c>
      <c r="K85" s="716" t="s">
        <v>326</v>
      </c>
    </row>
    <row r="86" spans="1:11" ht="14.4" customHeight="1" thickBot="1" x14ac:dyDescent="0.35">
      <c r="A86" s="728" t="s">
        <v>406</v>
      </c>
      <c r="B86" s="712">
        <v>0</v>
      </c>
      <c r="C86" s="712">
        <v>115.36</v>
      </c>
      <c r="D86" s="713">
        <v>115.36</v>
      </c>
      <c r="E86" s="714" t="s">
        <v>326</v>
      </c>
      <c r="F86" s="712">
        <v>0</v>
      </c>
      <c r="G86" s="713">
        <v>0</v>
      </c>
      <c r="H86" s="715">
        <v>7.085</v>
      </c>
      <c r="I86" s="712">
        <v>16.254000000000001</v>
      </c>
      <c r="J86" s="713">
        <v>16.254000000000001</v>
      </c>
      <c r="K86" s="716" t="s">
        <v>326</v>
      </c>
    </row>
    <row r="87" spans="1:11" ht="14.4" customHeight="1" thickBot="1" x14ac:dyDescent="0.35">
      <c r="A87" s="729" t="s">
        <v>407</v>
      </c>
      <c r="B87" s="707">
        <v>0</v>
      </c>
      <c r="C87" s="707">
        <v>91.12</v>
      </c>
      <c r="D87" s="708">
        <v>91.12</v>
      </c>
      <c r="E87" s="717" t="s">
        <v>326</v>
      </c>
      <c r="F87" s="707">
        <v>0</v>
      </c>
      <c r="G87" s="708">
        <v>0</v>
      </c>
      <c r="H87" s="710">
        <v>3.7650000000000001</v>
      </c>
      <c r="I87" s="707">
        <v>7.9539999999999997</v>
      </c>
      <c r="J87" s="708">
        <v>7.9539999999999997</v>
      </c>
      <c r="K87" s="718" t="s">
        <v>326</v>
      </c>
    </row>
    <row r="88" spans="1:11" ht="14.4" customHeight="1" thickBot="1" x14ac:dyDescent="0.35">
      <c r="A88" s="729" t="s">
        <v>408</v>
      </c>
      <c r="B88" s="707">
        <v>0</v>
      </c>
      <c r="C88" s="707">
        <v>24.24</v>
      </c>
      <c r="D88" s="708">
        <v>24.24</v>
      </c>
      <c r="E88" s="717" t="s">
        <v>326</v>
      </c>
      <c r="F88" s="707">
        <v>0</v>
      </c>
      <c r="G88" s="708">
        <v>0</v>
      </c>
      <c r="H88" s="710">
        <v>3.32</v>
      </c>
      <c r="I88" s="707">
        <v>8.3000000000000007</v>
      </c>
      <c r="J88" s="708">
        <v>8.3000000000000007</v>
      </c>
      <c r="K88" s="718" t="s">
        <v>326</v>
      </c>
    </row>
    <row r="89" spans="1:11" ht="14.4" customHeight="1" thickBot="1" x14ac:dyDescent="0.35">
      <c r="A89" s="728" t="s">
        <v>409</v>
      </c>
      <c r="B89" s="712">
        <v>0</v>
      </c>
      <c r="C89" s="712">
        <v>136.70335</v>
      </c>
      <c r="D89" s="713">
        <v>136.70335</v>
      </c>
      <c r="E89" s="714" t="s">
        <v>326</v>
      </c>
      <c r="F89" s="712">
        <v>0</v>
      </c>
      <c r="G89" s="713">
        <v>0</v>
      </c>
      <c r="H89" s="715">
        <v>6.75</v>
      </c>
      <c r="I89" s="712">
        <v>6.75</v>
      </c>
      <c r="J89" s="713">
        <v>6.75</v>
      </c>
      <c r="K89" s="716" t="s">
        <v>326</v>
      </c>
    </row>
    <row r="90" spans="1:11" ht="14.4" customHeight="1" thickBot="1" x14ac:dyDescent="0.35">
      <c r="A90" s="729" t="s">
        <v>410</v>
      </c>
      <c r="B90" s="707">
        <v>0</v>
      </c>
      <c r="C90" s="707">
        <v>76.471999999999994</v>
      </c>
      <c r="D90" s="708">
        <v>76.471999999999994</v>
      </c>
      <c r="E90" s="717" t="s">
        <v>326</v>
      </c>
      <c r="F90" s="707">
        <v>0</v>
      </c>
      <c r="G90" s="708">
        <v>0</v>
      </c>
      <c r="H90" s="710">
        <v>0</v>
      </c>
      <c r="I90" s="707">
        <v>0</v>
      </c>
      <c r="J90" s="708">
        <v>0</v>
      </c>
      <c r="K90" s="718" t="s">
        <v>326</v>
      </c>
    </row>
    <row r="91" spans="1:11" ht="14.4" customHeight="1" thickBot="1" x14ac:dyDescent="0.35">
      <c r="A91" s="729" t="s">
        <v>411</v>
      </c>
      <c r="B91" s="707">
        <v>0</v>
      </c>
      <c r="C91" s="707">
        <v>60.231349999999999</v>
      </c>
      <c r="D91" s="708">
        <v>60.231349999999999</v>
      </c>
      <c r="E91" s="717" t="s">
        <v>326</v>
      </c>
      <c r="F91" s="707">
        <v>0</v>
      </c>
      <c r="G91" s="708">
        <v>0</v>
      </c>
      <c r="H91" s="710">
        <v>6.75</v>
      </c>
      <c r="I91" s="707">
        <v>6.75</v>
      </c>
      <c r="J91" s="708">
        <v>6.75</v>
      </c>
      <c r="K91" s="718" t="s">
        <v>326</v>
      </c>
    </row>
    <row r="92" spans="1:11" ht="14.4" customHeight="1" thickBot="1" x14ac:dyDescent="0.35">
      <c r="A92" s="727" t="s">
        <v>47</v>
      </c>
      <c r="B92" s="707">
        <v>3794.7644249740401</v>
      </c>
      <c r="C92" s="707">
        <v>3736.2668199999998</v>
      </c>
      <c r="D92" s="708">
        <v>-58.497604974036001</v>
      </c>
      <c r="E92" s="709">
        <v>0.98458465442800003</v>
      </c>
      <c r="F92" s="707">
        <v>3966.2686109952401</v>
      </c>
      <c r="G92" s="708">
        <v>991.56715274880901</v>
      </c>
      <c r="H92" s="710">
        <v>375.44884000000098</v>
      </c>
      <c r="I92" s="707">
        <v>922.81831000000102</v>
      </c>
      <c r="J92" s="708">
        <v>-68.748842748808002</v>
      </c>
      <c r="K92" s="711">
        <v>0.232666619563</v>
      </c>
    </row>
    <row r="93" spans="1:11" ht="14.4" customHeight="1" thickBot="1" x14ac:dyDescent="0.35">
      <c r="A93" s="728" t="s">
        <v>412</v>
      </c>
      <c r="B93" s="712">
        <v>2.302461761694</v>
      </c>
      <c r="C93" s="712">
        <v>0.27366000000000001</v>
      </c>
      <c r="D93" s="713">
        <v>-2.0288017616939999</v>
      </c>
      <c r="E93" s="719">
        <v>0.11885539406200001</v>
      </c>
      <c r="F93" s="712">
        <v>0.303682732959</v>
      </c>
      <c r="G93" s="713">
        <v>7.5920683239000003E-2</v>
      </c>
      <c r="H93" s="715">
        <v>0</v>
      </c>
      <c r="I93" s="712">
        <v>0</v>
      </c>
      <c r="J93" s="713">
        <v>-7.5920683239000003E-2</v>
      </c>
      <c r="K93" s="720">
        <v>0</v>
      </c>
    </row>
    <row r="94" spans="1:11" ht="14.4" customHeight="1" thickBot="1" x14ac:dyDescent="0.35">
      <c r="A94" s="729" t="s">
        <v>413</v>
      </c>
      <c r="B94" s="707">
        <v>2.302461761694</v>
      </c>
      <c r="C94" s="707">
        <v>0.27366000000000001</v>
      </c>
      <c r="D94" s="708">
        <v>-2.0288017616939999</v>
      </c>
      <c r="E94" s="709">
        <v>0.11885539406200001</v>
      </c>
      <c r="F94" s="707">
        <v>0.303682732959</v>
      </c>
      <c r="G94" s="708">
        <v>7.5920683239000003E-2</v>
      </c>
      <c r="H94" s="710">
        <v>0</v>
      </c>
      <c r="I94" s="707">
        <v>0</v>
      </c>
      <c r="J94" s="708">
        <v>-7.5920683239000003E-2</v>
      </c>
      <c r="K94" s="711">
        <v>0</v>
      </c>
    </row>
    <row r="95" spans="1:11" ht="14.4" customHeight="1" thickBot="1" x14ac:dyDescent="0.35">
      <c r="A95" s="728" t="s">
        <v>414</v>
      </c>
      <c r="B95" s="712">
        <v>25.736219158550998</v>
      </c>
      <c r="C95" s="712">
        <v>27.720759999999999</v>
      </c>
      <c r="D95" s="713">
        <v>1.9845408414479999</v>
      </c>
      <c r="E95" s="719">
        <v>1.0771108152760001</v>
      </c>
      <c r="F95" s="712">
        <v>29.281793395316999</v>
      </c>
      <c r="G95" s="713">
        <v>7.3204483488290002</v>
      </c>
      <c r="H95" s="715">
        <v>2.1091799999999998</v>
      </c>
      <c r="I95" s="712">
        <v>6.2057500000000001</v>
      </c>
      <c r="J95" s="713">
        <v>-1.1146983488290001</v>
      </c>
      <c r="K95" s="720">
        <v>0.211932032858</v>
      </c>
    </row>
    <row r="96" spans="1:11" ht="14.4" customHeight="1" thickBot="1" x14ac:dyDescent="0.35">
      <c r="A96" s="729" t="s">
        <v>415</v>
      </c>
      <c r="B96" s="707">
        <v>8.3118565775170001</v>
      </c>
      <c r="C96" s="707">
        <v>12.976100000000001</v>
      </c>
      <c r="D96" s="708">
        <v>4.6642434224820004</v>
      </c>
      <c r="E96" s="709">
        <v>1.5611554264659999</v>
      </c>
      <c r="F96" s="707">
        <v>12.433618070883</v>
      </c>
      <c r="G96" s="708">
        <v>3.1084045177199999</v>
      </c>
      <c r="H96" s="710">
        <v>0.97050000000000003</v>
      </c>
      <c r="I96" s="707">
        <v>3.0143</v>
      </c>
      <c r="J96" s="708">
        <v>-9.4104517720000003E-2</v>
      </c>
      <c r="K96" s="711">
        <v>0.242431445361</v>
      </c>
    </row>
    <row r="97" spans="1:11" ht="14.4" customHeight="1" thickBot="1" x14ac:dyDescent="0.35">
      <c r="A97" s="729" t="s">
        <v>416</v>
      </c>
      <c r="B97" s="707">
        <v>17.424362581034</v>
      </c>
      <c r="C97" s="707">
        <v>14.74466</v>
      </c>
      <c r="D97" s="708">
        <v>-2.6797025810339998</v>
      </c>
      <c r="E97" s="709">
        <v>0.84620943414299998</v>
      </c>
      <c r="F97" s="707">
        <v>16.848175324433001</v>
      </c>
      <c r="G97" s="708">
        <v>4.2120438311079997</v>
      </c>
      <c r="H97" s="710">
        <v>1.1386799999999999</v>
      </c>
      <c r="I97" s="707">
        <v>3.1914500000000001</v>
      </c>
      <c r="J97" s="708">
        <v>-1.0205938311080001</v>
      </c>
      <c r="K97" s="711">
        <v>0.18942407344000001</v>
      </c>
    </row>
    <row r="98" spans="1:11" ht="14.4" customHeight="1" thickBot="1" x14ac:dyDescent="0.35">
      <c r="A98" s="728" t="s">
        <v>417</v>
      </c>
      <c r="B98" s="712">
        <v>106.636301865791</v>
      </c>
      <c r="C98" s="712">
        <v>97.175039999999996</v>
      </c>
      <c r="D98" s="713">
        <v>-9.4612618657900001</v>
      </c>
      <c r="E98" s="719">
        <v>0.91127541277900004</v>
      </c>
      <c r="F98" s="712">
        <v>109</v>
      </c>
      <c r="G98" s="713">
        <v>27.25</v>
      </c>
      <c r="H98" s="715">
        <v>0</v>
      </c>
      <c r="I98" s="712">
        <v>54.082700000000003</v>
      </c>
      <c r="J98" s="713">
        <v>26.832699999999999</v>
      </c>
      <c r="K98" s="720">
        <v>0.49617155963300003</v>
      </c>
    </row>
    <row r="99" spans="1:11" ht="14.4" customHeight="1" thickBot="1" x14ac:dyDescent="0.35">
      <c r="A99" s="729" t="s">
        <v>418</v>
      </c>
      <c r="B99" s="707">
        <v>45.999926789366</v>
      </c>
      <c r="C99" s="707">
        <v>46.98</v>
      </c>
      <c r="D99" s="708">
        <v>0.98007321063300001</v>
      </c>
      <c r="E99" s="709">
        <v>1.0213059732700001</v>
      </c>
      <c r="F99" s="707">
        <v>47</v>
      </c>
      <c r="G99" s="708">
        <v>11.75</v>
      </c>
      <c r="H99" s="710">
        <v>0</v>
      </c>
      <c r="I99" s="707">
        <v>12.15</v>
      </c>
      <c r="J99" s="708">
        <v>0.39999999999899999</v>
      </c>
      <c r="K99" s="711">
        <v>0.25851063829699999</v>
      </c>
    </row>
    <row r="100" spans="1:11" ht="14.4" customHeight="1" thickBot="1" x14ac:dyDescent="0.35">
      <c r="A100" s="729" t="s">
        <v>419</v>
      </c>
      <c r="B100" s="707">
        <v>60.636375076424002</v>
      </c>
      <c r="C100" s="707">
        <v>50.195039999999999</v>
      </c>
      <c r="D100" s="708">
        <v>-10.441335076424</v>
      </c>
      <c r="E100" s="709">
        <v>0.82780410169200003</v>
      </c>
      <c r="F100" s="707">
        <v>62</v>
      </c>
      <c r="G100" s="708">
        <v>15.5</v>
      </c>
      <c r="H100" s="710">
        <v>0</v>
      </c>
      <c r="I100" s="707">
        <v>41.932699999999997</v>
      </c>
      <c r="J100" s="708">
        <v>26.432700000000001</v>
      </c>
      <c r="K100" s="711">
        <v>0.67633387096700004</v>
      </c>
    </row>
    <row r="101" spans="1:11" ht="14.4" customHeight="1" thickBot="1" x14ac:dyDescent="0.35">
      <c r="A101" s="728" t="s">
        <v>420</v>
      </c>
      <c r="B101" s="712">
        <v>2345.24319039991</v>
      </c>
      <c r="C101" s="712">
        <v>2324.4532399999998</v>
      </c>
      <c r="D101" s="713">
        <v>-20.789950399912001</v>
      </c>
      <c r="E101" s="719">
        <v>0.99113526883400005</v>
      </c>
      <c r="F101" s="712">
        <v>2606.9422968009599</v>
      </c>
      <c r="G101" s="713">
        <v>651.73557420023894</v>
      </c>
      <c r="H101" s="715">
        <v>203.52477999999999</v>
      </c>
      <c r="I101" s="712">
        <v>591.62409000000002</v>
      </c>
      <c r="J101" s="713">
        <v>-60.111484200238003</v>
      </c>
      <c r="K101" s="720">
        <v>0.2269417665</v>
      </c>
    </row>
    <row r="102" spans="1:11" ht="14.4" customHeight="1" thickBot="1" x14ac:dyDescent="0.35">
      <c r="A102" s="729" t="s">
        <v>421</v>
      </c>
      <c r="B102" s="707">
        <v>1388.6150359543101</v>
      </c>
      <c r="C102" s="707">
        <v>1371.6300100000001</v>
      </c>
      <c r="D102" s="708">
        <v>-16.98502595431</v>
      </c>
      <c r="E102" s="709">
        <v>0.98776836955199998</v>
      </c>
      <c r="F102" s="707">
        <v>1419</v>
      </c>
      <c r="G102" s="708">
        <v>354.75</v>
      </c>
      <c r="H102" s="710">
        <v>115.78679</v>
      </c>
      <c r="I102" s="707">
        <v>347.36036999999999</v>
      </c>
      <c r="J102" s="708">
        <v>-7.3896300000000004</v>
      </c>
      <c r="K102" s="711">
        <v>0.24479236786399999</v>
      </c>
    </row>
    <row r="103" spans="1:11" ht="14.4" customHeight="1" thickBot="1" x14ac:dyDescent="0.35">
      <c r="A103" s="729" t="s">
        <v>422</v>
      </c>
      <c r="B103" s="707">
        <v>0</v>
      </c>
      <c r="C103" s="707">
        <v>0.30249999999999999</v>
      </c>
      <c r="D103" s="708">
        <v>0.30249999999999999</v>
      </c>
      <c r="E103" s="717" t="s">
        <v>373</v>
      </c>
      <c r="F103" s="707">
        <v>0</v>
      </c>
      <c r="G103" s="708">
        <v>0</v>
      </c>
      <c r="H103" s="710">
        <v>0.60499999999999998</v>
      </c>
      <c r="I103" s="707">
        <v>0.60499999999999998</v>
      </c>
      <c r="J103" s="708">
        <v>0.60499999999999998</v>
      </c>
      <c r="K103" s="718" t="s">
        <v>326</v>
      </c>
    </row>
    <row r="104" spans="1:11" ht="14.4" customHeight="1" thickBot="1" x14ac:dyDescent="0.35">
      <c r="A104" s="729" t="s">
        <v>423</v>
      </c>
      <c r="B104" s="707">
        <v>956.62815444560295</v>
      </c>
      <c r="C104" s="707">
        <v>952.52072999999996</v>
      </c>
      <c r="D104" s="708">
        <v>-4.1074244456019997</v>
      </c>
      <c r="E104" s="709">
        <v>0.995706352121</v>
      </c>
      <c r="F104" s="707">
        <v>1187.9422968009601</v>
      </c>
      <c r="G104" s="708">
        <v>296.985574200239</v>
      </c>
      <c r="H104" s="710">
        <v>87.132990000000007</v>
      </c>
      <c r="I104" s="707">
        <v>243.65871999999999</v>
      </c>
      <c r="J104" s="708">
        <v>-53.326854200238003</v>
      </c>
      <c r="K104" s="711">
        <v>0.205109895199</v>
      </c>
    </row>
    <row r="105" spans="1:11" ht="14.4" customHeight="1" thickBot="1" x14ac:dyDescent="0.35">
      <c r="A105" s="728" t="s">
        <v>424</v>
      </c>
      <c r="B105" s="712">
        <v>1314.8462517880901</v>
      </c>
      <c r="C105" s="712">
        <v>1279.03394</v>
      </c>
      <c r="D105" s="713">
        <v>-35.812311788088003</v>
      </c>
      <c r="E105" s="719">
        <v>0.97276311831899998</v>
      </c>
      <c r="F105" s="712">
        <v>1220.00181571597</v>
      </c>
      <c r="G105" s="713">
        <v>305.00045392899301</v>
      </c>
      <c r="H105" s="715">
        <v>169.81487999999999</v>
      </c>
      <c r="I105" s="712">
        <v>270.90577000000002</v>
      </c>
      <c r="J105" s="713">
        <v>-34.094683928991998</v>
      </c>
      <c r="K105" s="720">
        <v>0.222053579355</v>
      </c>
    </row>
    <row r="106" spans="1:11" ht="14.4" customHeight="1" thickBot="1" x14ac:dyDescent="0.35">
      <c r="A106" s="729" t="s">
        <v>425</v>
      </c>
      <c r="B106" s="707">
        <v>62.364255929772</v>
      </c>
      <c r="C106" s="707">
        <v>28.4575</v>
      </c>
      <c r="D106" s="708">
        <v>-33.906755929771997</v>
      </c>
      <c r="E106" s="709">
        <v>0.45631106433800001</v>
      </c>
      <c r="F106" s="707">
        <v>0.78999999999899995</v>
      </c>
      <c r="G106" s="708">
        <v>0.197499999999</v>
      </c>
      <c r="H106" s="710">
        <v>0</v>
      </c>
      <c r="I106" s="707">
        <v>0</v>
      </c>
      <c r="J106" s="708">
        <v>-0.197499999999</v>
      </c>
      <c r="K106" s="711">
        <v>0</v>
      </c>
    </row>
    <row r="107" spans="1:11" ht="14.4" customHeight="1" thickBot="1" x14ac:dyDescent="0.35">
      <c r="A107" s="729" t="s">
        <v>426</v>
      </c>
      <c r="B107" s="707">
        <v>887.59795585649704</v>
      </c>
      <c r="C107" s="707">
        <v>1001.40468</v>
      </c>
      <c r="D107" s="708">
        <v>113.806724143504</v>
      </c>
      <c r="E107" s="709">
        <v>1.128218776747</v>
      </c>
      <c r="F107" s="707">
        <v>842.19913695192599</v>
      </c>
      <c r="G107" s="708">
        <v>210.54978423798201</v>
      </c>
      <c r="H107" s="710">
        <v>98.302539999999993</v>
      </c>
      <c r="I107" s="707">
        <v>195.89125999999999</v>
      </c>
      <c r="J107" s="708">
        <v>-14.658524237981</v>
      </c>
      <c r="K107" s="711">
        <v>0.23259494269799999</v>
      </c>
    </row>
    <row r="108" spans="1:11" ht="14.4" customHeight="1" thickBot="1" x14ac:dyDescent="0.35">
      <c r="A108" s="729" t="s">
        <v>427</v>
      </c>
      <c r="B108" s="707">
        <v>2.999995225393</v>
      </c>
      <c r="C108" s="707">
        <v>1.8169999999999999</v>
      </c>
      <c r="D108" s="708">
        <v>-1.1829952253930001</v>
      </c>
      <c r="E108" s="709">
        <v>0.605667630608</v>
      </c>
      <c r="F108" s="707">
        <v>3</v>
      </c>
      <c r="G108" s="708">
        <v>0.75</v>
      </c>
      <c r="H108" s="710">
        <v>0.47799999999999998</v>
      </c>
      <c r="I108" s="707">
        <v>0.47799999999999998</v>
      </c>
      <c r="J108" s="708">
        <v>-0.27199999999899999</v>
      </c>
      <c r="K108" s="711">
        <v>0.15933333333300001</v>
      </c>
    </row>
    <row r="109" spans="1:11" ht="14.4" customHeight="1" thickBot="1" x14ac:dyDescent="0.35">
      <c r="A109" s="729" t="s">
        <v>428</v>
      </c>
      <c r="B109" s="707">
        <v>3.9848541474500001</v>
      </c>
      <c r="C109" s="707">
        <v>4.7291600000000003</v>
      </c>
      <c r="D109" s="708">
        <v>0.74430585254899995</v>
      </c>
      <c r="E109" s="709">
        <v>1.1867837127800001</v>
      </c>
      <c r="F109" s="707">
        <v>3.0097546339329999</v>
      </c>
      <c r="G109" s="708">
        <v>0.75243865848299996</v>
      </c>
      <c r="H109" s="710">
        <v>0</v>
      </c>
      <c r="I109" s="707">
        <v>0</v>
      </c>
      <c r="J109" s="708">
        <v>-0.75243865848299996</v>
      </c>
      <c r="K109" s="711">
        <v>0</v>
      </c>
    </row>
    <row r="110" spans="1:11" ht="14.4" customHeight="1" thickBot="1" x14ac:dyDescent="0.35">
      <c r="A110" s="729" t="s">
        <v>429</v>
      </c>
      <c r="B110" s="707">
        <v>357.89919062897502</v>
      </c>
      <c r="C110" s="707">
        <v>242.62559999999999</v>
      </c>
      <c r="D110" s="708">
        <v>-115.273590628975</v>
      </c>
      <c r="E110" s="709">
        <v>0.67791603432600001</v>
      </c>
      <c r="F110" s="707">
        <v>371.00292413011101</v>
      </c>
      <c r="G110" s="708">
        <v>92.750731032527</v>
      </c>
      <c r="H110" s="710">
        <v>71.03434</v>
      </c>
      <c r="I110" s="707">
        <v>74.536510000000007</v>
      </c>
      <c r="J110" s="708">
        <v>-18.214221032527</v>
      </c>
      <c r="K110" s="711">
        <v>0.20090545155299999</v>
      </c>
    </row>
    <row r="111" spans="1:11" ht="14.4" customHeight="1" thickBot="1" x14ac:dyDescent="0.35">
      <c r="A111" s="728" t="s">
        <v>430</v>
      </c>
      <c r="B111" s="712">
        <v>0</v>
      </c>
      <c r="C111" s="712">
        <v>7.6101799999999997</v>
      </c>
      <c r="D111" s="713">
        <v>7.6101799999999997</v>
      </c>
      <c r="E111" s="714" t="s">
        <v>326</v>
      </c>
      <c r="F111" s="712">
        <v>0.73902235003399996</v>
      </c>
      <c r="G111" s="713">
        <v>0.184755587508</v>
      </c>
      <c r="H111" s="715">
        <v>0</v>
      </c>
      <c r="I111" s="712">
        <v>0</v>
      </c>
      <c r="J111" s="713">
        <v>-0.184755587508</v>
      </c>
      <c r="K111" s="720">
        <v>0</v>
      </c>
    </row>
    <row r="112" spans="1:11" ht="14.4" customHeight="1" thickBot="1" x14ac:dyDescent="0.35">
      <c r="A112" s="729" t="s">
        <v>431</v>
      </c>
      <c r="B112" s="707">
        <v>0</v>
      </c>
      <c r="C112" s="707">
        <v>0.61017999999999994</v>
      </c>
      <c r="D112" s="708">
        <v>0.61017999999999994</v>
      </c>
      <c r="E112" s="717" t="s">
        <v>373</v>
      </c>
      <c r="F112" s="707">
        <v>0.73902235003399996</v>
      </c>
      <c r="G112" s="708">
        <v>0.184755587508</v>
      </c>
      <c r="H112" s="710">
        <v>0</v>
      </c>
      <c r="I112" s="707">
        <v>0</v>
      </c>
      <c r="J112" s="708">
        <v>-0.184755587508</v>
      </c>
      <c r="K112" s="711">
        <v>0</v>
      </c>
    </row>
    <row r="113" spans="1:11" ht="14.4" customHeight="1" thickBot="1" x14ac:dyDescent="0.35">
      <c r="A113" s="729" t="s">
        <v>432</v>
      </c>
      <c r="B113" s="707">
        <v>0</v>
      </c>
      <c r="C113" s="707">
        <v>7</v>
      </c>
      <c r="D113" s="708">
        <v>7</v>
      </c>
      <c r="E113" s="717" t="s">
        <v>373</v>
      </c>
      <c r="F113" s="707">
        <v>0</v>
      </c>
      <c r="G113" s="708">
        <v>0</v>
      </c>
      <c r="H113" s="710">
        <v>0</v>
      </c>
      <c r="I113" s="707">
        <v>0</v>
      </c>
      <c r="J113" s="708">
        <v>0</v>
      </c>
      <c r="K113" s="711">
        <v>0</v>
      </c>
    </row>
    <row r="114" spans="1:11" ht="14.4" customHeight="1" thickBot="1" x14ac:dyDescent="0.35">
      <c r="A114" s="726" t="s">
        <v>48</v>
      </c>
      <c r="B114" s="707">
        <v>71952.006495790105</v>
      </c>
      <c r="C114" s="707">
        <v>74770.451070000097</v>
      </c>
      <c r="D114" s="708">
        <v>2818.4445742099301</v>
      </c>
      <c r="E114" s="709">
        <v>1.039171174112</v>
      </c>
      <c r="F114" s="707">
        <v>76904</v>
      </c>
      <c r="G114" s="708">
        <v>19226</v>
      </c>
      <c r="H114" s="710">
        <v>6268.3601100000096</v>
      </c>
      <c r="I114" s="707">
        <v>18994.954419999998</v>
      </c>
      <c r="J114" s="708">
        <v>-231.045579999995</v>
      </c>
      <c r="K114" s="711">
        <v>0.246995662384</v>
      </c>
    </row>
    <row r="115" spans="1:11" ht="14.4" customHeight="1" thickBot="1" x14ac:dyDescent="0.35">
      <c r="A115" s="732" t="s">
        <v>433</v>
      </c>
      <c r="B115" s="712">
        <v>53152.0047985356</v>
      </c>
      <c r="C115" s="712">
        <v>55759.974000000002</v>
      </c>
      <c r="D115" s="713">
        <v>2607.9692014644002</v>
      </c>
      <c r="E115" s="719">
        <v>1.04906624334</v>
      </c>
      <c r="F115" s="712">
        <v>56603</v>
      </c>
      <c r="G115" s="713">
        <v>14150.75</v>
      </c>
      <c r="H115" s="715">
        <v>4613.8250000000098</v>
      </c>
      <c r="I115" s="712">
        <v>13977.213</v>
      </c>
      <c r="J115" s="713">
        <v>-173.53700000000401</v>
      </c>
      <c r="K115" s="720">
        <v>0.24693413776600001</v>
      </c>
    </row>
    <row r="116" spans="1:11" ht="14.4" customHeight="1" thickBot="1" x14ac:dyDescent="0.35">
      <c r="A116" s="728" t="s">
        <v>434</v>
      </c>
      <c r="B116" s="712">
        <v>52955.004780750598</v>
      </c>
      <c r="C116" s="712">
        <v>55635.324000000001</v>
      </c>
      <c r="D116" s="713">
        <v>2680.3192192494498</v>
      </c>
      <c r="E116" s="719">
        <v>1.0506150312010001</v>
      </c>
      <c r="F116" s="712">
        <v>56403</v>
      </c>
      <c r="G116" s="713">
        <v>14100.75</v>
      </c>
      <c r="H116" s="715">
        <v>4595.0800000000099</v>
      </c>
      <c r="I116" s="712">
        <v>13936.538</v>
      </c>
      <c r="J116" s="713">
        <v>-164.212000000003</v>
      </c>
      <c r="K116" s="720">
        <v>0.247088594578</v>
      </c>
    </row>
    <row r="117" spans="1:11" ht="14.4" customHeight="1" thickBot="1" x14ac:dyDescent="0.35">
      <c r="A117" s="729" t="s">
        <v>435</v>
      </c>
      <c r="B117" s="707">
        <v>52955.004780750598</v>
      </c>
      <c r="C117" s="707">
        <v>55635.324000000001</v>
      </c>
      <c r="D117" s="708">
        <v>2680.3192192494498</v>
      </c>
      <c r="E117" s="709">
        <v>1.0506150312010001</v>
      </c>
      <c r="F117" s="707">
        <v>56403</v>
      </c>
      <c r="G117" s="708">
        <v>14100.75</v>
      </c>
      <c r="H117" s="710">
        <v>4595.0800000000099</v>
      </c>
      <c r="I117" s="707">
        <v>13936.538</v>
      </c>
      <c r="J117" s="708">
        <v>-164.212000000003</v>
      </c>
      <c r="K117" s="711">
        <v>0.247088594578</v>
      </c>
    </row>
    <row r="118" spans="1:11" ht="14.4" customHeight="1" thickBot="1" x14ac:dyDescent="0.35">
      <c r="A118" s="728" t="s">
        <v>436</v>
      </c>
      <c r="B118" s="712">
        <v>45.000004062576998</v>
      </c>
      <c r="C118" s="712">
        <v>42.75</v>
      </c>
      <c r="D118" s="713">
        <v>-2.2500040625770001</v>
      </c>
      <c r="E118" s="719">
        <v>0.94999991423399999</v>
      </c>
      <c r="F118" s="712">
        <v>43</v>
      </c>
      <c r="G118" s="713">
        <v>10.75</v>
      </c>
      <c r="H118" s="715">
        <v>3</v>
      </c>
      <c r="I118" s="712">
        <v>10.5</v>
      </c>
      <c r="J118" s="713">
        <v>-0.24999999999899999</v>
      </c>
      <c r="K118" s="720">
        <v>0.24418604651100001</v>
      </c>
    </row>
    <row r="119" spans="1:11" ht="14.4" customHeight="1" thickBot="1" x14ac:dyDescent="0.35">
      <c r="A119" s="729" t="s">
        <v>437</v>
      </c>
      <c r="B119" s="707">
        <v>45.000004062576998</v>
      </c>
      <c r="C119" s="707">
        <v>42.75</v>
      </c>
      <c r="D119" s="708">
        <v>-2.2500040625770001</v>
      </c>
      <c r="E119" s="709">
        <v>0.94999991423399999</v>
      </c>
      <c r="F119" s="707">
        <v>43</v>
      </c>
      <c r="G119" s="708">
        <v>10.75</v>
      </c>
      <c r="H119" s="710">
        <v>3</v>
      </c>
      <c r="I119" s="707">
        <v>10.5</v>
      </c>
      <c r="J119" s="708">
        <v>-0.24999999999899999</v>
      </c>
      <c r="K119" s="711">
        <v>0.24418604651100001</v>
      </c>
    </row>
    <row r="120" spans="1:11" ht="14.4" customHeight="1" thickBot="1" x14ac:dyDescent="0.35">
      <c r="A120" s="728" t="s">
        <v>438</v>
      </c>
      <c r="B120" s="712">
        <v>152.000013722483</v>
      </c>
      <c r="C120" s="712">
        <v>81.900000000000006</v>
      </c>
      <c r="D120" s="713">
        <v>-70.100013722482004</v>
      </c>
      <c r="E120" s="719">
        <v>0.53881574082899997</v>
      </c>
      <c r="F120" s="712">
        <v>157</v>
      </c>
      <c r="G120" s="713">
        <v>39.25</v>
      </c>
      <c r="H120" s="715">
        <v>15.744999999999999</v>
      </c>
      <c r="I120" s="712">
        <v>30.175000000000001</v>
      </c>
      <c r="J120" s="713">
        <v>-9.0749999999999993</v>
      </c>
      <c r="K120" s="720">
        <v>0.192197452229</v>
      </c>
    </row>
    <row r="121" spans="1:11" ht="14.4" customHeight="1" thickBot="1" x14ac:dyDescent="0.35">
      <c r="A121" s="729" t="s">
        <v>439</v>
      </c>
      <c r="B121" s="707">
        <v>152.000013722483</v>
      </c>
      <c r="C121" s="707">
        <v>81.900000000000006</v>
      </c>
      <c r="D121" s="708">
        <v>-70.100013722482004</v>
      </c>
      <c r="E121" s="709">
        <v>0.53881574082899997</v>
      </c>
      <c r="F121" s="707">
        <v>157</v>
      </c>
      <c r="G121" s="708">
        <v>39.25</v>
      </c>
      <c r="H121" s="710">
        <v>15.744999999999999</v>
      </c>
      <c r="I121" s="707">
        <v>30.175000000000001</v>
      </c>
      <c r="J121" s="708">
        <v>-9.0749999999999993</v>
      </c>
      <c r="K121" s="711">
        <v>0.192197452229</v>
      </c>
    </row>
    <row r="122" spans="1:11" ht="14.4" customHeight="1" thickBot="1" x14ac:dyDescent="0.35">
      <c r="A122" s="727" t="s">
        <v>440</v>
      </c>
      <c r="B122" s="707">
        <v>18005.001625482299</v>
      </c>
      <c r="C122" s="707">
        <v>18174.716619999999</v>
      </c>
      <c r="D122" s="708">
        <v>169.71499451772601</v>
      </c>
      <c r="E122" s="709">
        <v>1.009425991624</v>
      </c>
      <c r="F122" s="707">
        <v>19173</v>
      </c>
      <c r="G122" s="708">
        <v>4793.24999999999</v>
      </c>
      <c r="H122" s="710">
        <v>1562.3219099999999</v>
      </c>
      <c r="I122" s="707">
        <v>4738.4154099999996</v>
      </c>
      <c r="J122" s="708">
        <v>-54.834589999991003</v>
      </c>
      <c r="K122" s="711">
        <v>0.24714000990900001</v>
      </c>
    </row>
    <row r="123" spans="1:11" ht="14.4" customHeight="1" thickBot="1" x14ac:dyDescent="0.35">
      <c r="A123" s="728" t="s">
        <v>441</v>
      </c>
      <c r="B123" s="712">
        <v>4766.0004302720699</v>
      </c>
      <c r="C123" s="712">
        <v>5007.1852200000003</v>
      </c>
      <c r="D123" s="713">
        <v>241.184789727935</v>
      </c>
      <c r="E123" s="719">
        <v>1.050605280728</v>
      </c>
      <c r="F123" s="712">
        <v>5074.99999999998</v>
      </c>
      <c r="G123" s="713">
        <v>1268.75</v>
      </c>
      <c r="H123" s="715">
        <v>413.55191000000099</v>
      </c>
      <c r="I123" s="712">
        <v>1254.2809099999999</v>
      </c>
      <c r="J123" s="713">
        <v>-14.469089999994001</v>
      </c>
      <c r="K123" s="720">
        <v>0.24714894778300001</v>
      </c>
    </row>
    <row r="124" spans="1:11" ht="14.4" customHeight="1" thickBot="1" x14ac:dyDescent="0.35">
      <c r="A124" s="729" t="s">
        <v>442</v>
      </c>
      <c r="B124" s="707">
        <v>4766.0004302720699</v>
      </c>
      <c r="C124" s="707">
        <v>5007.1852200000003</v>
      </c>
      <c r="D124" s="708">
        <v>241.184789727935</v>
      </c>
      <c r="E124" s="709">
        <v>1.050605280728</v>
      </c>
      <c r="F124" s="707">
        <v>5074.99999999998</v>
      </c>
      <c r="G124" s="708">
        <v>1268.75</v>
      </c>
      <c r="H124" s="710">
        <v>413.55191000000099</v>
      </c>
      <c r="I124" s="707">
        <v>1254.2809099999999</v>
      </c>
      <c r="J124" s="708">
        <v>-14.469089999994001</v>
      </c>
      <c r="K124" s="711">
        <v>0.24714894778300001</v>
      </c>
    </row>
    <row r="125" spans="1:11" ht="14.4" customHeight="1" thickBot="1" x14ac:dyDescent="0.35">
      <c r="A125" s="728" t="s">
        <v>443</v>
      </c>
      <c r="B125" s="712">
        <v>13239.0011952102</v>
      </c>
      <c r="C125" s="712">
        <v>13167.5314</v>
      </c>
      <c r="D125" s="713">
        <v>-71.469795210208005</v>
      </c>
      <c r="E125" s="719">
        <v>0.99460157196400001</v>
      </c>
      <c r="F125" s="712">
        <v>14098</v>
      </c>
      <c r="G125" s="713">
        <v>3524.5</v>
      </c>
      <c r="H125" s="715">
        <v>1148.77</v>
      </c>
      <c r="I125" s="712">
        <v>3484.1345000000001</v>
      </c>
      <c r="J125" s="713">
        <v>-40.365499999999003</v>
      </c>
      <c r="K125" s="720">
        <v>0.24713679245199999</v>
      </c>
    </row>
    <row r="126" spans="1:11" ht="14.4" customHeight="1" thickBot="1" x14ac:dyDescent="0.35">
      <c r="A126" s="729" t="s">
        <v>444</v>
      </c>
      <c r="B126" s="707">
        <v>13239.0011952102</v>
      </c>
      <c r="C126" s="707">
        <v>13167.5314</v>
      </c>
      <c r="D126" s="708">
        <v>-71.469795210208005</v>
      </c>
      <c r="E126" s="709">
        <v>0.99460157196400001</v>
      </c>
      <c r="F126" s="707">
        <v>14098</v>
      </c>
      <c r="G126" s="708">
        <v>3524.5</v>
      </c>
      <c r="H126" s="710">
        <v>1148.77</v>
      </c>
      <c r="I126" s="707">
        <v>3484.1345000000001</v>
      </c>
      <c r="J126" s="708">
        <v>-40.365499999999003</v>
      </c>
      <c r="K126" s="711">
        <v>0.24713679245199999</v>
      </c>
    </row>
    <row r="127" spans="1:11" ht="14.4" customHeight="1" thickBot="1" x14ac:dyDescent="0.35">
      <c r="A127" s="727" t="s">
        <v>445</v>
      </c>
      <c r="B127" s="707">
        <v>795.00007177219697</v>
      </c>
      <c r="C127" s="707">
        <v>835.76044999999999</v>
      </c>
      <c r="D127" s="708">
        <v>40.760378227803002</v>
      </c>
      <c r="E127" s="709">
        <v>1.0512709113809999</v>
      </c>
      <c r="F127" s="707">
        <v>1128</v>
      </c>
      <c r="G127" s="708">
        <v>282</v>
      </c>
      <c r="H127" s="710">
        <v>92.213200000000001</v>
      </c>
      <c r="I127" s="707">
        <v>279.32601</v>
      </c>
      <c r="J127" s="708">
        <v>-2.6739899999999999</v>
      </c>
      <c r="K127" s="711">
        <v>0.24762944148900001</v>
      </c>
    </row>
    <row r="128" spans="1:11" ht="14.4" customHeight="1" thickBot="1" x14ac:dyDescent="0.35">
      <c r="A128" s="728" t="s">
        <v>446</v>
      </c>
      <c r="B128" s="712">
        <v>795.00007177219697</v>
      </c>
      <c r="C128" s="712">
        <v>835.76044999999999</v>
      </c>
      <c r="D128" s="713">
        <v>40.760378227803002</v>
      </c>
      <c r="E128" s="719">
        <v>1.0512709113809999</v>
      </c>
      <c r="F128" s="712">
        <v>1128</v>
      </c>
      <c r="G128" s="713">
        <v>282</v>
      </c>
      <c r="H128" s="715">
        <v>92.213200000000001</v>
      </c>
      <c r="I128" s="712">
        <v>279.32601</v>
      </c>
      <c r="J128" s="713">
        <v>-2.6739899999999999</v>
      </c>
      <c r="K128" s="720">
        <v>0.24762944148900001</v>
      </c>
    </row>
    <row r="129" spans="1:11" ht="14.4" customHeight="1" thickBot="1" x14ac:dyDescent="0.35">
      <c r="A129" s="729" t="s">
        <v>447</v>
      </c>
      <c r="B129" s="707">
        <v>795.00007177219697</v>
      </c>
      <c r="C129" s="707">
        <v>835.76044999999999</v>
      </c>
      <c r="D129" s="708">
        <v>40.760378227803002</v>
      </c>
      <c r="E129" s="709">
        <v>1.0512709113809999</v>
      </c>
      <c r="F129" s="707">
        <v>1128</v>
      </c>
      <c r="G129" s="708">
        <v>282</v>
      </c>
      <c r="H129" s="710">
        <v>92.213200000000001</v>
      </c>
      <c r="I129" s="707">
        <v>279.32601</v>
      </c>
      <c r="J129" s="708">
        <v>-2.6739899999999999</v>
      </c>
      <c r="K129" s="711">
        <v>0.24762944148900001</v>
      </c>
    </row>
    <row r="130" spans="1:11" ht="14.4" customHeight="1" thickBot="1" x14ac:dyDescent="0.35">
      <c r="A130" s="726" t="s">
        <v>448</v>
      </c>
      <c r="B130" s="707">
        <v>0</v>
      </c>
      <c r="C130" s="707">
        <v>203.00971999999999</v>
      </c>
      <c r="D130" s="708">
        <v>203.00971999999999</v>
      </c>
      <c r="E130" s="717" t="s">
        <v>326</v>
      </c>
      <c r="F130" s="707">
        <v>0</v>
      </c>
      <c r="G130" s="708">
        <v>0</v>
      </c>
      <c r="H130" s="710">
        <v>9.2168500000000009</v>
      </c>
      <c r="I130" s="707">
        <v>30.09085</v>
      </c>
      <c r="J130" s="708">
        <v>30.09085</v>
      </c>
      <c r="K130" s="718" t="s">
        <v>326</v>
      </c>
    </row>
    <row r="131" spans="1:11" ht="14.4" customHeight="1" thickBot="1" x14ac:dyDescent="0.35">
      <c r="A131" s="727" t="s">
        <v>449</v>
      </c>
      <c r="B131" s="707">
        <v>0</v>
      </c>
      <c r="C131" s="707">
        <v>203.00971999999999</v>
      </c>
      <c r="D131" s="708">
        <v>203.00971999999999</v>
      </c>
      <c r="E131" s="717" t="s">
        <v>326</v>
      </c>
      <c r="F131" s="707">
        <v>0</v>
      </c>
      <c r="G131" s="708">
        <v>0</v>
      </c>
      <c r="H131" s="710">
        <v>9.2168500000000009</v>
      </c>
      <c r="I131" s="707">
        <v>30.09085</v>
      </c>
      <c r="J131" s="708">
        <v>30.09085</v>
      </c>
      <c r="K131" s="718" t="s">
        <v>326</v>
      </c>
    </row>
    <row r="132" spans="1:11" ht="14.4" customHeight="1" thickBot="1" x14ac:dyDescent="0.35">
      <c r="A132" s="728" t="s">
        <v>450</v>
      </c>
      <c r="B132" s="712">
        <v>0</v>
      </c>
      <c r="C132" s="712">
        <v>115.83571999999999</v>
      </c>
      <c r="D132" s="713">
        <v>115.83571999999999</v>
      </c>
      <c r="E132" s="714" t="s">
        <v>326</v>
      </c>
      <c r="F132" s="712">
        <v>0</v>
      </c>
      <c r="G132" s="713">
        <v>0</v>
      </c>
      <c r="H132" s="715">
        <v>7.3718500000000002</v>
      </c>
      <c r="I132" s="712">
        <v>22.045850000000002</v>
      </c>
      <c r="J132" s="713">
        <v>22.045850000000002</v>
      </c>
      <c r="K132" s="716" t="s">
        <v>326</v>
      </c>
    </row>
    <row r="133" spans="1:11" ht="14.4" customHeight="1" thickBot="1" x14ac:dyDescent="0.35">
      <c r="A133" s="729" t="s">
        <v>451</v>
      </c>
      <c r="B133" s="707">
        <v>0</v>
      </c>
      <c r="C133" s="707">
        <v>16.156079999999999</v>
      </c>
      <c r="D133" s="708">
        <v>16.156079999999999</v>
      </c>
      <c r="E133" s="717" t="s">
        <v>326</v>
      </c>
      <c r="F133" s="707">
        <v>0</v>
      </c>
      <c r="G133" s="708">
        <v>0</v>
      </c>
      <c r="H133" s="710">
        <v>0.15584999999999999</v>
      </c>
      <c r="I133" s="707">
        <v>0.15584999999999999</v>
      </c>
      <c r="J133" s="708">
        <v>0.15584999999999999</v>
      </c>
      <c r="K133" s="718" t="s">
        <v>326</v>
      </c>
    </row>
    <row r="134" spans="1:11" ht="14.4" customHeight="1" thickBot="1" x14ac:dyDescent="0.35">
      <c r="A134" s="729" t="s">
        <v>452</v>
      </c>
      <c r="B134" s="707">
        <v>0</v>
      </c>
      <c r="C134" s="707">
        <v>30.45</v>
      </c>
      <c r="D134" s="708">
        <v>30.45</v>
      </c>
      <c r="E134" s="717" t="s">
        <v>373</v>
      </c>
      <c r="F134" s="707">
        <v>0</v>
      </c>
      <c r="G134" s="708">
        <v>0</v>
      </c>
      <c r="H134" s="710">
        <v>0</v>
      </c>
      <c r="I134" s="707">
        <v>0</v>
      </c>
      <c r="J134" s="708">
        <v>0</v>
      </c>
      <c r="K134" s="718" t="s">
        <v>326</v>
      </c>
    </row>
    <row r="135" spans="1:11" ht="14.4" customHeight="1" thickBot="1" x14ac:dyDescent="0.35">
      <c r="A135" s="729" t="s">
        <v>453</v>
      </c>
      <c r="B135" s="707">
        <v>0</v>
      </c>
      <c r="C135" s="707">
        <v>56.994999999999997</v>
      </c>
      <c r="D135" s="708">
        <v>56.994999999999997</v>
      </c>
      <c r="E135" s="717" t="s">
        <v>326</v>
      </c>
      <c r="F135" s="707">
        <v>0</v>
      </c>
      <c r="G135" s="708">
        <v>0</v>
      </c>
      <c r="H135" s="710">
        <v>7.2160000000000002</v>
      </c>
      <c r="I135" s="707">
        <v>21.89</v>
      </c>
      <c r="J135" s="708">
        <v>21.89</v>
      </c>
      <c r="K135" s="718" t="s">
        <v>326</v>
      </c>
    </row>
    <row r="136" spans="1:11" ht="14.4" customHeight="1" thickBot="1" x14ac:dyDescent="0.35">
      <c r="A136" s="729" t="s">
        <v>454</v>
      </c>
      <c r="B136" s="707">
        <v>0</v>
      </c>
      <c r="C136" s="707">
        <v>0.22</v>
      </c>
      <c r="D136" s="708">
        <v>0.22</v>
      </c>
      <c r="E136" s="717" t="s">
        <v>326</v>
      </c>
      <c r="F136" s="707">
        <v>0</v>
      </c>
      <c r="G136" s="708">
        <v>0</v>
      </c>
      <c r="H136" s="710">
        <v>0</v>
      </c>
      <c r="I136" s="707">
        <v>0</v>
      </c>
      <c r="J136" s="708">
        <v>0</v>
      </c>
      <c r="K136" s="718" t="s">
        <v>326</v>
      </c>
    </row>
    <row r="137" spans="1:11" ht="14.4" customHeight="1" thickBot="1" x14ac:dyDescent="0.35">
      <c r="A137" s="729" t="s">
        <v>455</v>
      </c>
      <c r="B137" s="707">
        <v>0</v>
      </c>
      <c r="C137" s="707">
        <v>12.01464</v>
      </c>
      <c r="D137" s="708">
        <v>12.01464</v>
      </c>
      <c r="E137" s="717" t="s">
        <v>326</v>
      </c>
      <c r="F137" s="707">
        <v>0</v>
      </c>
      <c r="G137" s="708">
        <v>0</v>
      </c>
      <c r="H137" s="710">
        <v>0</v>
      </c>
      <c r="I137" s="707">
        <v>0</v>
      </c>
      <c r="J137" s="708">
        <v>0</v>
      </c>
      <c r="K137" s="718" t="s">
        <v>326</v>
      </c>
    </row>
    <row r="138" spans="1:11" ht="14.4" customHeight="1" thickBot="1" x14ac:dyDescent="0.35">
      <c r="A138" s="728" t="s">
        <v>456</v>
      </c>
      <c r="B138" s="712">
        <v>0</v>
      </c>
      <c r="C138" s="712">
        <v>0</v>
      </c>
      <c r="D138" s="713">
        <v>0</v>
      </c>
      <c r="E138" s="719">
        <v>1</v>
      </c>
      <c r="F138" s="712">
        <v>0</v>
      </c>
      <c r="G138" s="713">
        <v>0</v>
      </c>
      <c r="H138" s="715">
        <v>0.38500000000000001</v>
      </c>
      <c r="I138" s="712">
        <v>0.38500000000000001</v>
      </c>
      <c r="J138" s="713">
        <v>0.38500000000000001</v>
      </c>
      <c r="K138" s="716" t="s">
        <v>373</v>
      </c>
    </row>
    <row r="139" spans="1:11" ht="14.4" customHeight="1" thickBot="1" x14ac:dyDescent="0.35">
      <c r="A139" s="729" t="s">
        <v>457</v>
      </c>
      <c r="B139" s="707">
        <v>0</v>
      </c>
      <c r="C139" s="707">
        <v>0</v>
      </c>
      <c r="D139" s="708">
        <v>0</v>
      </c>
      <c r="E139" s="709">
        <v>1</v>
      </c>
      <c r="F139" s="707">
        <v>0</v>
      </c>
      <c r="G139" s="708">
        <v>0</v>
      </c>
      <c r="H139" s="710">
        <v>0.38500000000000001</v>
      </c>
      <c r="I139" s="707">
        <v>0.38500000000000001</v>
      </c>
      <c r="J139" s="708">
        <v>0.38500000000000001</v>
      </c>
      <c r="K139" s="718" t="s">
        <v>373</v>
      </c>
    </row>
    <row r="140" spans="1:11" ht="14.4" customHeight="1" thickBot="1" x14ac:dyDescent="0.35">
      <c r="A140" s="731" t="s">
        <v>458</v>
      </c>
      <c r="B140" s="707">
        <v>0</v>
      </c>
      <c r="C140" s="707">
        <v>27.6</v>
      </c>
      <c r="D140" s="708">
        <v>27.6</v>
      </c>
      <c r="E140" s="717" t="s">
        <v>326</v>
      </c>
      <c r="F140" s="707">
        <v>0</v>
      </c>
      <c r="G140" s="708">
        <v>0</v>
      </c>
      <c r="H140" s="710">
        <v>0</v>
      </c>
      <c r="I140" s="707">
        <v>6.2</v>
      </c>
      <c r="J140" s="708">
        <v>6.2</v>
      </c>
      <c r="K140" s="718" t="s">
        <v>326</v>
      </c>
    </row>
    <row r="141" spans="1:11" ht="14.4" customHeight="1" thickBot="1" x14ac:dyDescent="0.35">
      <c r="A141" s="729" t="s">
        <v>459</v>
      </c>
      <c r="B141" s="707">
        <v>0</v>
      </c>
      <c r="C141" s="707">
        <v>27.6</v>
      </c>
      <c r="D141" s="708">
        <v>27.6</v>
      </c>
      <c r="E141" s="717" t="s">
        <v>326</v>
      </c>
      <c r="F141" s="707">
        <v>0</v>
      </c>
      <c r="G141" s="708">
        <v>0</v>
      </c>
      <c r="H141" s="710">
        <v>0</v>
      </c>
      <c r="I141" s="707">
        <v>6.2</v>
      </c>
      <c r="J141" s="708">
        <v>6.2</v>
      </c>
      <c r="K141" s="718" t="s">
        <v>326</v>
      </c>
    </row>
    <row r="142" spans="1:11" ht="14.4" customHeight="1" thickBot="1" x14ac:dyDescent="0.35">
      <c r="A142" s="731" t="s">
        <v>460</v>
      </c>
      <c r="B142" s="707">
        <v>0</v>
      </c>
      <c r="C142" s="707">
        <v>9.56</v>
      </c>
      <c r="D142" s="708">
        <v>9.56</v>
      </c>
      <c r="E142" s="717" t="s">
        <v>326</v>
      </c>
      <c r="F142" s="707">
        <v>0</v>
      </c>
      <c r="G142" s="708">
        <v>0</v>
      </c>
      <c r="H142" s="710">
        <v>1.46</v>
      </c>
      <c r="I142" s="707">
        <v>1.46</v>
      </c>
      <c r="J142" s="708">
        <v>1.46</v>
      </c>
      <c r="K142" s="718" t="s">
        <v>326</v>
      </c>
    </row>
    <row r="143" spans="1:11" ht="14.4" customHeight="1" thickBot="1" x14ac:dyDescent="0.35">
      <c r="A143" s="729" t="s">
        <v>461</v>
      </c>
      <c r="B143" s="707">
        <v>0</v>
      </c>
      <c r="C143" s="707">
        <v>9.56</v>
      </c>
      <c r="D143" s="708">
        <v>9.56</v>
      </c>
      <c r="E143" s="717" t="s">
        <v>326</v>
      </c>
      <c r="F143" s="707">
        <v>0</v>
      </c>
      <c r="G143" s="708">
        <v>0</v>
      </c>
      <c r="H143" s="710">
        <v>1.46</v>
      </c>
      <c r="I143" s="707">
        <v>1.46</v>
      </c>
      <c r="J143" s="708">
        <v>1.46</v>
      </c>
      <c r="K143" s="718" t="s">
        <v>326</v>
      </c>
    </row>
    <row r="144" spans="1:11" ht="14.4" customHeight="1" thickBot="1" x14ac:dyDescent="0.35">
      <c r="A144" s="731" t="s">
        <v>462</v>
      </c>
      <c r="B144" s="707">
        <v>0</v>
      </c>
      <c r="C144" s="707">
        <v>50.014000000000003</v>
      </c>
      <c r="D144" s="708">
        <v>50.014000000000003</v>
      </c>
      <c r="E144" s="717" t="s">
        <v>326</v>
      </c>
      <c r="F144" s="707">
        <v>0</v>
      </c>
      <c r="G144" s="708">
        <v>0</v>
      </c>
      <c r="H144" s="710">
        <v>0</v>
      </c>
      <c r="I144" s="707">
        <v>0</v>
      </c>
      <c r="J144" s="708">
        <v>0</v>
      </c>
      <c r="K144" s="718" t="s">
        <v>326</v>
      </c>
    </row>
    <row r="145" spans="1:11" ht="14.4" customHeight="1" thickBot="1" x14ac:dyDescent="0.35">
      <c r="A145" s="729" t="s">
        <v>463</v>
      </c>
      <c r="B145" s="707">
        <v>0</v>
      </c>
      <c r="C145" s="707">
        <v>50.014000000000003</v>
      </c>
      <c r="D145" s="708">
        <v>50.014000000000003</v>
      </c>
      <c r="E145" s="717" t="s">
        <v>326</v>
      </c>
      <c r="F145" s="707">
        <v>0</v>
      </c>
      <c r="G145" s="708">
        <v>0</v>
      </c>
      <c r="H145" s="710">
        <v>0</v>
      </c>
      <c r="I145" s="707">
        <v>0</v>
      </c>
      <c r="J145" s="708">
        <v>0</v>
      </c>
      <c r="K145" s="718" t="s">
        <v>326</v>
      </c>
    </row>
    <row r="146" spans="1:11" ht="14.4" customHeight="1" thickBot="1" x14ac:dyDescent="0.35">
      <c r="A146" s="726" t="s">
        <v>464</v>
      </c>
      <c r="B146" s="707">
        <v>7050.0733425548196</v>
      </c>
      <c r="C146" s="707">
        <v>7255.47757</v>
      </c>
      <c r="D146" s="708">
        <v>205.40422744518099</v>
      </c>
      <c r="E146" s="709">
        <v>1.0291350483120001</v>
      </c>
      <c r="F146" s="707">
        <v>7153.00000000001</v>
      </c>
      <c r="G146" s="708">
        <v>1788.25</v>
      </c>
      <c r="H146" s="710">
        <v>643.79870000000096</v>
      </c>
      <c r="I146" s="707">
        <v>1900.6735000000001</v>
      </c>
      <c r="J146" s="708">
        <v>112.423499999998</v>
      </c>
      <c r="K146" s="711">
        <v>0.26571697189900001</v>
      </c>
    </row>
    <row r="147" spans="1:11" ht="14.4" customHeight="1" thickBot="1" x14ac:dyDescent="0.35">
      <c r="A147" s="727" t="s">
        <v>465</v>
      </c>
      <c r="B147" s="707">
        <v>7004.01617405461</v>
      </c>
      <c r="C147" s="707">
        <v>7032.9669999999996</v>
      </c>
      <c r="D147" s="708">
        <v>28.950825945390001</v>
      </c>
      <c r="E147" s="709">
        <v>1.004133460749</v>
      </c>
      <c r="F147" s="707">
        <v>7153.00000000001</v>
      </c>
      <c r="G147" s="708">
        <v>1788.25</v>
      </c>
      <c r="H147" s="710">
        <v>603.61500000000103</v>
      </c>
      <c r="I147" s="707">
        <v>1780.5329999999999</v>
      </c>
      <c r="J147" s="708">
        <v>-7.7170000000009997</v>
      </c>
      <c r="K147" s="711">
        <v>0.248921151964</v>
      </c>
    </row>
    <row r="148" spans="1:11" ht="14.4" customHeight="1" thickBot="1" x14ac:dyDescent="0.35">
      <c r="A148" s="728" t="s">
        <v>466</v>
      </c>
      <c r="B148" s="712">
        <v>7004.01617405461</v>
      </c>
      <c r="C148" s="712">
        <v>7024.4179999999997</v>
      </c>
      <c r="D148" s="713">
        <v>20.401825945390001</v>
      </c>
      <c r="E148" s="719">
        <v>1.0029128753330001</v>
      </c>
      <c r="F148" s="712">
        <v>7153.00000000001</v>
      </c>
      <c r="G148" s="713">
        <v>1788.25</v>
      </c>
      <c r="H148" s="715">
        <v>602.53700000000094</v>
      </c>
      <c r="I148" s="712">
        <v>1779.4549999999999</v>
      </c>
      <c r="J148" s="713">
        <v>-8.795000000001</v>
      </c>
      <c r="K148" s="720">
        <v>0.24877044596600001</v>
      </c>
    </row>
    <row r="149" spans="1:11" ht="14.4" customHeight="1" thickBot="1" x14ac:dyDescent="0.35">
      <c r="A149" s="729" t="s">
        <v>467</v>
      </c>
      <c r="B149" s="707">
        <v>175.00040412043899</v>
      </c>
      <c r="C149" s="707">
        <v>188.26400000000001</v>
      </c>
      <c r="D149" s="708">
        <v>13.26359587956</v>
      </c>
      <c r="E149" s="709">
        <v>1.0757918014309999</v>
      </c>
      <c r="F149" s="707">
        <v>224</v>
      </c>
      <c r="G149" s="708">
        <v>56</v>
      </c>
      <c r="H149" s="710">
        <v>18.774999999999999</v>
      </c>
      <c r="I149" s="707">
        <v>56.302999999999997</v>
      </c>
      <c r="J149" s="708">
        <v>0.30299999999900001</v>
      </c>
      <c r="K149" s="711">
        <v>0.25135267857100002</v>
      </c>
    </row>
    <row r="150" spans="1:11" ht="14.4" customHeight="1" thickBot="1" x14ac:dyDescent="0.35">
      <c r="A150" s="729" t="s">
        <v>468</v>
      </c>
      <c r="B150" s="707">
        <v>1299.00299972829</v>
      </c>
      <c r="C150" s="707">
        <v>1298.2739999999999</v>
      </c>
      <c r="D150" s="708">
        <v>-0.72899972828899995</v>
      </c>
      <c r="E150" s="709">
        <v>0.99943880058099999</v>
      </c>
      <c r="F150" s="707">
        <v>1697</v>
      </c>
      <c r="G150" s="708">
        <v>424.25000000000102</v>
      </c>
      <c r="H150" s="710">
        <v>145.541</v>
      </c>
      <c r="I150" s="707">
        <v>397.05599999999998</v>
      </c>
      <c r="J150" s="708">
        <v>-27.193999999999999</v>
      </c>
      <c r="K150" s="711">
        <v>0.23397525044100001</v>
      </c>
    </row>
    <row r="151" spans="1:11" ht="14.4" customHeight="1" thickBot="1" x14ac:dyDescent="0.35">
      <c r="A151" s="729" t="s">
        <v>469</v>
      </c>
      <c r="B151" s="707">
        <v>3.0000069277780002</v>
      </c>
      <c r="C151" s="707">
        <v>4.5599999999999996</v>
      </c>
      <c r="D151" s="708">
        <v>1.559993072221</v>
      </c>
      <c r="E151" s="709">
        <v>1.5199964899330001</v>
      </c>
      <c r="F151" s="707">
        <v>3</v>
      </c>
      <c r="G151" s="708">
        <v>0.75</v>
      </c>
      <c r="H151" s="710">
        <v>0.38</v>
      </c>
      <c r="I151" s="707">
        <v>1.1399999999999999</v>
      </c>
      <c r="J151" s="708">
        <v>0.38999999999899998</v>
      </c>
      <c r="K151" s="711">
        <v>0.38</v>
      </c>
    </row>
    <row r="152" spans="1:11" ht="14.4" customHeight="1" thickBot="1" x14ac:dyDescent="0.35">
      <c r="A152" s="729" t="s">
        <v>470</v>
      </c>
      <c r="B152" s="707">
        <v>1139.00263024675</v>
      </c>
      <c r="C152" s="707">
        <v>1145.5239999999999</v>
      </c>
      <c r="D152" s="708">
        <v>6.5213697532539996</v>
      </c>
      <c r="E152" s="709">
        <v>1.005725508949</v>
      </c>
      <c r="F152" s="707">
        <v>1160</v>
      </c>
      <c r="G152" s="708">
        <v>290.00000000000102</v>
      </c>
      <c r="H152" s="710">
        <v>96.697000000000003</v>
      </c>
      <c r="I152" s="707">
        <v>290.08699999999999</v>
      </c>
      <c r="J152" s="708">
        <v>8.6999999999000002E-2</v>
      </c>
      <c r="K152" s="711">
        <v>0.25007499999999999</v>
      </c>
    </row>
    <row r="153" spans="1:11" ht="14.4" customHeight="1" thickBot="1" x14ac:dyDescent="0.35">
      <c r="A153" s="729" t="s">
        <v>471</v>
      </c>
      <c r="B153" s="707">
        <v>4369.0100891554303</v>
      </c>
      <c r="C153" s="707">
        <v>4369.4960000000001</v>
      </c>
      <c r="D153" s="708">
        <v>0.485910844575</v>
      </c>
      <c r="E153" s="709">
        <v>1.0001112176060001</v>
      </c>
      <c r="F153" s="707">
        <v>4051.00000000001</v>
      </c>
      <c r="G153" s="708">
        <v>1012.75</v>
      </c>
      <c r="H153" s="710">
        <v>339.61900000000099</v>
      </c>
      <c r="I153" s="707">
        <v>1030.2940000000001</v>
      </c>
      <c r="J153" s="708">
        <v>17.543999999998999</v>
      </c>
      <c r="K153" s="711">
        <v>0.25433078252199998</v>
      </c>
    </row>
    <row r="154" spans="1:11" ht="14.4" customHeight="1" thickBot="1" x14ac:dyDescent="0.35">
      <c r="A154" s="729" t="s">
        <v>472</v>
      </c>
      <c r="B154" s="707">
        <v>19.000043875932999</v>
      </c>
      <c r="C154" s="707">
        <v>18.3</v>
      </c>
      <c r="D154" s="708">
        <v>-0.70004387593299999</v>
      </c>
      <c r="E154" s="709">
        <v>0.96315567055999995</v>
      </c>
      <c r="F154" s="707">
        <v>18</v>
      </c>
      <c r="G154" s="708">
        <v>4.5</v>
      </c>
      <c r="H154" s="710">
        <v>1.5249999999999999</v>
      </c>
      <c r="I154" s="707">
        <v>4.5750000000000002</v>
      </c>
      <c r="J154" s="708">
        <v>7.4999999999000005E-2</v>
      </c>
      <c r="K154" s="711">
        <v>0.25416666666600002</v>
      </c>
    </row>
    <row r="155" spans="1:11" ht="14.4" customHeight="1" thickBot="1" x14ac:dyDescent="0.35">
      <c r="A155" s="728" t="s">
        <v>473</v>
      </c>
      <c r="B155" s="712">
        <v>0</v>
      </c>
      <c r="C155" s="712">
        <v>8.5489999999999995</v>
      </c>
      <c r="D155" s="713">
        <v>8.5489999999999995</v>
      </c>
      <c r="E155" s="714" t="s">
        <v>326</v>
      </c>
      <c r="F155" s="712">
        <v>0</v>
      </c>
      <c r="G155" s="713">
        <v>0</v>
      </c>
      <c r="H155" s="715">
        <v>1.0780000000000001</v>
      </c>
      <c r="I155" s="712">
        <v>1.0780000000000001</v>
      </c>
      <c r="J155" s="713">
        <v>1.0780000000000001</v>
      </c>
      <c r="K155" s="716" t="s">
        <v>326</v>
      </c>
    </row>
    <row r="156" spans="1:11" ht="14.4" customHeight="1" thickBot="1" x14ac:dyDescent="0.35">
      <c r="A156" s="729" t="s">
        <v>474</v>
      </c>
      <c r="B156" s="707">
        <v>0</v>
      </c>
      <c r="C156" s="707">
        <v>4.5869999999999997</v>
      </c>
      <c r="D156" s="708">
        <v>4.5869999999999997</v>
      </c>
      <c r="E156" s="717" t="s">
        <v>373</v>
      </c>
      <c r="F156" s="707">
        <v>0</v>
      </c>
      <c r="G156" s="708">
        <v>0</v>
      </c>
      <c r="H156" s="710">
        <v>1.0780000000000001</v>
      </c>
      <c r="I156" s="707">
        <v>1.0780000000000001</v>
      </c>
      <c r="J156" s="708">
        <v>1.0780000000000001</v>
      </c>
      <c r="K156" s="718" t="s">
        <v>326</v>
      </c>
    </row>
    <row r="157" spans="1:11" ht="14.4" customHeight="1" thickBot="1" x14ac:dyDescent="0.35">
      <c r="A157" s="729" t="s">
        <v>475</v>
      </c>
      <c r="B157" s="707">
        <v>0</v>
      </c>
      <c r="C157" s="707">
        <v>3.9620000000000002</v>
      </c>
      <c r="D157" s="708">
        <v>3.9620000000000002</v>
      </c>
      <c r="E157" s="717" t="s">
        <v>326</v>
      </c>
      <c r="F157" s="707">
        <v>0</v>
      </c>
      <c r="G157" s="708">
        <v>0</v>
      </c>
      <c r="H157" s="710">
        <v>0</v>
      </c>
      <c r="I157" s="707">
        <v>0</v>
      </c>
      <c r="J157" s="708">
        <v>0</v>
      </c>
      <c r="K157" s="718" t="s">
        <v>326</v>
      </c>
    </row>
    <row r="158" spans="1:11" ht="14.4" customHeight="1" thickBot="1" x14ac:dyDescent="0.35">
      <c r="A158" s="727" t="s">
        <v>476</v>
      </c>
      <c r="B158" s="707">
        <v>46.057168500208</v>
      </c>
      <c r="C158" s="707">
        <v>222.51057</v>
      </c>
      <c r="D158" s="708">
        <v>176.45340149979199</v>
      </c>
      <c r="E158" s="709">
        <v>4.831182142666</v>
      </c>
      <c r="F158" s="707">
        <v>0</v>
      </c>
      <c r="G158" s="708">
        <v>0</v>
      </c>
      <c r="H158" s="710">
        <v>40.183700000000002</v>
      </c>
      <c r="I158" s="707">
        <v>120.1405</v>
      </c>
      <c r="J158" s="708">
        <v>120.1405</v>
      </c>
      <c r="K158" s="718" t="s">
        <v>326</v>
      </c>
    </row>
    <row r="159" spans="1:11" ht="14.4" customHeight="1" thickBot="1" x14ac:dyDescent="0.35">
      <c r="A159" s="728" t="s">
        <v>477</v>
      </c>
      <c r="B159" s="712">
        <v>20.999996107101001</v>
      </c>
      <c r="C159" s="712">
        <v>167.18817000000001</v>
      </c>
      <c r="D159" s="713">
        <v>146.18817389289899</v>
      </c>
      <c r="E159" s="719">
        <v>7.9613429044139998</v>
      </c>
      <c r="F159" s="712">
        <v>0</v>
      </c>
      <c r="G159" s="713">
        <v>0</v>
      </c>
      <c r="H159" s="715">
        <v>7.55</v>
      </c>
      <c r="I159" s="712">
        <v>87.506799999999998</v>
      </c>
      <c r="J159" s="713">
        <v>87.506799999999998</v>
      </c>
      <c r="K159" s="716" t="s">
        <v>326</v>
      </c>
    </row>
    <row r="160" spans="1:11" ht="14.4" customHeight="1" thickBot="1" x14ac:dyDescent="0.35">
      <c r="A160" s="729" t="s">
        <v>478</v>
      </c>
      <c r="B160" s="707">
        <v>20.999996107101001</v>
      </c>
      <c r="C160" s="707">
        <v>99.774500000000003</v>
      </c>
      <c r="D160" s="708">
        <v>78.774503892899006</v>
      </c>
      <c r="E160" s="709">
        <v>4.7511675474189996</v>
      </c>
      <c r="F160" s="707">
        <v>0</v>
      </c>
      <c r="G160" s="708">
        <v>0</v>
      </c>
      <c r="H160" s="710">
        <v>0</v>
      </c>
      <c r="I160" s="707">
        <v>79.956800000000001</v>
      </c>
      <c r="J160" s="708">
        <v>79.956800000000001</v>
      </c>
      <c r="K160" s="718" t="s">
        <v>326</v>
      </c>
    </row>
    <row r="161" spans="1:11" ht="14.4" customHeight="1" thickBot="1" x14ac:dyDescent="0.35">
      <c r="A161" s="729" t="s">
        <v>479</v>
      </c>
      <c r="B161" s="707">
        <v>0</v>
      </c>
      <c r="C161" s="707">
        <v>67.413669999999996</v>
      </c>
      <c r="D161" s="708">
        <v>67.413669999999996</v>
      </c>
      <c r="E161" s="717" t="s">
        <v>326</v>
      </c>
      <c r="F161" s="707">
        <v>0</v>
      </c>
      <c r="G161" s="708">
        <v>0</v>
      </c>
      <c r="H161" s="710">
        <v>7.55</v>
      </c>
      <c r="I161" s="707">
        <v>7.55</v>
      </c>
      <c r="J161" s="708">
        <v>7.55</v>
      </c>
      <c r="K161" s="718" t="s">
        <v>326</v>
      </c>
    </row>
    <row r="162" spans="1:11" ht="14.4" customHeight="1" thickBot="1" x14ac:dyDescent="0.35">
      <c r="A162" s="728" t="s">
        <v>480</v>
      </c>
      <c r="B162" s="712">
        <v>0</v>
      </c>
      <c r="C162" s="712">
        <v>6.57</v>
      </c>
      <c r="D162" s="713">
        <v>6.57</v>
      </c>
      <c r="E162" s="714" t="s">
        <v>373</v>
      </c>
      <c r="F162" s="712">
        <v>0</v>
      </c>
      <c r="G162" s="713">
        <v>0</v>
      </c>
      <c r="H162" s="715">
        <v>0</v>
      </c>
      <c r="I162" s="712">
        <v>0</v>
      </c>
      <c r="J162" s="713">
        <v>0</v>
      </c>
      <c r="K162" s="716" t="s">
        <v>326</v>
      </c>
    </row>
    <row r="163" spans="1:11" ht="14.4" customHeight="1" thickBot="1" x14ac:dyDescent="0.35">
      <c r="A163" s="729" t="s">
        <v>481</v>
      </c>
      <c r="B163" s="707">
        <v>0</v>
      </c>
      <c r="C163" s="707">
        <v>6.57</v>
      </c>
      <c r="D163" s="708">
        <v>6.57</v>
      </c>
      <c r="E163" s="717" t="s">
        <v>373</v>
      </c>
      <c r="F163" s="707">
        <v>0</v>
      </c>
      <c r="G163" s="708">
        <v>0</v>
      </c>
      <c r="H163" s="710">
        <v>0</v>
      </c>
      <c r="I163" s="707">
        <v>0</v>
      </c>
      <c r="J163" s="708">
        <v>0</v>
      </c>
      <c r="K163" s="718" t="s">
        <v>326</v>
      </c>
    </row>
    <row r="164" spans="1:11" ht="14.4" customHeight="1" thickBot="1" x14ac:dyDescent="0.35">
      <c r="A164" s="728" t="s">
        <v>482</v>
      </c>
      <c r="B164" s="712">
        <v>25.057172393106999</v>
      </c>
      <c r="C164" s="712">
        <v>9.1234000000000002</v>
      </c>
      <c r="D164" s="713">
        <v>-15.933772393107001</v>
      </c>
      <c r="E164" s="719">
        <v>0.36410333364300002</v>
      </c>
      <c r="F164" s="712">
        <v>0</v>
      </c>
      <c r="G164" s="713">
        <v>0</v>
      </c>
      <c r="H164" s="715">
        <v>0</v>
      </c>
      <c r="I164" s="712">
        <v>0</v>
      </c>
      <c r="J164" s="713">
        <v>0</v>
      </c>
      <c r="K164" s="716" t="s">
        <v>326</v>
      </c>
    </row>
    <row r="165" spans="1:11" ht="14.4" customHeight="1" thickBot="1" x14ac:dyDescent="0.35">
      <c r="A165" s="729" t="s">
        <v>483</v>
      </c>
      <c r="B165" s="707">
        <v>25.057172393106999</v>
      </c>
      <c r="C165" s="707">
        <v>0</v>
      </c>
      <c r="D165" s="708">
        <v>-25.057172393106999</v>
      </c>
      <c r="E165" s="709">
        <v>0</v>
      </c>
      <c r="F165" s="707">
        <v>0</v>
      </c>
      <c r="G165" s="708">
        <v>0</v>
      </c>
      <c r="H165" s="710">
        <v>0</v>
      </c>
      <c r="I165" s="707">
        <v>0</v>
      </c>
      <c r="J165" s="708">
        <v>0</v>
      </c>
      <c r="K165" s="711">
        <v>0</v>
      </c>
    </row>
    <row r="166" spans="1:11" ht="14.4" customHeight="1" thickBot="1" x14ac:dyDescent="0.35">
      <c r="A166" s="729" t="s">
        <v>484</v>
      </c>
      <c r="B166" s="707">
        <v>0</v>
      </c>
      <c r="C166" s="707">
        <v>9.1234000000000002</v>
      </c>
      <c r="D166" s="708">
        <v>9.1234000000000002</v>
      </c>
      <c r="E166" s="717" t="s">
        <v>373</v>
      </c>
      <c r="F166" s="707">
        <v>0</v>
      </c>
      <c r="G166" s="708">
        <v>0</v>
      </c>
      <c r="H166" s="710">
        <v>0</v>
      </c>
      <c r="I166" s="707">
        <v>0</v>
      </c>
      <c r="J166" s="708">
        <v>0</v>
      </c>
      <c r="K166" s="718" t="s">
        <v>326</v>
      </c>
    </row>
    <row r="167" spans="1:11" ht="14.4" customHeight="1" thickBot="1" x14ac:dyDescent="0.35">
      <c r="A167" s="728" t="s">
        <v>485</v>
      </c>
      <c r="B167" s="712">
        <v>0</v>
      </c>
      <c r="C167" s="712">
        <v>35.639000000000003</v>
      </c>
      <c r="D167" s="713">
        <v>35.639000000000003</v>
      </c>
      <c r="E167" s="714" t="s">
        <v>326</v>
      </c>
      <c r="F167" s="712">
        <v>0</v>
      </c>
      <c r="G167" s="713">
        <v>0</v>
      </c>
      <c r="H167" s="715">
        <v>22.143000000000001</v>
      </c>
      <c r="I167" s="712">
        <v>22.143000000000001</v>
      </c>
      <c r="J167" s="713">
        <v>22.143000000000001</v>
      </c>
      <c r="K167" s="716" t="s">
        <v>326</v>
      </c>
    </row>
    <row r="168" spans="1:11" ht="14.4" customHeight="1" thickBot="1" x14ac:dyDescent="0.35">
      <c r="A168" s="729" t="s">
        <v>486</v>
      </c>
      <c r="B168" s="707">
        <v>0</v>
      </c>
      <c r="C168" s="707">
        <v>35.639000000000003</v>
      </c>
      <c r="D168" s="708">
        <v>35.639000000000003</v>
      </c>
      <c r="E168" s="717" t="s">
        <v>326</v>
      </c>
      <c r="F168" s="707">
        <v>0</v>
      </c>
      <c r="G168" s="708">
        <v>0</v>
      </c>
      <c r="H168" s="710">
        <v>22.143000000000001</v>
      </c>
      <c r="I168" s="707">
        <v>22.143000000000001</v>
      </c>
      <c r="J168" s="708">
        <v>22.143000000000001</v>
      </c>
      <c r="K168" s="718" t="s">
        <v>326</v>
      </c>
    </row>
    <row r="169" spans="1:11" ht="14.4" customHeight="1" thickBot="1" x14ac:dyDescent="0.35">
      <c r="A169" s="728" t="s">
        <v>487</v>
      </c>
      <c r="B169" s="712">
        <v>0</v>
      </c>
      <c r="C169" s="712">
        <v>3.99</v>
      </c>
      <c r="D169" s="713">
        <v>3.99</v>
      </c>
      <c r="E169" s="714" t="s">
        <v>373</v>
      </c>
      <c r="F169" s="712">
        <v>0</v>
      </c>
      <c r="G169" s="713">
        <v>0</v>
      </c>
      <c r="H169" s="715">
        <v>10.4907</v>
      </c>
      <c r="I169" s="712">
        <v>10.4907</v>
      </c>
      <c r="J169" s="713">
        <v>10.4907</v>
      </c>
      <c r="K169" s="716" t="s">
        <v>373</v>
      </c>
    </row>
    <row r="170" spans="1:11" ht="14.4" customHeight="1" thickBot="1" x14ac:dyDescent="0.35">
      <c r="A170" s="729" t="s">
        <v>488</v>
      </c>
      <c r="B170" s="707">
        <v>0</v>
      </c>
      <c r="C170" s="707">
        <v>3.99</v>
      </c>
      <c r="D170" s="708">
        <v>3.99</v>
      </c>
      <c r="E170" s="717" t="s">
        <v>373</v>
      </c>
      <c r="F170" s="707">
        <v>0</v>
      </c>
      <c r="G170" s="708">
        <v>0</v>
      </c>
      <c r="H170" s="710">
        <v>0</v>
      </c>
      <c r="I170" s="707">
        <v>0</v>
      </c>
      <c r="J170" s="708">
        <v>0</v>
      </c>
      <c r="K170" s="711">
        <v>0</v>
      </c>
    </row>
    <row r="171" spans="1:11" ht="14.4" customHeight="1" thickBot="1" x14ac:dyDescent="0.35">
      <c r="A171" s="729" t="s">
        <v>489</v>
      </c>
      <c r="B171" s="707">
        <v>0</v>
      </c>
      <c r="C171" s="707">
        <v>0</v>
      </c>
      <c r="D171" s="708">
        <v>0</v>
      </c>
      <c r="E171" s="709">
        <v>1</v>
      </c>
      <c r="F171" s="707">
        <v>0</v>
      </c>
      <c r="G171" s="708">
        <v>0</v>
      </c>
      <c r="H171" s="710">
        <v>10.4907</v>
      </c>
      <c r="I171" s="707">
        <v>10.4907</v>
      </c>
      <c r="J171" s="708">
        <v>10.4907</v>
      </c>
      <c r="K171" s="718" t="s">
        <v>373</v>
      </c>
    </row>
    <row r="172" spans="1:11" ht="14.4" customHeight="1" thickBot="1" x14ac:dyDescent="0.35">
      <c r="A172" s="726" t="s">
        <v>490</v>
      </c>
      <c r="B172" s="707">
        <v>0</v>
      </c>
      <c r="C172" s="707">
        <v>0.82072000000000001</v>
      </c>
      <c r="D172" s="708">
        <v>0.82072000000000001</v>
      </c>
      <c r="E172" s="717" t="s">
        <v>326</v>
      </c>
      <c r="F172" s="707">
        <v>0</v>
      </c>
      <c r="G172" s="708">
        <v>0</v>
      </c>
      <c r="H172" s="710">
        <v>0.11544</v>
      </c>
      <c r="I172" s="707">
        <v>0.11544</v>
      </c>
      <c r="J172" s="708">
        <v>0.11544</v>
      </c>
      <c r="K172" s="718" t="s">
        <v>326</v>
      </c>
    </row>
    <row r="173" spans="1:11" ht="14.4" customHeight="1" thickBot="1" x14ac:dyDescent="0.35">
      <c r="A173" s="727" t="s">
        <v>491</v>
      </c>
      <c r="B173" s="707">
        <v>0</v>
      </c>
      <c r="C173" s="707">
        <v>0.82072000000000001</v>
      </c>
      <c r="D173" s="708">
        <v>0.82072000000000001</v>
      </c>
      <c r="E173" s="717" t="s">
        <v>326</v>
      </c>
      <c r="F173" s="707">
        <v>0</v>
      </c>
      <c r="G173" s="708">
        <v>0</v>
      </c>
      <c r="H173" s="710">
        <v>0.11544</v>
      </c>
      <c r="I173" s="707">
        <v>0.11544</v>
      </c>
      <c r="J173" s="708">
        <v>0.11544</v>
      </c>
      <c r="K173" s="718" t="s">
        <v>326</v>
      </c>
    </row>
    <row r="174" spans="1:11" ht="14.4" customHeight="1" thickBot="1" x14ac:dyDescent="0.35">
      <c r="A174" s="728" t="s">
        <v>492</v>
      </c>
      <c r="B174" s="712">
        <v>0</v>
      </c>
      <c r="C174" s="712">
        <v>0.82072000000000001</v>
      </c>
      <c r="D174" s="713">
        <v>0.82072000000000001</v>
      </c>
      <c r="E174" s="714" t="s">
        <v>326</v>
      </c>
      <c r="F174" s="712">
        <v>0</v>
      </c>
      <c r="G174" s="713">
        <v>0</v>
      </c>
      <c r="H174" s="715">
        <v>0.11544</v>
      </c>
      <c r="I174" s="712">
        <v>0.11544</v>
      </c>
      <c r="J174" s="713">
        <v>0.11544</v>
      </c>
      <c r="K174" s="716" t="s">
        <v>326</v>
      </c>
    </row>
    <row r="175" spans="1:11" ht="14.4" customHeight="1" thickBot="1" x14ac:dyDescent="0.35">
      <c r="A175" s="729" t="s">
        <v>493</v>
      </c>
      <c r="B175" s="707">
        <v>0</v>
      </c>
      <c r="C175" s="707">
        <v>0.82072000000000001</v>
      </c>
      <c r="D175" s="708">
        <v>0.82072000000000001</v>
      </c>
      <c r="E175" s="717" t="s">
        <v>326</v>
      </c>
      <c r="F175" s="707">
        <v>0</v>
      </c>
      <c r="G175" s="708">
        <v>0</v>
      </c>
      <c r="H175" s="710">
        <v>0.11544</v>
      </c>
      <c r="I175" s="707">
        <v>0.11544</v>
      </c>
      <c r="J175" s="708">
        <v>0.11544</v>
      </c>
      <c r="K175" s="718" t="s">
        <v>326</v>
      </c>
    </row>
    <row r="176" spans="1:11" ht="14.4" customHeight="1" thickBot="1" x14ac:dyDescent="0.35">
      <c r="A176" s="725" t="s">
        <v>494</v>
      </c>
      <c r="B176" s="707">
        <v>167953.49066456899</v>
      </c>
      <c r="C176" s="707">
        <v>163833.19216999999</v>
      </c>
      <c r="D176" s="708">
        <v>-4120.2984945694898</v>
      </c>
      <c r="E176" s="709">
        <v>0.975467622147</v>
      </c>
      <c r="F176" s="707">
        <v>176675.337881379</v>
      </c>
      <c r="G176" s="708">
        <v>44168.834470344802</v>
      </c>
      <c r="H176" s="710">
        <v>13466.012210000001</v>
      </c>
      <c r="I176" s="707">
        <v>39415.034780000002</v>
      </c>
      <c r="J176" s="708">
        <v>-4753.7996903448002</v>
      </c>
      <c r="K176" s="711">
        <v>0.22309302052300001</v>
      </c>
    </row>
    <row r="177" spans="1:11" ht="14.4" customHeight="1" thickBot="1" x14ac:dyDescent="0.35">
      <c r="A177" s="726" t="s">
        <v>495</v>
      </c>
      <c r="B177" s="707">
        <v>167940.319806282</v>
      </c>
      <c r="C177" s="707">
        <v>163705.91261999999</v>
      </c>
      <c r="D177" s="708">
        <v>-4234.40718628166</v>
      </c>
      <c r="E177" s="709">
        <v>0.97478623840199996</v>
      </c>
      <c r="F177" s="707">
        <v>176656.13562318499</v>
      </c>
      <c r="G177" s="708">
        <v>44164.033905796103</v>
      </c>
      <c r="H177" s="710">
        <v>13442.078</v>
      </c>
      <c r="I177" s="707">
        <v>39391.100570000002</v>
      </c>
      <c r="J177" s="708">
        <v>-4772.9333357961305</v>
      </c>
      <c r="K177" s="711">
        <v>0.22298178566499999</v>
      </c>
    </row>
    <row r="178" spans="1:11" ht="14.4" customHeight="1" thickBot="1" x14ac:dyDescent="0.35">
      <c r="A178" s="727" t="s">
        <v>496</v>
      </c>
      <c r="B178" s="707">
        <v>167940.319806282</v>
      </c>
      <c r="C178" s="707">
        <v>163705.91261999999</v>
      </c>
      <c r="D178" s="708">
        <v>-4234.40718628166</v>
      </c>
      <c r="E178" s="709">
        <v>0.97478623840199996</v>
      </c>
      <c r="F178" s="707">
        <v>176656.13562318499</v>
      </c>
      <c r="G178" s="708">
        <v>44164.033905796103</v>
      </c>
      <c r="H178" s="710">
        <v>13442.078</v>
      </c>
      <c r="I178" s="707">
        <v>39391.100570000002</v>
      </c>
      <c r="J178" s="708">
        <v>-4772.9333357961305</v>
      </c>
      <c r="K178" s="711">
        <v>0.22298178566499999</v>
      </c>
    </row>
    <row r="179" spans="1:11" ht="14.4" customHeight="1" thickBot="1" x14ac:dyDescent="0.35">
      <c r="A179" s="728" t="s">
        <v>497</v>
      </c>
      <c r="B179" s="712">
        <v>0.30296716341300001</v>
      </c>
      <c r="C179" s="712">
        <v>0.2</v>
      </c>
      <c r="D179" s="713">
        <v>-0.102967163413</v>
      </c>
      <c r="E179" s="719">
        <v>0.66013754674400005</v>
      </c>
      <c r="F179" s="712">
        <v>0.18440252539300001</v>
      </c>
      <c r="G179" s="713">
        <v>4.6100631348E-2</v>
      </c>
      <c r="H179" s="715">
        <v>0.15</v>
      </c>
      <c r="I179" s="712">
        <v>0.15</v>
      </c>
      <c r="J179" s="713">
        <v>0.103899368651</v>
      </c>
      <c r="K179" s="720">
        <v>0.81343788367299996</v>
      </c>
    </row>
    <row r="180" spans="1:11" ht="14.4" customHeight="1" thickBot="1" x14ac:dyDescent="0.35">
      <c r="A180" s="729" t="s">
        <v>498</v>
      </c>
      <c r="B180" s="707">
        <v>0.254574147571</v>
      </c>
      <c r="C180" s="707">
        <v>0.2</v>
      </c>
      <c r="D180" s="708">
        <v>-5.4574147571000001E-2</v>
      </c>
      <c r="E180" s="709">
        <v>0.78562572793800001</v>
      </c>
      <c r="F180" s="707">
        <v>0.18440252539300001</v>
      </c>
      <c r="G180" s="708">
        <v>4.6100631348E-2</v>
      </c>
      <c r="H180" s="710">
        <v>0.15</v>
      </c>
      <c r="I180" s="707">
        <v>0.15</v>
      </c>
      <c r="J180" s="708">
        <v>0.103899368651</v>
      </c>
      <c r="K180" s="711">
        <v>0.81343788367299996</v>
      </c>
    </row>
    <row r="181" spans="1:11" ht="14.4" customHeight="1" thickBot="1" x14ac:dyDescent="0.35">
      <c r="A181" s="729" t="s">
        <v>499</v>
      </c>
      <c r="B181" s="707">
        <v>4.8393015842000002E-2</v>
      </c>
      <c r="C181" s="707">
        <v>0</v>
      </c>
      <c r="D181" s="708">
        <v>-4.8393015842000002E-2</v>
      </c>
      <c r="E181" s="709">
        <v>0</v>
      </c>
      <c r="F181" s="707">
        <v>0</v>
      </c>
      <c r="G181" s="708">
        <v>0</v>
      </c>
      <c r="H181" s="710">
        <v>0</v>
      </c>
      <c r="I181" s="707">
        <v>0</v>
      </c>
      <c r="J181" s="708">
        <v>0</v>
      </c>
      <c r="K181" s="711">
        <v>0</v>
      </c>
    </row>
    <row r="182" spans="1:11" ht="14.4" customHeight="1" thickBot="1" x14ac:dyDescent="0.35">
      <c r="A182" s="728" t="s">
        <v>500</v>
      </c>
      <c r="B182" s="712">
        <v>700.00007018806002</v>
      </c>
      <c r="C182" s="712">
        <v>1270.11052</v>
      </c>
      <c r="D182" s="713">
        <v>570.11044981194004</v>
      </c>
      <c r="E182" s="719">
        <v>1.814443418068</v>
      </c>
      <c r="F182" s="712">
        <v>1045.76922613785</v>
      </c>
      <c r="G182" s="713">
        <v>261.44230653446198</v>
      </c>
      <c r="H182" s="715">
        <v>26.236000000000001</v>
      </c>
      <c r="I182" s="712">
        <v>392.28796999999997</v>
      </c>
      <c r="J182" s="713">
        <v>130.845663465538</v>
      </c>
      <c r="K182" s="720">
        <v>0.37511906087399999</v>
      </c>
    </row>
    <row r="183" spans="1:11" ht="14.4" customHeight="1" thickBot="1" x14ac:dyDescent="0.35">
      <c r="A183" s="729" t="s">
        <v>501</v>
      </c>
      <c r="B183" s="707">
        <v>700.00007018806002</v>
      </c>
      <c r="C183" s="707">
        <v>1270.11052</v>
      </c>
      <c r="D183" s="708">
        <v>570.11044981194004</v>
      </c>
      <c r="E183" s="709">
        <v>1.814443418068</v>
      </c>
      <c r="F183" s="707">
        <v>1045.76922613785</v>
      </c>
      <c r="G183" s="708">
        <v>261.44230653446198</v>
      </c>
      <c r="H183" s="710">
        <v>26.236000000000001</v>
      </c>
      <c r="I183" s="707">
        <v>392.28796999999997</v>
      </c>
      <c r="J183" s="708">
        <v>130.845663465538</v>
      </c>
      <c r="K183" s="711">
        <v>0.37511906087399999</v>
      </c>
    </row>
    <row r="184" spans="1:11" ht="14.4" customHeight="1" thickBot="1" x14ac:dyDescent="0.35">
      <c r="A184" s="728" t="s">
        <v>502</v>
      </c>
      <c r="B184" s="712">
        <v>14.000001403761001</v>
      </c>
      <c r="C184" s="712">
        <v>317.32922000000002</v>
      </c>
      <c r="D184" s="713">
        <v>303.329218596239</v>
      </c>
      <c r="E184" s="719">
        <v>22.666370584416001</v>
      </c>
      <c r="F184" s="712">
        <v>21</v>
      </c>
      <c r="G184" s="713">
        <v>5.25</v>
      </c>
      <c r="H184" s="715">
        <v>0</v>
      </c>
      <c r="I184" s="712">
        <v>64.752359999999996</v>
      </c>
      <c r="J184" s="713">
        <v>59.502360000000003</v>
      </c>
      <c r="K184" s="720">
        <v>3.0834457142849998</v>
      </c>
    </row>
    <row r="185" spans="1:11" ht="14.4" customHeight="1" thickBot="1" x14ac:dyDescent="0.35">
      <c r="A185" s="729" t="s">
        <v>503</v>
      </c>
      <c r="B185" s="707">
        <v>14.000001403761001</v>
      </c>
      <c r="C185" s="707">
        <v>317.32922000000002</v>
      </c>
      <c r="D185" s="708">
        <v>303.329218596239</v>
      </c>
      <c r="E185" s="709">
        <v>22.666370584416001</v>
      </c>
      <c r="F185" s="707">
        <v>21</v>
      </c>
      <c r="G185" s="708">
        <v>5.25</v>
      </c>
      <c r="H185" s="710">
        <v>0</v>
      </c>
      <c r="I185" s="707">
        <v>64.752359999999996</v>
      </c>
      <c r="J185" s="708">
        <v>59.502360000000003</v>
      </c>
      <c r="K185" s="711">
        <v>3.0834457142849998</v>
      </c>
    </row>
    <row r="186" spans="1:11" ht="14.4" customHeight="1" thickBot="1" x14ac:dyDescent="0.35">
      <c r="A186" s="728" t="s">
        <v>504</v>
      </c>
      <c r="B186" s="712">
        <v>0</v>
      </c>
      <c r="C186" s="712">
        <v>0</v>
      </c>
      <c r="D186" s="713">
        <v>0</v>
      </c>
      <c r="E186" s="714" t="s">
        <v>326</v>
      </c>
      <c r="F186" s="712">
        <v>0</v>
      </c>
      <c r="G186" s="713">
        <v>0</v>
      </c>
      <c r="H186" s="715">
        <v>-1.2087000000000001</v>
      </c>
      <c r="I186" s="712">
        <v>-1.2087000000000001</v>
      </c>
      <c r="J186" s="713">
        <v>-1.2087000000000001</v>
      </c>
      <c r="K186" s="716" t="s">
        <v>373</v>
      </c>
    </row>
    <row r="187" spans="1:11" ht="14.4" customHeight="1" thickBot="1" x14ac:dyDescent="0.35">
      <c r="A187" s="729" t="s">
        <v>505</v>
      </c>
      <c r="B187" s="707">
        <v>0</v>
      </c>
      <c r="C187" s="707">
        <v>0</v>
      </c>
      <c r="D187" s="708">
        <v>0</v>
      </c>
      <c r="E187" s="717" t="s">
        <v>326</v>
      </c>
      <c r="F187" s="707">
        <v>0</v>
      </c>
      <c r="G187" s="708">
        <v>0</v>
      </c>
      <c r="H187" s="710">
        <v>-1.2087000000000001</v>
      </c>
      <c r="I187" s="707">
        <v>-1.2087000000000001</v>
      </c>
      <c r="J187" s="708">
        <v>-1.2087000000000001</v>
      </c>
      <c r="K187" s="718" t="s">
        <v>373</v>
      </c>
    </row>
    <row r="188" spans="1:11" ht="14.4" customHeight="1" thickBot="1" x14ac:dyDescent="0.35">
      <c r="A188" s="728" t="s">
        <v>506</v>
      </c>
      <c r="B188" s="712">
        <v>0</v>
      </c>
      <c r="C188" s="712">
        <v>0.189</v>
      </c>
      <c r="D188" s="713">
        <v>0.189</v>
      </c>
      <c r="E188" s="714" t="s">
        <v>373</v>
      </c>
      <c r="F188" s="712">
        <v>0.18199452128999999</v>
      </c>
      <c r="G188" s="713">
        <v>4.5498630322000001E-2</v>
      </c>
      <c r="H188" s="715">
        <v>0</v>
      </c>
      <c r="I188" s="712">
        <v>0</v>
      </c>
      <c r="J188" s="713">
        <v>-4.5498630322000001E-2</v>
      </c>
      <c r="K188" s="720">
        <v>0</v>
      </c>
    </row>
    <row r="189" spans="1:11" ht="14.4" customHeight="1" thickBot="1" x14ac:dyDescent="0.35">
      <c r="A189" s="729" t="s">
        <v>507</v>
      </c>
      <c r="B189" s="707">
        <v>0</v>
      </c>
      <c r="C189" s="707">
        <v>0.189</v>
      </c>
      <c r="D189" s="708">
        <v>0.189</v>
      </c>
      <c r="E189" s="717" t="s">
        <v>373</v>
      </c>
      <c r="F189" s="707">
        <v>0.18199452128999999</v>
      </c>
      <c r="G189" s="708">
        <v>4.5498630322000001E-2</v>
      </c>
      <c r="H189" s="710">
        <v>0</v>
      </c>
      <c r="I189" s="707">
        <v>0</v>
      </c>
      <c r="J189" s="708">
        <v>-4.5498630322000001E-2</v>
      </c>
      <c r="K189" s="711">
        <v>0</v>
      </c>
    </row>
    <row r="190" spans="1:11" ht="14.4" customHeight="1" thickBot="1" x14ac:dyDescent="0.35">
      <c r="A190" s="728" t="s">
        <v>508</v>
      </c>
      <c r="B190" s="712">
        <v>167226.01676752599</v>
      </c>
      <c r="C190" s="712">
        <v>156053.21614999999</v>
      </c>
      <c r="D190" s="713">
        <v>-11172.8006175265</v>
      </c>
      <c r="E190" s="719">
        <v>0.93318742601399995</v>
      </c>
      <c r="F190" s="712">
        <v>175589</v>
      </c>
      <c r="G190" s="713">
        <v>43897.25</v>
      </c>
      <c r="H190" s="715">
        <v>13416.9007</v>
      </c>
      <c r="I190" s="712">
        <v>38934.459390000004</v>
      </c>
      <c r="J190" s="713">
        <v>-4962.79061</v>
      </c>
      <c r="K190" s="720">
        <v>0.22173632397199999</v>
      </c>
    </row>
    <row r="191" spans="1:11" ht="14.4" customHeight="1" thickBot="1" x14ac:dyDescent="0.35">
      <c r="A191" s="729" t="s">
        <v>509</v>
      </c>
      <c r="B191" s="707">
        <v>97335.009759649707</v>
      </c>
      <c r="C191" s="707">
        <v>88218.378479999999</v>
      </c>
      <c r="D191" s="708">
        <v>-9116.6312796497405</v>
      </c>
      <c r="E191" s="709">
        <v>0.906337593203</v>
      </c>
      <c r="F191" s="707">
        <v>101320</v>
      </c>
      <c r="G191" s="708">
        <v>25330</v>
      </c>
      <c r="H191" s="710">
        <v>8082.4646499999999</v>
      </c>
      <c r="I191" s="707">
        <v>22393.536840000001</v>
      </c>
      <c r="J191" s="708">
        <v>-2936.4631599999998</v>
      </c>
      <c r="K191" s="711">
        <v>0.22101793170100001</v>
      </c>
    </row>
    <row r="192" spans="1:11" ht="14.4" customHeight="1" thickBot="1" x14ac:dyDescent="0.35">
      <c r="A192" s="729" t="s">
        <v>510</v>
      </c>
      <c r="B192" s="707">
        <v>69891.007007876702</v>
      </c>
      <c r="C192" s="707">
        <v>67834.837669999994</v>
      </c>
      <c r="D192" s="708">
        <v>-2056.16933787672</v>
      </c>
      <c r="E192" s="709">
        <v>0.97058034465499998</v>
      </c>
      <c r="F192" s="707">
        <v>74269</v>
      </c>
      <c r="G192" s="708">
        <v>18567.25</v>
      </c>
      <c r="H192" s="710">
        <v>5334.4360500000003</v>
      </c>
      <c r="I192" s="707">
        <v>16540.922549999999</v>
      </c>
      <c r="J192" s="708">
        <v>-2026.32745</v>
      </c>
      <c r="K192" s="711">
        <v>0.22271637627999999</v>
      </c>
    </row>
    <row r="193" spans="1:11" ht="14.4" customHeight="1" thickBot="1" x14ac:dyDescent="0.35">
      <c r="A193" s="728" t="s">
        <v>511</v>
      </c>
      <c r="B193" s="712">
        <v>0</v>
      </c>
      <c r="C193" s="712">
        <v>6064.8677299999999</v>
      </c>
      <c r="D193" s="713">
        <v>6064.8677299999999</v>
      </c>
      <c r="E193" s="714" t="s">
        <v>326</v>
      </c>
      <c r="F193" s="712">
        <v>0</v>
      </c>
      <c r="G193" s="713">
        <v>0</v>
      </c>
      <c r="H193" s="715">
        <v>0</v>
      </c>
      <c r="I193" s="712">
        <v>0.65954999999999997</v>
      </c>
      <c r="J193" s="713">
        <v>0.65954999999999997</v>
      </c>
      <c r="K193" s="716" t="s">
        <v>326</v>
      </c>
    </row>
    <row r="194" spans="1:11" ht="14.4" customHeight="1" thickBot="1" x14ac:dyDescent="0.35">
      <c r="A194" s="729" t="s">
        <v>512</v>
      </c>
      <c r="B194" s="707">
        <v>0</v>
      </c>
      <c r="C194" s="707">
        <v>1108.8239599999999</v>
      </c>
      <c r="D194" s="708">
        <v>1108.8239599999999</v>
      </c>
      <c r="E194" s="717" t="s">
        <v>326</v>
      </c>
      <c r="F194" s="707">
        <v>0</v>
      </c>
      <c r="G194" s="708">
        <v>0</v>
      </c>
      <c r="H194" s="710">
        <v>0</v>
      </c>
      <c r="I194" s="707">
        <v>0</v>
      </c>
      <c r="J194" s="708">
        <v>0</v>
      </c>
      <c r="K194" s="718" t="s">
        <v>326</v>
      </c>
    </row>
    <row r="195" spans="1:11" ht="14.4" customHeight="1" thickBot="1" x14ac:dyDescent="0.35">
      <c r="A195" s="729" t="s">
        <v>513</v>
      </c>
      <c r="B195" s="707">
        <v>0</v>
      </c>
      <c r="C195" s="707">
        <v>4956.0437700000002</v>
      </c>
      <c r="D195" s="708">
        <v>4956.0437700000002</v>
      </c>
      <c r="E195" s="717" t="s">
        <v>326</v>
      </c>
      <c r="F195" s="707">
        <v>0</v>
      </c>
      <c r="G195" s="708">
        <v>0</v>
      </c>
      <c r="H195" s="710">
        <v>0</v>
      </c>
      <c r="I195" s="707">
        <v>0.65954999999999997</v>
      </c>
      <c r="J195" s="708">
        <v>0.65954999999999997</v>
      </c>
      <c r="K195" s="718" t="s">
        <v>326</v>
      </c>
    </row>
    <row r="196" spans="1:11" ht="14.4" customHeight="1" thickBot="1" x14ac:dyDescent="0.35">
      <c r="A196" s="726" t="s">
        <v>514</v>
      </c>
      <c r="B196" s="707">
        <v>3.711678147517</v>
      </c>
      <c r="C196" s="707">
        <v>33.479550000000003</v>
      </c>
      <c r="D196" s="708">
        <v>29.767871852481999</v>
      </c>
      <c r="E196" s="709">
        <v>9.0200574159119995</v>
      </c>
      <c r="F196" s="707">
        <v>5.0294550814969998</v>
      </c>
      <c r="G196" s="708">
        <v>1.2573637703739999</v>
      </c>
      <c r="H196" s="710">
        <v>23.879629999999999</v>
      </c>
      <c r="I196" s="707">
        <v>23.879629999999999</v>
      </c>
      <c r="J196" s="708">
        <v>22.622266229625001</v>
      </c>
      <c r="K196" s="711">
        <v>4.7479557154899998</v>
      </c>
    </row>
    <row r="197" spans="1:11" ht="14.4" customHeight="1" thickBot="1" x14ac:dyDescent="0.35">
      <c r="A197" s="727" t="s">
        <v>515</v>
      </c>
      <c r="B197" s="707">
        <v>0</v>
      </c>
      <c r="C197" s="707">
        <v>0</v>
      </c>
      <c r="D197" s="708">
        <v>0</v>
      </c>
      <c r="E197" s="709">
        <v>1</v>
      </c>
      <c r="F197" s="707">
        <v>0</v>
      </c>
      <c r="G197" s="708">
        <v>0</v>
      </c>
      <c r="H197" s="710">
        <v>10.4907</v>
      </c>
      <c r="I197" s="707">
        <v>10.4907</v>
      </c>
      <c r="J197" s="708">
        <v>10.4907</v>
      </c>
      <c r="K197" s="718" t="s">
        <v>373</v>
      </c>
    </row>
    <row r="198" spans="1:11" ht="14.4" customHeight="1" thickBot="1" x14ac:dyDescent="0.35">
      <c r="A198" s="728" t="s">
        <v>516</v>
      </c>
      <c r="B198" s="712">
        <v>0</v>
      </c>
      <c r="C198" s="712">
        <v>0</v>
      </c>
      <c r="D198" s="713">
        <v>0</v>
      </c>
      <c r="E198" s="719">
        <v>1</v>
      </c>
      <c r="F198" s="712">
        <v>0</v>
      </c>
      <c r="G198" s="713">
        <v>0</v>
      </c>
      <c r="H198" s="715">
        <v>10.4907</v>
      </c>
      <c r="I198" s="712">
        <v>10.4907</v>
      </c>
      <c r="J198" s="713">
        <v>10.4907</v>
      </c>
      <c r="K198" s="716" t="s">
        <v>373</v>
      </c>
    </row>
    <row r="199" spans="1:11" ht="14.4" customHeight="1" thickBot="1" x14ac:dyDescent="0.35">
      <c r="A199" s="729" t="s">
        <v>517</v>
      </c>
      <c r="B199" s="707">
        <v>0</v>
      </c>
      <c r="C199" s="707">
        <v>0</v>
      </c>
      <c r="D199" s="708">
        <v>0</v>
      </c>
      <c r="E199" s="709">
        <v>1</v>
      </c>
      <c r="F199" s="707">
        <v>0</v>
      </c>
      <c r="G199" s="708">
        <v>0</v>
      </c>
      <c r="H199" s="710">
        <v>10.4907</v>
      </c>
      <c r="I199" s="707">
        <v>10.4907</v>
      </c>
      <c r="J199" s="708">
        <v>10.4907</v>
      </c>
      <c r="K199" s="718" t="s">
        <v>373</v>
      </c>
    </row>
    <row r="200" spans="1:11" ht="14.4" customHeight="1" thickBot="1" x14ac:dyDescent="0.35">
      <c r="A200" s="732" t="s">
        <v>518</v>
      </c>
      <c r="B200" s="712">
        <v>3.711678147517</v>
      </c>
      <c r="C200" s="712">
        <v>33.479550000000003</v>
      </c>
      <c r="D200" s="713">
        <v>29.767871852481999</v>
      </c>
      <c r="E200" s="719">
        <v>9.0200574159119995</v>
      </c>
      <c r="F200" s="712">
        <v>5.0294550814969998</v>
      </c>
      <c r="G200" s="713">
        <v>1.2573637703739999</v>
      </c>
      <c r="H200" s="715">
        <v>13.38893</v>
      </c>
      <c r="I200" s="712">
        <v>13.38893</v>
      </c>
      <c r="J200" s="713">
        <v>12.131566229624999</v>
      </c>
      <c r="K200" s="720">
        <v>2.6621035048609998</v>
      </c>
    </row>
    <row r="201" spans="1:11" ht="14.4" customHeight="1" thickBot="1" x14ac:dyDescent="0.35">
      <c r="A201" s="728" t="s">
        <v>519</v>
      </c>
      <c r="B201" s="712">
        <v>0</v>
      </c>
      <c r="C201" s="712">
        <v>24.000029999999999</v>
      </c>
      <c r="D201" s="713">
        <v>24.000029999999999</v>
      </c>
      <c r="E201" s="714" t="s">
        <v>326</v>
      </c>
      <c r="F201" s="712">
        <v>0</v>
      </c>
      <c r="G201" s="713">
        <v>0</v>
      </c>
      <c r="H201" s="715">
        <v>5.2999999999999998E-4</v>
      </c>
      <c r="I201" s="712">
        <v>5.2999999999999998E-4</v>
      </c>
      <c r="J201" s="713">
        <v>5.2999999999999998E-4</v>
      </c>
      <c r="K201" s="716" t="s">
        <v>326</v>
      </c>
    </row>
    <row r="202" spans="1:11" ht="14.4" customHeight="1" thickBot="1" x14ac:dyDescent="0.35">
      <c r="A202" s="729" t="s">
        <v>520</v>
      </c>
      <c r="B202" s="707">
        <v>0</v>
      </c>
      <c r="C202" s="707">
        <v>3.0000000000000001E-5</v>
      </c>
      <c r="D202" s="708">
        <v>3.0000000000000001E-5</v>
      </c>
      <c r="E202" s="717" t="s">
        <v>326</v>
      </c>
      <c r="F202" s="707">
        <v>0</v>
      </c>
      <c r="G202" s="708">
        <v>0</v>
      </c>
      <c r="H202" s="710">
        <v>5.2999999999999998E-4</v>
      </c>
      <c r="I202" s="707">
        <v>5.2999999999999998E-4</v>
      </c>
      <c r="J202" s="708">
        <v>5.2999999999999998E-4</v>
      </c>
      <c r="K202" s="718" t="s">
        <v>326</v>
      </c>
    </row>
    <row r="203" spans="1:11" ht="14.4" customHeight="1" thickBot="1" x14ac:dyDescent="0.35">
      <c r="A203" s="729" t="s">
        <v>521</v>
      </c>
      <c r="B203" s="707">
        <v>0</v>
      </c>
      <c r="C203" s="707">
        <v>24</v>
      </c>
      <c r="D203" s="708">
        <v>24</v>
      </c>
      <c r="E203" s="717" t="s">
        <v>326</v>
      </c>
      <c r="F203" s="707">
        <v>0</v>
      </c>
      <c r="G203" s="708">
        <v>0</v>
      </c>
      <c r="H203" s="710">
        <v>0</v>
      </c>
      <c r="I203" s="707">
        <v>0</v>
      </c>
      <c r="J203" s="708">
        <v>0</v>
      </c>
      <c r="K203" s="718" t="s">
        <v>326</v>
      </c>
    </row>
    <row r="204" spans="1:11" ht="14.4" customHeight="1" thickBot="1" x14ac:dyDescent="0.35">
      <c r="A204" s="728" t="s">
        <v>522</v>
      </c>
      <c r="B204" s="712">
        <v>3.711678147517</v>
      </c>
      <c r="C204" s="712">
        <v>5.4895199999999997</v>
      </c>
      <c r="D204" s="713">
        <v>1.7778418524820001</v>
      </c>
      <c r="E204" s="719">
        <v>1.4789859955039999</v>
      </c>
      <c r="F204" s="712">
        <v>5.0294550814969998</v>
      </c>
      <c r="G204" s="713">
        <v>1.2573637703739999</v>
      </c>
      <c r="H204" s="715">
        <v>13.388400000000001</v>
      </c>
      <c r="I204" s="712">
        <v>13.388400000000001</v>
      </c>
      <c r="J204" s="713">
        <v>12.131036229625</v>
      </c>
      <c r="K204" s="720">
        <v>2.661998125652</v>
      </c>
    </row>
    <row r="205" spans="1:11" ht="14.4" customHeight="1" thickBot="1" x14ac:dyDescent="0.35">
      <c r="A205" s="729" t="s">
        <v>523</v>
      </c>
      <c r="B205" s="707">
        <v>0</v>
      </c>
      <c r="C205" s="707">
        <v>3.5000000000000003E-2</v>
      </c>
      <c r="D205" s="708">
        <v>3.5000000000000003E-2</v>
      </c>
      <c r="E205" s="717" t="s">
        <v>373</v>
      </c>
      <c r="F205" s="707">
        <v>0</v>
      </c>
      <c r="G205" s="708">
        <v>0</v>
      </c>
      <c r="H205" s="710">
        <v>0</v>
      </c>
      <c r="I205" s="707">
        <v>0</v>
      </c>
      <c r="J205" s="708">
        <v>0</v>
      </c>
      <c r="K205" s="718" t="s">
        <v>326</v>
      </c>
    </row>
    <row r="206" spans="1:11" ht="14.4" customHeight="1" thickBot="1" x14ac:dyDescent="0.35">
      <c r="A206" s="729" t="s">
        <v>524</v>
      </c>
      <c r="B206" s="707">
        <v>3.711678147517</v>
      </c>
      <c r="C206" s="707">
        <v>0</v>
      </c>
      <c r="D206" s="708">
        <v>-3.711678147517</v>
      </c>
      <c r="E206" s="709">
        <v>0</v>
      </c>
      <c r="F206" s="707">
        <v>0</v>
      </c>
      <c r="G206" s="708">
        <v>0</v>
      </c>
      <c r="H206" s="710">
        <v>0</v>
      </c>
      <c r="I206" s="707">
        <v>0</v>
      </c>
      <c r="J206" s="708">
        <v>0</v>
      </c>
      <c r="K206" s="711">
        <v>0</v>
      </c>
    </row>
    <row r="207" spans="1:11" ht="14.4" customHeight="1" thickBot="1" x14ac:dyDescent="0.35">
      <c r="A207" s="729" t="s">
        <v>525</v>
      </c>
      <c r="B207" s="707">
        <v>0</v>
      </c>
      <c r="C207" s="707">
        <v>5.4545199999999996</v>
      </c>
      <c r="D207" s="708">
        <v>5.4545199999999996</v>
      </c>
      <c r="E207" s="717" t="s">
        <v>373</v>
      </c>
      <c r="F207" s="707">
        <v>5.0294550814969998</v>
      </c>
      <c r="G207" s="708">
        <v>1.2573637703739999</v>
      </c>
      <c r="H207" s="710">
        <v>13.388400000000001</v>
      </c>
      <c r="I207" s="707">
        <v>13.388400000000001</v>
      </c>
      <c r="J207" s="708">
        <v>12.131036229625</v>
      </c>
      <c r="K207" s="711">
        <v>2.661998125652</v>
      </c>
    </row>
    <row r="208" spans="1:11" ht="14.4" customHeight="1" thickBot="1" x14ac:dyDescent="0.35">
      <c r="A208" s="728" t="s">
        <v>526</v>
      </c>
      <c r="B208" s="712">
        <v>0</v>
      </c>
      <c r="C208" s="712">
        <v>3.99</v>
      </c>
      <c r="D208" s="713">
        <v>3.99</v>
      </c>
      <c r="E208" s="714" t="s">
        <v>326</v>
      </c>
      <c r="F208" s="712">
        <v>0</v>
      </c>
      <c r="G208" s="713">
        <v>0</v>
      </c>
      <c r="H208" s="715">
        <v>0</v>
      </c>
      <c r="I208" s="712">
        <v>0</v>
      </c>
      <c r="J208" s="713">
        <v>0</v>
      </c>
      <c r="K208" s="720">
        <v>3</v>
      </c>
    </row>
    <row r="209" spans="1:11" ht="14.4" customHeight="1" thickBot="1" x14ac:dyDescent="0.35">
      <c r="A209" s="729" t="s">
        <v>527</v>
      </c>
      <c r="B209" s="707">
        <v>0</v>
      </c>
      <c r="C209" s="707">
        <v>3.99</v>
      </c>
      <c r="D209" s="708">
        <v>3.99</v>
      </c>
      <c r="E209" s="717" t="s">
        <v>326</v>
      </c>
      <c r="F209" s="707">
        <v>0</v>
      </c>
      <c r="G209" s="708">
        <v>0</v>
      </c>
      <c r="H209" s="710">
        <v>0</v>
      </c>
      <c r="I209" s="707">
        <v>0</v>
      </c>
      <c r="J209" s="708">
        <v>0</v>
      </c>
      <c r="K209" s="711">
        <v>0</v>
      </c>
    </row>
    <row r="210" spans="1:11" ht="14.4" customHeight="1" thickBot="1" x14ac:dyDescent="0.35">
      <c r="A210" s="726" t="s">
        <v>528</v>
      </c>
      <c r="B210" s="707">
        <v>0</v>
      </c>
      <c r="C210" s="707">
        <v>0</v>
      </c>
      <c r="D210" s="708">
        <v>0</v>
      </c>
      <c r="E210" s="717" t="s">
        <v>326</v>
      </c>
      <c r="F210" s="707">
        <v>0</v>
      </c>
      <c r="G210" s="708">
        <v>0</v>
      </c>
      <c r="H210" s="710">
        <v>5.4579999999999997E-2</v>
      </c>
      <c r="I210" s="707">
        <v>5.4579999999999997E-2</v>
      </c>
      <c r="J210" s="708">
        <v>5.4579999999999997E-2</v>
      </c>
      <c r="K210" s="718" t="s">
        <v>373</v>
      </c>
    </row>
    <row r="211" spans="1:11" ht="14.4" customHeight="1" thickBot="1" x14ac:dyDescent="0.35">
      <c r="A211" s="732" t="s">
        <v>529</v>
      </c>
      <c r="B211" s="712">
        <v>0</v>
      </c>
      <c r="C211" s="712">
        <v>0</v>
      </c>
      <c r="D211" s="713">
        <v>0</v>
      </c>
      <c r="E211" s="714" t="s">
        <v>326</v>
      </c>
      <c r="F211" s="712">
        <v>0</v>
      </c>
      <c r="G211" s="713">
        <v>0</v>
      </c>
      <c r="H211" s="715">
        <v>5.4579999999999997E-2</v>
      </c>
      <c r="I211" s="712">
        <v>5.4579999999999997E-2</v>
      </c>
      <c r="J211" s="713">
        <v>5.4579999999999997E-2</v>
      </c>
      <c r="K211" s="716" t="s">
        <v>373</v>
      </c>
    </row>
    <row r="212" spans="1:11" ht="14.4" customHeight="1" thickBot="1" x14ac:dyDescent="0.35">
      <c r="A212" s="728" t="s">
        <v>530</v>
      </c>
      <c r="B212" s="712">
        <v>0</v>
      </c>
      <c r="C212" s="712">
        <v>0</v>
      </c>
      <c r="D212" s="713">
        <v>0</v>
      </c>
      <c r="E212" s="714" t="s">
        <v>326</v>
      </c>
      <c r="F212" s="712">
        <v>0</v>
      </c>
      <c r="G212" s="713">
        <v>0</v>
      </c>
      <c r="H212" s="715">
        <v>5.4579999999999997E-2</v>
      </c>
      <c r="I212" s="712">
        <v>5.4579999999999997E-2</v>
      </c>
      <c r="J212" s="713">
        <v>5.4579999999999997E-2</v>
      </c>
      <c r="K212" s="716" t="s">
        <v>373</v>
      </c>
    </row>
    <row r="213" spans="1:11" ht="14.4" customHeight="1" thickBot="1" x14ac:dyDescent="0.35">
      <c r="A213" s="729" t="s">
        <v>531</v>
      </c>
      <c r="B213" s="707">
        <v>0</v>
      </c>
      <c r="C213" s="707">
        <v>0</v>
      </c>
      <c r="D213" s="708">
        <v>0</v>
      </c>
      <c r="E213" s="717" t="s">
        <v>326</v>
      </c>
      <c r="F213" s="707">
        <v>0</v>
      </c>
      <c r="G213" s="708">
        <v>0</v>
      </c>
      <c r="H213" s="710">
        <v>5.4579999999999997E-2</v>
      </c>
      <c r="I213" s="707">
        <v>5.4579999999999997E-2</v>
      </c>
      <c r="J213" s="708">
        <v>5.4579999999999997E-2</v>
      </c>
      <c r="K213" s="718" t="s">
        <v>373</v>
      </c>
    </row>
    <row r="214" spans="1:11" ht="14.4" customHeight="1" thickBot="1" x14ac:dyDescent="0.35">
      <c r="A214" s="726" t="s">
        <v>532</v>
      </c>
      <c r="B214" s="707">
        <v>9.4591801402920002</v>
      </c>
      <c r="C214" s="707">
        <v>93.8</v>
      </c>
      <c r="D214" s="708">
        <v>84.340819859706997</v>
      </c>
      <c r="E214" s="709">
        <v>9.9162928085530009</v>
      </c>
      <c r="F214" s="707">
        <v>14.172803113162001</v>
      </c>
      <c r="G214" s="708">
        <v>3.5432007782900001</v>
      </c>
      <c r="H214" s="710">
        <v>0</v>
      </c>
      <c r="I214" s="707">
        <v>0</v>
      </c>
      <c r="J214" s="708">
        <v>-3.5432007782900001</v>
      </c>
      <c r="K214" s="711">
        <v>0</v>
      </c>
    </row>
    <row r="215" spans="1:11" ht="14.4" customHeight="1" thickBot="1" x14ac:dyDescent="0.35">
      <c r="A215" s="732" t="s">
        <v>533</v>
      </c>
      <c r="B215" s="712">
        <v>9.4591801402920002</v>
      </c>
      <c r="C215" s="712">
        <v>93.8</v>
      </c>
      <c r="D215" s="713">
        <v>84.340819859706997</v>
      </c>
      <c r="E215" s="719">
        <v>9.9162928085530009</v>
      </c>
      <c r="F215" s="712">
        <v>14.172803113162001</v>
      </c>
      <c r="G215" s="713">
        <v>3.5432007782900001</v>
      </c>
      <c r="H215" s="715">
        <v>0</v>
      </c>
      <c r="I215" s="712">
        <v>0</v>
      </c>
      <c r="J215" s="713">
        <v>-3.5432007782900001</v>
      </c>
      <c r="K215" s="720">
        <v>0</v>
      </c>
    </row>
    <row r="216" spans="1:11" ht="14.4" customHeight="1" thickBot="1" x14ac:dyDescent="0.35">
      <c r="A216" s="728" t="s">
        <v>534</v>
      </c>
      <c r="B216" s="712">
        <v>9.4591801402920002</v>
      </c>
      <c r="C216" s="712">
        <v>93.8</v>
      </c>
      <c r="D216" s="713">
        <v>84.340819859706997</v>
      </c>
      <c r="E216" s="719">
        <v>9.9162928085530009</v>
      </c>
      <c r="F216" s="712">
        <v>14.172803113162001</v>
      </c>
      <c r="G216" s="713">
        <v>3.5432007782900001</v>
      </c>
      <c r="H216" s="715">
        <v>0</v>
      </c>
      <c r="I216" s="712">
        <v>0</v>
      </c>
      <c r="J216" s="713">
        <v>-3.5432007782900001</v>
      </c>
      <c r="K216" s="720">
        <v>0</v>
      </c>
    </row>
    <row r="217" spans="1:11" ht="14.4" customHeight="1" thickBot="1" x14ac:dyDescent="0.35">
      <c r="A217" s="729" t="s">
        <v>535</v>
      </c>
      <c r="B217" s="707">
        <v>9.4591801402920002</v>
      </c>
      <c r="C217" s="707">
        <v>93.8</v>
      </c>
      <c r="D217" s="708">
        <v>84.340819859706997</v>
      </c>
      <c r="E217" s="709">
        <v>9.9162928085530009</v>
      </c>
      <c r="F217" s="707">
        <v>14.172803113162001</v>
      </c>
      <c r="G217" s="708">
        <v>3.5432007782900001</v>
      </c>
      <c r="H217" s="710">
        <v>0</v>
      </c>
      <c r="I217" s="707">
        <v>0</v>
      </c>
      <c r="J217" s="708">
        <v>-3.5432007782900001</v>
      </c>
      <c r="K217" s="711">
        <v>0</v>
      </c>
    </row>
    <row r="218" spans="1:11" ht="14.4" customHeight="1" thickBot="1" x14ac:dyDescent="0.35">
      <c r="A218" s="725" t="s">
        <v>536</v>
      </c>
      <c r="B218" s="707">
        <v>10119.1142413301</v>
      </c>
      <c r="C218" s="707">
        <v>11253.98647</v>
      </c>
      <c r="D218" s="708">
        <v>1134.8722286699301</v>
      </c>
      <c r="E218" s="709">
        <v>1.112151340681</v>
      </c>
      <c r="F218" s="707">
        <v>9945.3657913510906</v>
      </c>
      <c r="G218" s="708">
        <v>2486.3414478377699</v>
      </c>
      <c r="H218" s="710">
        <v>915.56633999999997</v>
      </c>
      <c r="I218" s="707">
        <v>2729.86409</v>
      </c>
      <c r="J218" s="708">
        <v>243.52264216222599</v>
      </c>
      <c r="K218" s="711">
        <v>0.27448604176699998</v>
      </c>
    </row>
    <row r="219" spans="1:11" ht="14.4" customHeight="1" thickBot="1" x14ac:dyDescent="0.35">
      <c r="A219" s="730" t="s">
        <v>537</v>
      </c>
      <c r="B219" s="712">
        <v>10119.1142413301</v>
      </c>
      <c r="C219" s="712">
        <v>11253.98647</v>
      </c>
      <c r="D219" s="713">
        <v>1134.8722286699301</v>
      </c>
      <c r="E219" s="719">
        <v>1.112151340681</v>
      </c>
      <c r="F219" s="712">
        <v>9945.3657913510906</v>
      </c>
      <c r="G219" s="713">
        <v>2486.3414478377699</v>
      </c>
      <c r="H219" s="715">
        <v>915.56633999999997</v>
      </c>
      <c r="I219" s="712">
        <v>2729.86409</v>
      </c>
      <c r="J219" s="713">
        <v>243.52264216222599</v>
      </c>
      <c r="K219" s="720">
        <v>0.27448604176699998</v>
      </c>
    </row>
    <row r="220" spans="1:11" ht="14.4" customHeight="1" thickBot="1" x14ac:dyDescent="0.35">
      <c r="A220" s="732" t="s">
        <v>54</v>
      </c>
      <c r="B220" s="712">
        <v>10119.1142413301</v>
      </c>
      <c r="C220" s="712">
        <v>11253.98647</v>
      </c>
      <c r="D220" s="713">
        <v>1134.8722286699301</v>
      </c>
      <c r="E220" s="719">
        <v>1.112151340681</v>
      </c>
      <c r="F220" s="712">
        <v>9945.3657913510906</v>
      </c>
      <c r="G220" s="713">
        <v>2486.3414478377699</v>
      </c>
      <c r="H220" s="715">
        <v>915.56633999999997</v>
      </c>
      <c r="I220" s="712">
        <v>2729.86409</v>
      </c>
      <c r="J220" s="713">
        <v>243.52264216222599</v>
      </c>
      <c r="K220" s="720">
        <v>0.27448604176699998</v>
      </c>
    </row>
    <row r="221" spans="1:11" ht="14.4" customHeight="1" thickBot="1" x14ac:dyDescent="0.35">
      <c r="A221" s="731" t="s">
        <v>538</v>
      </c>
      <c r="B221" s="707">
        <v>0</v>
      </c>
      <c r="C221" s="707">
        <v>0</v>
      </c>
      <c r="D221" s="708">
        <v>0</v>
      </c>
      <c r="E221" s="709">
        <v>1</v>
      </c>
      <c r="F221" s="707">
        <v>359.88841301260999</v>
      </c>
      <c r="G221" s="708">
        <v>89.972103253152</v>
      </c>
      <c r="H221" s="710">
        <v>-46.56418</v>
      </c>
      <c r="I221" s="707">
        <v>5.7499999999989999</v>
      </c>
      <c r="J221" s="708">
        <v>-84.222103253152</v>
      </c>
      <c r="K221" s="711">
        <v>1.5977174568000001E-2</v>
      </c>
    </row>
    <row r="222" spans="1:11" ht="14.4" customHeight="1" thickBot="1" x14ac:dyDescent="0.35">
      <c r="A222" s="729" t="s">
        <v>539</v>
      </c>
      <c r="B222" s="707">
        <v>0</v>
      </c>
      <c r="C222" s="707">
        <v>0</v>
      </c>
      <c r="D222" s="708">
        <v>0</v>
      </c>
      <c r="E222" s="709">
        <v>1</v>
      </c>
      <c r="F222" s="707">
        <v>359.88841301260999</v>
      </c>
      <c r="G222" s="708">
        <v>89.972103253152</v>
      </c>
      <c r="H222" s="710">
        <v>-46.56418</v>
      </c>
      <c r="I222" s="707">
        <v>5.7499999999989999</v>
      </c>
      <c r="J222" s="708">
        <v>-84.222103253152</v>
      </c>
      <c r="K222" s="711">
        <v>1.5977174568000001E-2</v>
      </c>
    </row>
    <row r="223" spans="1:11" ht="14.4" customHeight="1" thickBot="1" x14ac:dyDescent="0.35">
      <c r="A223" s="728" t="s">
        <v>540</v>
      </c>
      <c r="B223" s="712">
        <v>101.29547641620201</v>
      </c>
      <c r="C223" s="712">
        <v>94.188000000000002</v>
      </c>
      <c r="D223" s="713">
        <v>-7.1074764162020001</v>
      </c>
      <c r="E223" s="719">
        <v>0.92983421700799995</v>
      </c>
      <c r="F223" s="712">
        <v>101.745586949849</v>
      </c>
      <c r="G223" s="713">
        <v>25.436396737462001</v>
      </c>
      <c r="H223" s="715">
        <v>7.9489999999999998</v>
      </c>
      <c r="I223" s="712">
        <v>23.847000000000001</v>
      </c>
      <c r="J223" s="713">
        <v>-1.5893967374619999</v>
      </c>
      <c r="K223" s="720">
        <v>0.23437871572499999</v>
      </c>
    </row>
    <row r="224" spans="1:11" ht="14.4" customHeight="1" thickBot="1" x14ac:dyDescent="0.35">
      <c r="A224" s="729" t="s">
        <v>541</v>
      </c>
      <c r="B224" s="707">
        <v>101.29547641620201</v>
      </c>
      <c r="C224" s="707">
        <v>94.188000000000002</v>
      </c>
      <c r="D224" s="708">
        <v>-7.1074764162020001</v>
      </c>
      <c r="E224" s="709">
        <v>0.92983421700799995</v>
      </c>
      <c r="F224" s="707">
        <v>101.745586949849</v>
      </c>
      <c r="G224" s="708">
        <v>25.436396737462001</v>
      </c>
      <c r="H224" s="710">
        <v>7.9489999999999998</v>
      </c>
      <c r="I224" s="707">
        <v>23.847000000000001</v>
      </c>
      <c r="J224" s="708">
        <v>-1.5893967374619999</v>
      </c>
      <c r="K224" s="711">
        <v>0.23437871572499999</v>
      </c>
    </row>
    <row r="225" spans="1:11" ht="14.4" customHeight="1" thickBot="1" x14ac:dyDescent="0.35">
      <c r="A225" s="728" t="s">
        <v>542</v>
      </c>
      <c r="B225" s="712">
        <v>195.86726380607701</v>
      </c>
      <c r="C225" s="712">
        <v>138.09389999999999</v>
      </c>
      <c r="D225" s="713">
        <v>-57.773363806077001</v>
      </c>
      <c r="E225" s="719">
        <v>0.70503818410700003</v>
      </c>
      <c r="F225" s="712">
        <v>190.83113238895601</v>
      </c>
      <c r="G225" s="713">
        <v>47.707783097239002</v>
      </c>
      <c r="H225" s="715">
        <v>20.76876</v>
      </c>
      <c r="I225" s="712">
        <v>49.21546</v>
      </c>
      <c r="J225" s="713">
        <v>1.5076769027600001</v>
      </c>
      <c r="K225" s="720">
        <v>0.25790058144</v>
      </c>
    </row>
    <row r="226" spans="1:11" ht="14.4" customHeight="1" thickBot="1" x14ac:dyDescent="0.35">
      <c r="A226" s="729" t="s">
        <v>543</v>
      </c>
      <c r="B226" s="707">
        <v>56.574282453008003</v>
      </c>
      <c r="C226" s="707">
        <v>54.637999999999998</v>
      </c>
      <c r="D226" s="708">
        <v>-1.9362824530080001</v>
      </c>
      <c r="E226" s="709">
        <v>0.96577451150799998</v>
      </c>
      <c r="F226" s="707">
        <v>63.813818001648997</v>
      </c>
      <c r="G226" s="708">
        <v>15.953454500412001</v>
      </c>
      <c r="H226" s="710">
        <v>9.9220000000000006</v>
      </c>
      <c r="I226" s="707">
        <v>27.175999999999998</v>
      </c>
      <c r="J226" s="708">
        <v>11.222545499587</v>
      </c>
      <c r="K226" s="711">
        <v>0.42586387793399999</v>
      </c>
    </row>
    <row r="227" spans="1:11" ht="14.4" customHeight="1" thickBot="1" x14ac:dyDescent="0.35">
      <c r="A227" s="729" t="s">
        <v>544</v>
      </c>
      <c r="B227" s="707">
        <v>104.80037031897299</v>
      </c>
      <c r="C227" s="707">
        <v>48.572800000000001</v>
      </c>
      <c r="D227" s="708">
        <v>-56.227570318971999</v>
      </c>
      <c r="E227" s="709">
        <v>0.46347927829000002</v>
      </c>
      <c r="F227" s="707">
        <v>89.670501648965995</v>
      </c>
      <c r="G227" s="708">
        <v>22.417625412241001</v>
      </c>
      <c r="H227" s="710">
        <v>7.2041000000000004</v>
      </c>
      <c r="I227" s="707">
        <v>11.3849</v>
      </c>
      <c r="J227" s="708">
        <v>-11.032725412241</v>
      </c>
      <c r="K227" s="711">
        <v>0.12696371482900001</v>
      </c>
    </row>
    <row r="228" spans="1:11" ht="14.4" customHeight="1" thickBot="1" x14ac:dyDescent="0.35">
      <c r="A228" s="729" t="s">
        <v>545</v>
      </c>
      <c r="B228" s="707">
        <v>34.492611034094999</v>
      </c>
      <c r="C228" s="707">
        <v>34.883099999999999</v>
      </c>
      <c r="D228" s="708">
        <v>0.39048896590400001</v>
      </c>
      <c r="E228" s="709">
        <v>1.0113209453900001</v>
      </c>
      <c r="F228" s="707">
        <v>37.346812738339999</v>
      </c>
      <c r="G228" s="708">
        <v>9.3367031845849997</v>
      </c>
      <c r="H228" s="710">
        <v>3.6426599999999998</v>
      </c>
      <c r="I228" s="707">
        <v>10.65456</v>
      </c>
      <c r="J228" s="708">
        <v>1.317856815414</v>
      </c>
      <c r="K228" s="711">
        <v>0.28528699556300002</v>
      </c>
    </row>
    <row r="229" spans="1:11" ht="14.4" customHeight="1" thickBot="1" x14ac:dyDescent="0.35">
      <c r="A229" s="728" t="s">
        <v>546</v>
      </c>
      <c r="B229" s="712">
        <v>1147.3388625243001</v>
      </c>
      <c r="C229" s="712">
        <v>1174.3415500000001</v>
      </c>
      <c r="D229" s="713">
        <v>27.002687475704999</v>
      </c>
      <c r="E229" s="719">
        <v>1.023535058697</v>
      </c>
      <c r="F229" s="712">
        <v>1149.12040588692</v>
      </c>
      <c r="G229" s="713">
        <v>287.28010147173097</v>
      </c>
      <c r="H229" s="715">
        <v>101.7637</v>
      </c>
      <c r="I229" s="712">
        <v>294.08427</v>
      </c>
      <c r="J229" s="713">
        <v>6.8041685282679998</v>
      </c>
      <c r="K229" s="720">
        <v>0.25592119719799999</v>
      </c>
    </row>
    <row r="230" spans="1:11" ht="14.4" customHeight="1" thickBot="1" x14ac:dyDescent="0.35">
      <c r="A230" s="729" t="s">
        <v>547</v>
      </c>
      <c r="B230" s="707">
        <v>1147.3388625243001</v>
      </c>
      <c r="C230" s="707">
        <v>1174.3415500000001</v>
      </c>
      <c r="D230" s="708">
        <v>27.002687475704999</v>
      </c>
      <c r="E230" s="709">
        <v>1.023535058697</v>
      </c>
      <c r="F230" s="707">
        <v>1149.12040588692</v>
      </c>
      <c r="G230" s="708">
        <v>287.28010147173097</v>
      </c>
      <c r="H230" s="710">
        <v>101.7637</v>
      </c>
      <c r="I230" s="707">
        <v>294.08427</v>
      </c>
      <c r="J230" s="708">
        <v>6.8041685282679998</v>
      </c>
      <c r="K230" s="711">
        <v>0.25592119719799999</v>
      </c>
    </row>
    <row r="231" spans="1:11" ht="14.4" customHeight="1" thickBot="1" x14ac:dyDescent="0.35">
      <c r="A231" s="728" t="s">
        <v>548</v>
      </c>
      <c r="B231" s="712">
        <v>0</v>
      </c>
      <c r="C231" s="712">
        <v>1.944</v>
      </c>
      <c r="D231" s="713">
        <v>1.944</v>
      </c>
      <c r="E231" s="714" t="s">
        <v>373</v>
      </c>
      <c r="F231" s="712">
        <v>0</v>
      </c>
      <c r="G231" s="713">
        <v>0</v>
      </c>
      <c r="H231" s="715">
        <v>0.21299999999999999</v>
      </c>
      <c r="I231" s="712">
        <v>0.53</v>
      </c>
      <c r="J231" s="713">
        <v>0.53</v>
      </c>
      <c r="K231" s="716" t="s">
        <v>373</v>
      </c>
    </row>
    <row r="232" spans="1:11" ht="14.4" customHeight="1" thickBot="1" x14ac:dyDescent="0.35">
      <c r="A232" s="729" t="s">
        <v>549</v>
      </c>
      <c r="B232" s="707">
        <v>0</v>
      </c>
      <c r="C232" s="707">
        <v>1.944</v>
      </c>
      <c r="D232" s="708">
        <v>1.944</v>
      </c>
      <c r="E232" s="717" t="s">
        <v>373</v>
      </c>
      <c r="F232" s="707">
        <v>0</v>
      </c>
      <c r="G232" s="708">
        <v>0</v>
      </c>
      <c r="H232" s="710">
        <v>0.21299999999999999</v>
      </c>
      <c r="I232" s="707">
        <v>0.53</v>
      </c>
      <c r="J232" s="708">
        <v>0.53</v>
      </c>
      <c r="K232" s="718" t="s">
        <v>373</v>
      </c>
    </row>
    <row r="233" spans="1:11" ht="14.4" customHeight="1" thickBot="1" x14ac:dyDescent="0.35">
      <c r="A233" s="728" t="s">
        <v>550</v>
      </c>
      <c r="B233" s="712">
        <v>927.65517535991296</v>
      </c>
      <c r="C233" s="712">
        <v>887.56921</v>
      </c>
      <c r="D233" s="713">
        <v>-40.085965359912002</v>
      </c>
      <c r="E233" s="719">
        <v>0.95678785994500004</v>
      </c>
      <c r="F233" s="712">
        <v>934.51121227791396</v>
      </c>
      <c r="G233" s="713">
        <v>233.62780306947801</v>
      </c>
      <c r="H233" s="715">
        <v>72.239930000000001</v>
      </c>
      <c r="I233" s="712">
        <v>175.44943000000001</v>
      </c>
      <c r="J233" s="713">
        <v>-58.178373069477999</v>
      </c>
      <c r="K233" s="720">
        <v>0.187744595992</v>
      </c>
    </row>
    <row r="234" spans="1:11" ht="14.4" customHeight="1" thickBot="1" x14ac:dyDescent="0.35">
      <c r="A234" s="729" t="s">
        <v>551</v>
      </c>
      <c r="B234" s="707">
        <v>927.65517535991296</v>
      </c>
      <c r="C234" s="707">
        <v>887.56921</v>
      </c>
      <c r="D234" s="708">
        <v>-40.085965359912002</v>
      </c>
      <c r="E234" s="709">
        <v>0.95678785994500004</v>
      </c>
      <c r="F234" s="707">
        <v>934.51121227791396</v>
      </c>
      <c r="G234" s="708">
        <v>233.62780306947801</v>
      </c>
      <c r="H234" s="710">
        <v>72.239930000000001</v>
      </c>
      <c r="I234" s="707">
        <v>175.44943000000001</v>
      </c>
      <c r="J234" s="708">
        <v>-58.178373069477999</v>
      </c>
      <c r="K234" s="711">
        <v>0.187744595992</v>
      </c>
    </row>
    <row r="235" spans="1:11" ht="14.4" customHeight="1" thickBot="1" x14ac:dyDescent="0.35">
      <c r="A235" s="728" t="s">
        <v>552</v>
      </c>
      <c r="B235" s="712">
        <v>0</v>
      </c>
      <c r="C235" s="712">
        <v>1257.16084</v>
      </c>
      <c r="D235" s="713">
        <v>1257.16084</v>
      </c>
      <c r="E235" s="714" t="s">
        <v>373</v>
      </c>
      <c r="F235" s="712">
        <v>0</v>
      </c>
      <c r="G235" s="713">
        <v>0</v>
      </c>
      <c r="H235" s="715">
        <v>117.39691000000001</v>
      </c>
      <c r="I235" s="712">
        <v>399.10633999999999</v>
      </c>
      <c r="J235" s="713">
        <v>399.10633999999999</v>
      </c>
      <c r="K235" s="716" t="s">
        <v>373</v>
      </c>
    </row>
    <row r="236" spans="1:11" ht="14.4" customHeight="1" thickBot="1" x14ac:dyDescent="0.35">
      <c r="A236" s="729" t="s">
        <v>553</v>
      </c>
      <c r="B236" s="707">
        <v>0</v>
      </c>
      <c r="C236" s="707">
        <v>1257.16084</v>
      </c>
      <c r="D236" s="708">
        <v>1257.16084</v>
      </c>
      <c r="E236" s="717" t="s">
        <v>373</v>
      </c>
      <c r="F236" s="707">
        <v>0</v>
      </c>
      <c r="G236" s="708">
        <v>0</v>
      </c>
      <c r="H236" s="710">
        <v>117.39691000000001</v>
      </c>
      <c r="I236" s="707">
        <v>399.10633999999999</v>
      </c>
      <c r="J236" s="708">
        <v>399.10633999999999</v>
      </c>
      <c r="K236" s="718" t="s">
        <v>373</v>
      </c>
    </row>
    <row r="237" spans="1:11" ht="14.4" customHeight="1" thickBot="1" x14ac:dyDescent="0.35">
      <c r="A237" s="728" t="s">
        <v>554</v>
      </c>
      <c r="B237" s="712">
        <v>7746.9574632235799</v>
      </c>
      <c r="C237" s="712">
        <v>7700.6889700000002</v>
      </c>
      <c r="D237" s="713">
        <v>-46.268493223580002</v>
      </c>
      <c r="E237" s="719">
        <v>0.99402752713599996</v>
      </c>
      <c r="F237" s="712">
        <v>7209.2690408348399</v>
      </c>
      <c r="G237" s="713">
        <v>1802.31726020871</v>
      </c>
      <c r="H237" s="715">
        <v>641.79921999999999</v>
      </c>
      <c r="I237" s="712">
        <v>1781.88159</v>
      </c>
      <c r="J237" s="713">
        <v>-20.43567020871</v>
      </c>
      <c r="K237" s="720">
        <v>0.24716536169</v>
      </c>
    </row>
    <row r="238" spans="1:11" ht="14.4" customHeight="1" thickBot="1" x14ac:dyDescent="0.35">
      <c r="A238" s="729" t="s">
        <v>555</v>
      </c>
      <c r="B238" s="707">
        <v>7746.9574632235799</v>
      </c>
      <c r="C238" s="707">
        <v>7700.6889700000002</v>
      </c>
      <c r="D238" s="708">
        <v>-46.268493223580002</v>
      </c>
      <c r="E238" s="709">
        <v>0.99402752713599996</v>
      </c>
      <c r="F238" s="707">
        <v>7209.2690408348399</v>
      </c>
      <c r="G238" s="708">
        <v>1802.31726020871</v>
      </c>
      <c r="H238" s="710">
        <v>641.79921999999999</v>
      </c>
      <c r="I238" s="707">
        <v>1781.88159</v>
      </c>
      <c r="J238" s="708">
        <v>-20.43567020871</v>
      </c>
      <c r="K238" s="711">
        <v>0.24716536169</v>
      </c>
    </row>
    <row r="239" spans="1:11" ht="14.4" customHeight="1" thickBot="1" x14ac:dyDescent="0.35">
      <c r="A239" s="733" t="s">
        <v>556</v>
      </c>
      <c r="B239" s="712">
        <v>0</v>
      </c>
      <c r="C239" s="712">
        <v>61.504040000000003</v>
      </c>
      <c r="D239" s="713">
        <v>61.504040000000003</v>
      </c>
      <c r="E239" s="714" t="s">
        <v>373</v>
      </c>
      <c r="F239" s="712">
        <v>0</v>
      </c>
      <c r="G239" s="713">
        <v>0</v>
      </c>
      <c r="H239" s="715">
        <v>4.50502</v>
      </c>
      <c r="I239" s="712">
        <v>28.835070000000002</v>
      </c>
      <c r="J239" s="713">
        <v>28.835070000000002</v>
      </c>
      <c r="K239" s="716" t="s">
        <v>373</v>
      </c>
    </row>
    <row r="240" spans="1:11" ht="14.4" customHeight="1" thickBot="1" x14ac:dyDescent="0.35">
      <c r="A240" s="730" t="s">
        <v>557</v>
      </c>
      <c r="B240" s="712">
        <v>0</v>
      </c>
      <c r="C240" s="712">
        <v>61.504040000000003</v>
      </c>
      <c r="D240" s="713">
        <v>61.504040000000003</v>
      </c>
      <c r="E240" s="714" t="s">
        <v>373</v>
      </c>
      <c r="F240" s="712">
        <v>0</v>
      </c>
      <c r="G240" s="713">
        <v>0</v>
      </c>
      <c r="H240" s="715">
        <v>4.50502</v>
      </c>
      <c r="I240" s="712">
        <v>28.835070000000002</v>
      </c>
      <c r="J240" s="713">
        <v>28.835070000000002</v>
      </c>
      <c r="K240" s="716" t="s">
        <v>373</v>
      </c>
    </row>
    <row r="241" spans="1:11" ht="14.4" customHeight="1" thickBot="1" x14ac:dyDescent="0.35">
      <c r="A241" s="732" t="s">
        <v>558</v>
      </c>
      <c r="B241" s="712">
        <v>0</v>
      </c>
      <c r="C241" s="712">
        <v>61.504040000000003</v>
      </c>
      <c r="D241" s="713">
        <v>61.504040000000003</v>
      </c>
      <c r="E241" s="714" t="s">
        <v>373</v>
      </c>
      <c r="F241" s="712">
        <v>0</v>
      </c>
      <c r="G241" s="713">
        <v>0</v>
      </c>
      <c r="H241" s="715">
        <v>4.50502</v>
      </c>
      <c r="I241" s="712">
        <v>28.835070000000002</v>
      </c>
      <c r="J241" s="713">
        <v>28.835070000000002</v>
      </c>
      <c r="K241" s="716" t="s">
        <v>373</v>
      </c>
    </row>
    <row r="242" spans="1:11" ht="14.4" customHeight="1" thickBot="1" x14ac:dyDescent="0.35">
      <c r="A242" s="728" t="s">
        <v>559</v>
      </c>
      <c r="B242" s="712">
        <v>0</v>
      </c>
      <c r="C242" s="712">
        <v>61.504040000000003</v>
      </c>
      <c r="D242" s="713">
        <v>61.504040000000003</v>
      </c>
      <c r="E242" s="714" t="s">
        <v>373</v>
      </c>
      <c r="F242" s="712">
        <v>0</v>
      </c>
      <c r="G242" s="713">
        <v>0</v>
      </c>
      <c r="H242" s="715">
        <v>4.50502</v>
      </c>
      <c r="I242" s="712">
        <v>28.835070000000002</v>
      </c>
      <c r="J242" s="713">
        <v>28.835070000000002</v>
      </c>
      <c r="K242" s="716" t="s">
        <v>373</v>
      </c>
    </row>
    <row r="243" spans="1:11" ht="14.4" customHeight="1" thickBot="1" x14ac:dyDescent="0.35">
      <c r="A243" s="729" t="s">
        <v>560</v>
      </c>
      <c r="B243" s="707">
        <v>0</v>
      </c>
      <c r="C243" s="707">
        <v>27.114239999999999</v>
      </c>
      <c r="D243" s="708">
        <v>27.114239999999999</v>
      </c>
      <c r="E243" s="717" t="s">
        <v>373</v>
      </c>
      <c r="F243" s="707">
        <v>0</v>
      </c>
      <c r="G243" s="708">
        <v>0</v>
      </c>
      <c r="H243" s="710">
        <v>4.50502</v>
      </c>
      <c r="I243" s="707">
        <v>7.31487</v>
      </c>
      <c r="J243" s="708">
        <v>7.31487</v>
      </c>
      <c r="K243" s="718" t="s">
        <v>373</v>
      </c>
    </row>
    <row r="244" spans="1:11" ht="14.4" customHeight="1" thickBot="1" x14ac:dyDescent="0.35">
      <c r="A244" s="729" t="s">
        <v>561</v>
      </c>
      <c r="B244" s="707">
        <v>0</v>
      </c>
      <c r="C244" s="707">
        <v>34.389800000000001</v>
      </c>
      <c r="D244" s="708">
        <v>34.389800000000001</v>
      </c>
      <c r="E244" s="717" t="s">
        <v>373</v>
      </c>
      <c r="F244" s="707">
        <v>0</v>
      </c>
      <c r="G244" s="708">
        <v>0</v>
      </c>
      <c r="H244" s="710">
        <v>0</v>
      </c>
      <c r="I244" s="707">
        <v>21.520199999999999</v>
      </c>
      <c r="J244" s="708">
        <v>21.520199999999999</v>
      </c>
      <c r="K244" s="718" t="s">
        <v>373</v>
      </c>
    </row>
    <row r="245" spans="1:11" ht="14.4" customHeight="1" thickBot="1" x14ac:dyDescent="0.35">
      <c r="A245" s="734"/>
      <c r="B245" s="707">
        <v>14302.165250121199</v>
      </c>
      <c r="C245" s="707">
        <v>3601.8992499999299</v>
      </c>
      <c r="D245" s="708">
        <v>-10700.266000121301</v>
      </c>
      <c r="E245" s="709">
        <v>0.25184293336000002</v>
      </c>
      <c r="F245" s="707">
        <v>15570.425696492101</v>
      </c>
      <c r="G245" s="708">
        <v>3892.6064241230201</v>
      </c>
      <c r="H245" s="710">
        <v>-592.08350000001701</v>
      </c>
      <c r="I245" s="707">
        <v>-2045.3525400000201</v>
      </c>
      <c r="J245" s="708">
        <v>-5937.9589641230396</v>
      </c>
      <c r="K245" s="711">
        <v>-0.13136137571699999</v>
      </c>
    </row>
    <row r="246" spans="1:11" ht="14.4" customHeight="1" thickBot="1" x14ac:dyDescent="0.35">
      <c r="A246" s="735" t="s">
        <v>66</v>
      </c>
      <c r="B246" s="721">
        <v>14302.165250121199</v>
      </c>
      <c r="C246" s="721">
        <v>3601.8992499999299</v>
      </c>
      <c r="D246" s="722">
        <v>-10700.266000121301</v>
      </c>
      <c r="E246" s="723" t="s">
        <v>373</v>
      </c>
      <c r="F246" s="721">
        <v>15570.425696492101</v>
      </c>
      <c r="G246" s="722">
        <v>3892.6064241230201</v>
      </c>
      <c r="H246" s="721">
        <v>-592.08350000001701</v>
      </c>
      <c r="I246" s="721">
        <v>-2045.3525400000201</v>
      </c>
      <c r="J246" s="722">
        <v>-5937.9589641230396</v>
      </c>
      <c r="K246" s="724">
        <v>-0.13136137571699999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3" t="s">
        <v>176</v>
      </c>
      <c r="B1" s="584"/>
      <c r="C1" s="584"/>
      <c r="D1" s="584"/>
      <c r="E1" s="584"/>
      <c r="F1" s="584"/>
      <c r="G1" s="554"/>
      <c r="H1" s="585"/>
      <c r="I1" s="585"/>
    </row>
    <row r="2" spans="1:10" ht="14.4" customHeight="1" thickBot="1" x14ac:dyDescent="0.35">
      <c r="A2" s="374" t="s">
        <v>325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40">
        <v>2016</v>
      </c>
      <c r="E3" s="11"/>
      <c r="F3" s="562">
        <v>2017</v>
      </c>
      <c r="G3" s="580"/>
      <c r="H3" s="580"/>
      <c r="I3" s="563"/>
    </row>
    <row r="4" spans="1:10" ht="14.4" customHeight="1" thickBot="1" x14ac:dyDescent="0.35">
      <c r="A4" s="444" t="s">
        <v>0</v>
      </c>
      <c r="B4" s="445" t="s">
        <v>255</v>
      </c>
      <c r="C4" s="581" t="s">
        <v>94</v>
      </c>
      <c r="D4" s="582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6" t="s">
        <v>562</v>
      </c>
      <c r="B5" s="737" t="s">
        <v>563</v>
      </c>
      <c r="C5" s="738" t="s">
        <v>564</v>
      </c>
      <c r="D5" s="738" t="s">
        <v>564</v>
      </c>
      <c r="E5" s="738"/>
      <c r="F5" s="738" t="s">
        <v>564</v>
      </c>
      <c r="G5" s="738" t="s">
        <v>564</v>
      </c>
      <c r="H5" s="738" t="s">
        <v>564</v>
      </c>
      <c r="I5" s="739" t="s">
        <v>564</v>
      </c>
      <c r="J5" s="740" t="s">
        <v>74</v>
      </c>
    </row>
    <row r="6" spans="1:10" ht="14.4" customHeight="1" x14ac:dyDescent="0.3">
      <c r="A6" s="736" t="s">
        <v>562</v>
      </c>
      <c r="B6" s="737" t="s">
        <v>336</v>
      </c>
      <c r="C6" s="738">
        <v>1411.2210100000009</v>
      </c>
      <c r="D6" s="738">
        <v>1348.1802299999999</v>
      </c>
      <c r="E6" s="738"/>
      <c r="F6" s="738">
        <v>1442.35698</v>
      </c>
      <c r="G6" s="738">
        <v>1400.9999999999998</v>
      </c>
      <c r="H6" s="738">
        <v>41.356980000000249</v>
      </c>
      <c r="I6" s="739">
        <v>1.0295196145610279</v>
      </c>
      <c r="J6" s="740" t="s">
        <v>1</v>
      </c>
    </row>
    <row r="7" spans="1:10" ht="14.4" customHeight="1" x14ac:dyDescent="0.3">
      <c r="A7" s="736" t="s">
        <v>562</v>
      </c>
      <c r="B7" s="737" t="s">
        <v>337</v>
      </c>
      <c r="C7" s="738">
        <v>0</v>
      </c>
      <c r="D7" s="738">
        <v>139.46529000000001</v>
      </c>
      <c r="E7" s="738"/>
      <c r="F7" s="738">
        <v>85.693979999999996</v>
      </c>
      <c r="G7" s="738">
        <v>113.75</v>
      </c>
      <c r="H7" s="738">
        <v>-28.056020000000004</v>
      </c>
      <c r="I7" s="739">
        <v>0.75335367032967027</v>
      </c>
      <c r="J7" s="740" t="s">
        <v>1</v>
      </c>
    </row>
    <row r="8" spans="1:10" ht="14.4" customHeight="1" x14ac:dyDescent="0.3">
      <c r="A8" s="736" t="s">
        <v>562</v>
      </c>
      <c r="B8" s="737" t="s">
        <v>338</v>
      </c>
      <c r="C8" s="738">
        <v>146.88451999999998</v>
      </c>
      <c r="D8" s="738">
        <v>19.749949999999998</v>
      </c>
      <c r="E8" s="738"/>
      <c r="F8" s="738">
        <v>21.24718</v>
      </c>
      <c r="G8" s="738">
        <v>22.499999999999751</v>
      </c>
      <c r="H8" s="738">
        <v>-1.2528199999997511</v>
      </c>
      <c r="I8" s="739">
        <v>0.94431911111112155</v>
      </c>
      <c r="J8" s="740" t="s">
        <v>1</v>
      </c>
    </row>
    <row r="9" spans="1:10" ht="14.4" customHeight="1" x14ac:dyDescent="0.3">
      <c r="A9" s="736" t="s">
        <v>562</v>
      </c>
      <c r="B9" s="737" t="s">
        <v>339</v>
      </c>
      <c r="C9" s="738">
        <v>124.25945000000002</v>
      </c>
      <c r="D9" s="738">
        <v>178.29130000000001</v>
      </c>
      <c r="E9" s="738"/>
      <c r="F9" s="738">
        <v>340.69432</v>
      </c>
      <c r="G9" s="738">
        <v>252.49999999999977</v>
      </c>
      <c r="H9" s="738">
        <v>88.194320000000232</v>
      </c>
      <c r="I9" s="739">
        <v>1.3492844356435656</v>
      </c>
      <c r="J9" s="740" t="s">
        <v>1</v>
      </c>
    </row>
    <row r="10" spans="1:10" ht="14.4" customHeight="1" x14ac:dyDescent="0.3">
      <c r="A10" s="736" t="s">
        <v>562</v>
      </c>
      <c r="B10" s="737" t="s">
        <v>340</v>
      </c>
      <c r="C10" s="738">
        <v>21.645879999999998</v>
      </c>
      <c r="D10" s="738">
        <v>0</v>
      </c>
      <c r="E10" s="738"/>
      <c r="F10" s="738">
        <v>10.66517</v>
      </c>
      <c r="G10" s="738">
        <v>11.3214285714285</v>
      </c>
      <c r="H10" s="738">
        <v>-0.6562585714285003</v>
      </c>
      <c r="I10" s="739">
        <v>0.94203394321767153</v>
      </c>
      <c r="J10" s="740" t="s">
        <v>1</v>
      </c>
    </row>
    <row r="11" spans="1:10" ht="14.4" customHeight="1" x14ac:dyDescent="0.3">
      <c r="A11" s="736" t="s">
        <v>562</v>
      </c>
      <c r="B11" s="737" t="s">
        <v>341</v>
      </c>
      <c r="C11" s="738">
        <v>128.95158000000001</v>
      </c>
      <c r="D11" s="738">
        <v>93.58265999999999</v>
      </c>
      <c r="E11" s="738"/>
      <c r="F11" s="738">
        <v>190.28364999999999</v>
      </c>
      <c r="G11" s="738">
        <v>117.24999999999974</v>
      </c>
      <c r="H11" s="738">
        <v>73.03365000000025</v>
      </c>
      <c r="I11" s="739">
        <v>1.6228882729211123</v>
      </c>
      <c r="J11" s="740" t="s">
        <v>1</v>
      </c>
    </row>
    <row r="12" spans="1:10" ht="14.4" customHeight="1" x14ac:dyDescent="0.3">
      <c r="A12" s="736" t="s">
        <v>562</v>
      </c>
      <c r="B12" s="737" t="s">
        <v>342</v>
      </c>
      <c r="C12" s="738">
        <v>3.1118899999999998</v>
      </c>
      <c r="D12" s="738">
        <v>1.5724399999999998</v>
      </c>
      <c r="E12" s="738"/>
      <c r="F12" s="738">
        <v>27.05471</v>
      </c>
      <c r="G12" s="738">
        <v>18.749999999999751</v>
      </c>
      <c r="H12" s="738">
        <v>8.3047100000002487</v>
      </c>
      <c r="I12" s="739">
        <v>1.4429178666666858</v>
      </c>
      <c r="J12" s="740" t="s">
        <v>1</v>
      </c>
    </row>
    <row r="13" spans="1:10" ht="14.4" customHeight="1" x14ac:dyDescent="0.3">
      <c r="A13" s="736" t="s">
        <v>562</v>
      </c>
      <c r="B13" s="737" t="s">
        <v>343</v>
      </c>
      <c r="C13" s="738">
        <v>75.977879999999999</v>
      </c>
      <c r="D13" s="738">
        <v>72.991720000000001</v>
      </c>
      <c r="E13" s="738"/>
      <c r="F13" s="738">
        <v>77.14555</v>
      </c>
      <c r="G13" s="738">
        <v>66.25</v>
      </c>
      <c r="H13" s="738">
        <v>10.89555</v>
      </c>
      <c r="I13" s="739">
        <v>1.1644611320754716</v>
      </c>
      <c r="J13" s="740" t="s">
        <v>1</v>
      </c>
    </row>
    <row r="14" spans="1:10" ht="14.4" customHeight="1" x14ac:dyDescent="0.3">
      <c r="A14" s="736" t="s">
        <v>562</v>
      </c>
      <c r="B14" s="737" t="s">
        <v>565</v>
      </c>
      <c r="C14" s="738">
        <v>1912.0522100000007</v>
      </c>
      <c r="D14" s="738">
        <v>1853.83359</v>
      </c>
      <c r="E14" s="738"/>
      <c r="F14" s="738">
        <v>2195.1415400000001</v>
      </c>
      <c r="G14" s="738">
        <v>2003.3214285714273</v>
      </c>
      <c r="H14" s="738">
        <v>191.82011142857277</v>
      </c>
      <c r="I14" s="739">
        <v>1.0957510405933011</v>
      </c>
      <c r="J14" s="740" t="s">
        <v>566</v>
      </c>
    </row>
    <row r="16" spans="1:10" ht="14.4" customHeight="1" x14ac:dyDescent="0.3">
      <c r="A16" s="736" t="s">
        <v>562</v>
      </c>
      <c r="B16" s="737" t="s">
        <v>563</v>
      </c>
      <c r="C16" s="738" t="s">
        <v>564</v>
      </c>
      <c r="D16" s="738" t="s">
        <v>564</v>
      </c>
      <c r="E16" s="738"/>
      <c r="F16" s="738" t="s">
        <v>564</v>
      </c>
      <c r="G16" s="738" t="s">
        <v>564</v>
      </c>
      <c r="H16" s="738" t="s">
        <v>564</v>
      </c>
      <c r="I16" s="739" t="s">
        <v>564</v>
      </c>
      <c r="J16" s="740" t="s">
        <v>74</v>
      </c>
    </row>
    <row r="17" spans="1:10" ht="14.4" customHeight="1" x14ac:dyDescent="0.3">
      <c r="A17" s="736" t="s">
        <v>567</v>
      </c>
      <c r="B17" s="737" t="s">
        <v>568</v>
      </c>
      <c r="C17" s="738" t="s">
        <v>564</v>
      </c>
      <c r="D17" s="738" t="s">
        <v>564</v>
      </c>
      <c r="E17" s="738"/>
      <c r="F17" s="738" t="s">
        <v>564</v>
      </c>
      <c r="G17" s="738" t="s">
        <v>564</v>
      </c>
      <c r="H17" s="738" t="s">
        <v>564</v>
      </c>
      <c r="I17" s="739" t="s">
        <v>564</v>
      </c>
      <c r="J17" s="740" t="s">
        <v>0</v>
      </c>
    </row>
    <row r="18" spans="1:10" ht="14.4" customHeight="1" x14ac:dyDescent="0.3">
      <c r="A18" s="736" t="s">
        <v>567</v>
      </c>
      <c r="B18" s="737" t="s">
        <v>336</v>
      </c>
      <c r="C18" s="738">
        <v>248.12784999999997</v>
      </c>
      <c r="D18" s="738">
        <v>232.00002999999998</v>
      </c>
      <c r="E18" s="738"/>
      <c r="F18" s="738">
        <v>202.15115</v>
      </c>
      <c r="G18" s="738">
        <v>210.46002071292651</v>
      </c>
      <c r="H18" s="738">
        <v>-8.308870712926506</v>
      </c>
      <c r="I18" s="739">
        <v>0.9605204319339109</v>
      </c>
      <c r="J18" s="740" t="s">
        <v>1</v>
      </c>
    </row>
    <row r="19" spans="1:10" ht="14.4" customHeight="1" x14ac:dyDescent="0.3">
      <c r="A19" s="736" t="s">
        <v>567</v>
      </c>
      <c r="B19" s="737" t="s">
        <v>337</v>
      </c>
      <c r="C19" s="738">
        <v>0</v>
      </c>
      <c r="D19" s="738">
        <v>8.6390700000000002</v>
      </c>
      <c r="E19" s="738"/>
      <c r="F19" s="738">
        <v>4.0050999999999997</v>
      </c>
      <c r="G19" s="738">
        <v>4.8036011280187498</v>
      </c>
      <c r="H19" s="738">
        <v>-0.79850112801875017</v>
      </c>
      <c r="I19" s="739">
        <v>0.83377030966180721</v>
      </c>
      <c r="J19" s="740" t="s">
        <v>1</v>
      </c>
    </row>
    <row r="20" spans="1:10" ht="14.4" customHeight="1" x14ac:dyDescent="0.3">
      <c r="A20" s="736" t="s">
        <v>567</v>
      </c>
      <c r="B20" s="737" t="s">
        <v>338</v>
      </c>
      <c r="C20" s="738">
        <v>16.596339999999998</v>
      </c>
      <c r="D20" s="738">
        <v>7.3833900000000003</v>
      </c>
      <c r="E20" s="738"/>
      <c r="F20" s="738">
        <v>5.4813100000000006</v>
      </c>
      <c r="G20" s="738">
        <v>6.391451588152</v>
      </c>
      <c r="H20" s="738">
        <v>-0.91014158815199941</v>
      </c>
      <c r="I20" s="739">
        <v>0.85760017492127261</v>
      </c>
      <c r="J20" s="740" t="s">
        <v>1</v>
      </c>
    </row>
    <row r="21" spans="1:10" ht="14.4" customHeight="1" x14ac:dyDescent="0.3">
      <c r="A21" s="736" t="s">
        <v>567</v>
      </c>
      <c r="B21" s="737" t="s">
        <v>339</v>
      </c>
      <c r="C21" s="738" t="s">
        <v>564</v>
      </c>
      <c r="D21" s="738">
        <v>0</v>
      </c>
      <c r="E21" s="738"/>
      <c r="F21" s="738">
        <v>9.5589999999999993</v>
      </c>
      <c r="G21" s="738">
        <v>4.0009177264242499</v>
      </c>
      <c r="H21" s="738">
        <v>5.5580822735757494</v>
      </c>
      <c r="I21" s="739">
        <v>2.3892018415842777</v>
      </c>
      <c r="J21" s="740" t="s">
        <v>1</v>
      </c>
    </row>
    <row r="22" spans="1:10" ht="14.4" customHeight="1" x14ac:dyDescent="0.3">
      <c r="A22" s="736" t="s">
        <v>567</v>
      </c>
      <c r="B22" s="737" t="s">
        <v>340</v>
      </c>
      <c r="C22" s="738">
        <v>21.645879999999998</v>
      </c>
      <c r="D22" s="738">
        <v>0</v>
      </c>
      <c r="E22" s="738"/>
      <c r="F22" s="738">
        <v>0</v>
      </c>
      <c r="G22" s="738">
        <v>4.8214285714285001</v>
      </c>
      <c r="H22" s="738">
        <v>-4.8214285714285001</v>
      </c>
      <c r="I22" s="739">
        <v>0</v>
      </c>
      <c r="J22" s="740" t="s">
        <v>1</v>
      </c>
    </row>
    <row r="23" spans="1:10" ht="14.4" customHeight="1" x14ac:dyDescent="0.3">
      <c r="A23" s="736" t="s">
        <v>567</v>
      </c>
      <c r="B23" s="737" t="s">
        <v>341</v>
      </c>
      <c r="C23" s="738">
        <v>34.162379999999999</v>
      </c>
      <c r="D23" s="738">
        <v>39.412549999999996</v>
      </c>
      <c r="E23" s="738"/>
      <c r="F23" s="738">
        <v>76.682799999999986</v>
      </c>
      <c r="G23" s="738">
        <v>56.928205174962741</v>
      </c>
      <c r="H23" s="738">
        <v>19.754594825037245</v>
      </c>
      <c r="I23" s="739">
        <v>1.3470089170091277</v>
      </c>
      <c r="J23" s="740" t="s">
        <v>1</v>
      </c>
    </row>
    <row r="24" spans="1:10" ht="14.4" customHeight="1" x14ac:dyDescent="0.3">
      <c r="A24" s="736" t="s">
        <v>567</v>
      </c>
      <c r="B24" s="737" t="s">
        <v>342</v>
      </c>
      <c r="C24" s="738">
        <v>0.19378000000000001</v>
      </c>
      <c r="D24" s="738">
        <v>0.42403999999999997</v>
      </c>
      <c r="E24" s="738"/>
      <c r="F24" s="738">
        <v>0.48971000000000003</v>
      </c>
      <c r="G24" s="738">
        <v>1.057582073726</v>
      </c>
      <c r="H24" s="738">
        <v>-0.5678720737259999</v>
      </c>
      <c r="I24" s="739">
        <v>0.46304680475028065</v>
      </c>
      <c r="J24" s="740" t="s">
        <v>1</v>
      </c>
    </row>
    <row r="25" spans="1:10" ht="14.4" customHeight="1" x14ac:dyDescent="0.3">
      <c r="A25" s="736" t="s">
        <v>567</v>
      </c>
      <c r="B25" s="737" t="s">
        <v>343</v>
      </c>
      <c r="C25" s="738">
        <v>3.3119999999999998</v>
      </c>
      <c r="D25" s="738">
        <v>1.6559999999999999</v>
      </c>
      <c r="E25" s="738"/>
      <c r="F25" s="738">
        <v>0.82799999999999996</v>
      </c>
      <c r="G25" s="738">
        <v>1.5085846534487499</v>
      </c>
      <c r="H25" s="738">
        <v>-0.68058465344874997</v>
      </c>
      <c r="I25" s="739">
        <v>0.54885882479788128</v>
      </c>
      <c r="J25" s="740" t="s">
        <v>1</v>
      </c>
    </row>
    <row r="26" spans="1:10" ht="14.4" customHeight="1" x14ac:dyDescent="0.3">
      <c r="A26" s="736" t="s">
        <v>567</v>
      </c>
      <c r="B26" s="737" t="s">
        <v>569</v>
      </c>
      <c r="C26" s="738">
        <v>324.03822999999994</v>
      </c>
      <c r="D26" s="738">
        <v>289.51507999999995</v>
      </c>
      <c r="E26" s="738"/>
      <c r="F26" s="738">
        <v>299.19707</v>
      </c>
      <c r="G26" s="738">
        <v>289.97179162908748</v>
      </c>
      <c r="H26" s="738">
        <v>9.2252783709125197</v>
      </c>
      <c r="I26" s="739">
        <v>1.0318143993216859</v>
      </c>
      <c r="J26" s="740" t="s">
        <v>570</v>
      </c>
    </row>
    <row r="27" spans="1:10" ht="14.4" customHeight="1" x14ac:dyDescent="0.3">
      <c r="A27" s="736" t="s">
        <v>564</v>
      </c>
      <c r="B27" s="737" t="s">
        <v>564</v>
      </c>
      <c r="C27" s="738" t="s">
        <v>564</v>
      </c>
      <c r="D27" s="738" t="s">
        <v>564</v>
      </c>
      <c r="E27" s="738"/>
      <c r="F27" s="738" t="s">
        <v>564</v>
      </c>
      <c r="G27" s="738" t="s">
        <v>564</v>
      </c>
      <c r="H27" s="738" t="s">
        <v>564</v>
      </c>
      <c r="I27" s="739" t="s">
        <v>564</v>
      </c>
      <c r="J27" s="740" t="s">
        <v>571</v>
      </c>
    </row>
    <row r="28" spans="1:10" ht="14.4" customHeight="1" x14ac:dyDescent="0.3">
      <c r="A28" s="736" t="s">
        <v>572</v>
      </c>
      <c r="B28" s="737" t="s">
        <v>573</v>
      </c>
      <c r="C28" s="738" t="s">
        <v>564</v>
      </c>
      <c r="D28" s="738" t="s">
        <v>564</v>
      </c>
      <c r="E28" s="738"/>
      <c r="F28" s="738" t="s">
        <v>564</v>
      </c>
      <c r="G28" s="738" t="s">
        <v>564</v>
      </c>
      <c r="H28" s="738" t="s">
        <v>564</v>
      </c>
      <c r="I28" s="739" t="s">
        <v>564</v>
      </c>
      <c r="J28" s="740" t="s">
        <v>0</v>
      </c>
    </row>
    <row r="29" spans="1:10" ht="14.4" customHeight="1" x14ac:dyDescent="0.3">
      <c r="A29" s="736" t="s">
        <v>572</v>
      </c>
      <c r="B29" s="737" t="s">
        <v>336</v>
      </c>
      <c r="C29" s="738">
        <v>1.6400899999999998</v>
      </c>
      <c r="D29" s="738">
        <v>0.58704999999999996</v>
      </c>
      <c r="E29" s="738"/>
      <c r="F29" s="738">
        <v>0.22270999999999999</v>
      </c>
      <c r="G29" s="738">
        <v>0.68629801571825</v>
      </c>
      <c r="H29" s="738">
        <v>-0.46358801571825003</v>
      </c>
      <c r="I29" s="739">
        <v>0.32450917079648156</v>
      </c>
      <c r="J29" s="740" t="s">
        <v>1</v>
      </c>
    </row>
    <row r="30" spans="1:10" ht="14.4" customHeight="1" x14ac:dyDescent="0.3">
      <c r="A30" s="736" t="s">
        <v>572</v>
      </c>
      <c r="B30" s="737" t="s">
        <v>574</v>
      </c>
      <c r="C30" s="738">
        <v>1.6400899999999998</v>
      </c>
      <c r="D30" s="738">
        <v>0.58704999999999996</v>
      </c>
      <c r="E30" s="738"/>
      <c r="F30" s="738">
        <v>0.22270999999999999</v>
      </c>
      <c r="G30" s="738">
        <v>0.68629801571825</v>
      </c>
      <c r="H30" s="738">
        <v>-0.46358801571825003</v>
      </c>
      <c r="I30" s="739">
        <v>0.32450917079648156</v>
      </c>
      <c r="J30" s="740" t="s">
        <v>570</v>
      </c>
    </row>
    <row r="31" spans="1:10" ht="14.4" customHeight="1" x14ac:dyDescent="0.3">
      <c r="A31" s="736" t="s">
        <v>564</v>
      </c>
      <c r="B31" s="737" t="s">
        <v>564</v>
      </c>
      <c r="C31" s="738" t="s">
        <v>564</v>
      </c>
      <c r="D31" s="738" t="s">
        <v>564</v>
      </c>
      <c r="E31" s="738"/>
      <c r="F31" s="738" t="s">
        <v>564</v>
      </c>
      <c r="G31" s="738" t="s">
        <v>564</v>
      </c>
      <c r="H31" s="738" t="s">
        <v>564</v>
      </c>
      <c r="I31" s="739" t="s">
        <v>564</v>
      </c>
      <c r="J31" s="740" t="s">
        <v>571</v>
      </c>
    </row>
    <row r="32" spans="1:10" ht="14.4" customHeight="1" x14ac:dyDescent="0.3">
      <c r="A32" s="736" t="s">
        <v>575</v>
      </c>
      <c r="B32" s="737" t="s">
        <v>576</v>
      </c>
      <c r="C32" s="738" t="s">
        <v>564</v>
      </c>
      <c r="D32" s="738" t="s">
        <v>564</v>
      </c>
      <c r="E32" s="738"/>
      <c r="F32" s="738" t="s">
        <v>564</v>
      </c>
      <c r="G32" s="738" t="s">
        <v>564</v>
      </c>
      <c r="H32" s="738" t="s">
        <v>564</v>
      </c>
      <c r="I32" s="739" t="s">
        <v>564</v>
      </c>
      <c r="J32" s="740" t="s">
        <v>0</v>
      </c>
    </row>
    <row r="33" spans="1:10" ht="14.4" customHeight="1" x14ac:dyDescent="0.3">
      <c r="A33" s="736" t="s">
        <v>575</v>
      </c>
      <c r="B33" s="737" t="s">
        <v>336</v>
      </c>
      <c r="C33" s="738">
        <v>762.89235000000099</v>
      </c>
      <c r="D33" s="738">
        <v>757.25923999999998</v>
      </c>
      <c r="E33" s="738"/>
      <c r="F33" s="738">
        <v>740.29146000000003</v>
      </c>
      <c r="G33" s="738">
        <v>751.78016387003004</v>
      </c>
      <c r="H33" s="738">
        <v>-11.488703870030008</v>
      </c>
      <c r="I33" s="739">
        <v>0.98471800079043292</v>
      </c>
      <c r="J33" s="740" t="s">
        <v>1</v>
      </c>
    </row>
    <row r="34" spans="1:10" ht="14.4" customHeight="1" x14ac:dyDescent="0.3">
      <c r="A34" s="736" t="s">
        <v>575</v>
      </c>
      <c r="B34" s="737" t="s">
        <v>337</v>
      </c>
      <c r="C34" s="738">
        <v>0</v>
      </c>
      <c r="D34" s="738">
        <v>130.82622000000001</v>
      </c>
      <c r="E34" s="738"/>
      <c r="F34" s="738">
        <v>81.688879999999997</v>
      </c>
      <c r="G34" s="738">
        <v>108.94639887198124</v>
      </c>
      <c r="H34" s="738">
        <v>-27.257518871981247</v>
      </c>
      <c r="I34" s="739">
        <v>0.74980798673290228</v>
      </c>
      <c r="J34" s="740" t="s">
        <v>1</v>
      </c>
    </row>
    <row r="35" spans="1:10" ht="14.4" customHeight="1" x14ac:dyDescent="0.3">
      <c r="A35" s="736" t="s">
        <v>575</v>
      </c>
      <c r="B35" s="737" t="s">
        <v>338</v>
      </c>
      <c r="C35" s="738">
        <v>130.28817999999998</v>
      </c>
      <c r="D35" s="738">
        <v>12.36656</v>
      </c>
      <c r="E35" s="738"/>
      <c r="F35" s="738">
        <v>15.76587</v>
      </c>
      <c r="G35" s="738">
        <v>16.10854841184775</v>
      </c>
      <c r="H35" s="738">
        <v>-0.34267841184774994</v>
      </c>
      <c r="I35" s="739">
        <v>0.97872692168862885</v>
      </c>
      <c r="J35" s="740" t="s">
        <v>1</v>
      </c>
    </row>
    <row r="36" spans="1:10" ht="14.4" customHeight="1" x14ac:dyDescent="0.3">
      <c r="A36" s="736" t="s">
        <v>575</v>
      </c>
      <c r="B36" s="737" t="s">
        <v>339</v>
      </c>
      <c r="C36" s="738">
        <v>124.25945000000002</v>
      </c>
      <c r="D36" s="738">
        <v>178.29130000000001</v>
      </c>
      <c r="E36" s="738"/>
      <c r="F36" s="738">
        <v>331.13531999999998</v>
      </c>
      <c r="G36" s="738">
        <v>248.49908227357551</v>
      </c>
      <c r="H36" s="738">
        <v>82.636237726424469</v>
      </c>
      <c r="I36" s="739">
        <v>1.3325414201548209</v>
      </c>
      <c r="J36" s="740" t="s">
        <v>1</v>
      </c>
    </row>
    <row r="37" spans="1:10" ht="14.4" customHeight="1" x14ac:dyDescent="0.3">
      <c r="A37" s="736" t="s">
        <v>575</v>
      </c>
      <c r="B37" s="737" t="s">
        <v>340</v>
      </c>
      <c r="C37" s="738" t="s">
        <v>564</v>
      </c>
      <c r="D37" s="738" t="s">
        <v>564</v>
      </c>
      <c r="E37" s="738"/>
      <c r="F37" s="738">
        <v>10.66517</v>
      </c>
      <c r="G37" s="738">
        <v>6.5</v>
      </c>
      <c r="H37" s="738">
        <v>4.1651699999999998</v>
      </c>
      <c r="I37" s="739">
        <v>1.6407953846153847</v>
      </c>
      <c r="J37" s="740" t="s">
        <v>1</v>
      </c>
    </row>
    <row r="38" spans="1:10" ht="14.4" customHeight="1" x14ac:dyDescent="0.3">
      <c r="A38" s="736" t="s">
        <v>575</v>
      </c>
      <c r="B38" s="737" t="s">
        <v>341</v>
      </c>
      <c r="C38" s="738">
        <v>94.789200000000008</v>
      </c>
      <c r="D38" s="738">
        <v>44.48901</v>
      </c>
      <c r="E38" s="738"/>
      <c r="F38" s="738">
        <v>107.6474</v>
      </c>
      <c r="G38" s="738">
        <v>51.793346179041009</v>
      </c>
      <c r="H38" s="738">
        <v>55.854053820958995</v>
      </c>
      <c r="I38" s="739">
        <v>2.0784021103382817</v>
      </c>
      <c r="J38" s="740" t="s">
        <v>1</v>
      </c>
    </row>
    <row r="39" spans="1:10" ht="14.4" customHeight="1" x14ac:dyDescent="0.3">
      <c r="A39" s="736" t="s">
        <v>575</v>
      </c>
      <c r="B39" s="737" t="s">
        <v>342</v>
      </c>
      <c r="C39" s="738">
        <v>2.91811</v>
      </c>
      <c r="D39" s="738">
        <v>1.1483999999999999</v>
      </c>
      <c r="E39" s="738"/>
      <c r="F39" s="738">
        <v>26.565000000000001</v>
      </c>
      <c r="G39" s="738">
        <v>17.692417926273752</v>
      </c>
      <c r="H39" s="738">
        <v>8.8725820737262495</v>
      </c>
      <c r="I39" s="739">
        <v>1.5014906447891563</v>
      </c>
      <c r="J39" s="740" t="s">
        <v>1</v>
      </c>
    </row>
    <row r="40" spans="1:10" ht="14.4" customHeight="1" x14ac:dyDescent="0.3">
      <c r="A40" s="736" t="s">
        <v>575</v>
      </c>
      <c r="B40" s="737" t="s">
        <v>343</v>
      </c>
      <c r="C40" s="738">
        <v>36.556139999999999</v>
      </c>
      <c r="D40" s="738">
        <v>35.92257</v>
      </c>
      <c r="E40" s="738"/>
      <c r="F40" s="738">
        <v>35.038269999999997</v>
      </c>
      <c r="G40" s="738">
        <v>33.147891652910751</v>
      </c>
      <c r="H40" s="738">
        <v>1.8903783470892463</v>
      </c>
      <c r="I40" s="739">
        <v>1.0570286148779315</v>
      </c>
      <c r="J40" s="740" t="s">
        <v>1</v>
      </c>
    </row>
    <row r="41" spans="1:10" ht="14.4" customHeight="1" x14ac:dyDescent="0.3">
      <c r="A41" s="736" t="s">
        <v>575</v>
      </c>
      <c r="B41" s="737" t="s">
        <v>577</v>
      </c>
      <c r="C41" s="738">
        <v>1151.7034300000009</v>
      </c>
      <c r="D41" s="738">
        <v>1160.3033</v>
      </c>
      <c r="E41" s="738"/>
      <c r="F41" s="738">
        <v>1348.7973700000002</v>
      </c>
      <c r="G41" s="738">
        <v>1234.4678491856603</v>
      </c>
      <c r="H41" s="738">
        <v>114.32952081433996</v>
      </c>
      <c r="I41" s="739">
        <v>1.0926144175320236</v>
      </c>
      <c r="J41" s="740" t="s">
        <v>570</v>
      </c>
    </row>
    <row r="42" spans="1:10" ht="14.4" customHeight="1" x14ac:dyDescent="0.3">
      <c r="A42" s="736" t="s">
        <v>564</v>
      </c>
      <c r="B42" s="737" t="s">
        <v>564</v>
      </c>
      <c r="C42" s="738" t="s">
        <v>564</v>
      </c>
      <c r="D42" s="738" t="s">
        <v>564</v>
      </c>
      <c r="E42" s="738"/>
      <c r="F42" s="738" t="s">
        <v>564</v>
      </c>
      <c r="G42" s="738" t="s">
        <v>564</v>
      </c>
      <c r="H42" s="738" t="s">
        <v>564</v>
      </c>
      <c r="I42" s="739" t="s">
        <v>564</v>
      </c>
      <c r="J42" s="740" t="s">
        <v>571</v>
      </c>
    </row>
    <row r="43" spans="1:10" ht="14.4" customHeight="1" x14ac:dyDescent="0.3">
      <c r="A43" s="736" t="s">
        <v>578</v>
      </c>
      <c r="B43" s="737" t="s">
        <v>579</v>
      </c>
      <c r="C43" s="738" t="s">
        <v>564</v>
      </c>
      <c r="D43" s="738" t="s">
        <v>564</v>
      </c>
      <c r="E43" s="738"/>
      <c r="F43" s="738" t="s">
        <v>564</v>
      </c>
      <c r="G43" s="738" t="s">
        <v>564</v>
      </c>
      <c r="H43" s="738" t="s">
        <v>564</v>
      </c>
      <c r="I43" s="739" t="s">
        <v>564</v>
      </c>
      <c r="J43" s="740" t="s">
        <v>0</v>
      </c>
    </row>
    <row r="44" spans="1:10" ht="14.4" customHeight="1" x14ac:dyDescent="0.3">
      <c r="A44" s="736" t="s">
        <v>578</v>
      </c>
      <c r="B44" s="737" t="s">
        <v>336</v>
      </c>
      <c r="C44" s="738">
        <v>398.56072</v>
      </c>
      <c r="D44" s="738">
        <v>358.33391</v>
      </c>
      <c r="E44" s="738"/>
      <c r="F44" s="738">
        <v>499.69166000000001</v>
      </c>
      <c r="G44" s="738">
        <v>438.07351740132498</v>
      </c>
      <c r="H44" s="738">
        <v>61.618142598675036</v>
      </c>
      <c r="I44" s="739">
        <v>1.1406570818619604</v>
      </c>
      <c r="J44" s="740" t="s">
        <v>1</v>
      </c>
    </row>
    <row r="45" spans="1:10" ht="14.4" customHeight="1" x14ac:dyDescent="0.3">
      <c r="A45" s="736" t="s">
        <v>578</v>
      </c>
      <c r="B45" s="737" t="s">
        <v>340</v>
      </c>
      <c r="C45" s="738">
        <v>0</v>
      </c>
      <c r="D45" s="738">
        <v>0</v>
      </c>
      <c r="E45" s="738"/>
      <c r="F45" s="738" t="s">
        <v>564</v>
      </c>
      <c r="G45" s="738" t="s">
        <v>564</v>
      </c>
      <c r="H45" s="738" t="s">
        <v>564</v>
      </c>
      <c r="I45" s="739" t="s">
        <v>564</v>
      </c>
      <c r="J45" s="740" t="s">
        <v>1</v>
      </c>
    </row>
    <row r="46" spans="1:10" ht="14.4" customHeight="1" x14ac:dyDescent="0.3">
      <c r="A46" s="736" t="s">
        <v>578</v>
      </c>
      <c r="B46" s="737" t="s">
        <v>341</v>
      </c>
      <c r="C46" s="738" t="s">
        <v>564</v>
      </c>
      <c r="D46" s="738">
        <v>9.6811000000000007</v>
      </c>
      <c r="E46" s="738"/>
      <c r="F46" s="738">
        <v>5.9534500000000001</v>
      </c>
      <c r="G46" s="738">
        <v>8.5284486459960007</v>
      </c>
      <c r="H46" s="738">
        <v>-2.5749986459960006</v>
      </c>
      <c r="I46" s="739">
        <v>0.69806951382594884</v>
      </c>
      <c r="J46" s="740" t="s">
        <v>1</v>
      </c>
    </row>
    <row r="47" spans="1:10" ht="14.4" customHeight="1" x14ac:dyDescent="0.3">
      <c r="A47" s="736" t="s">
        <v>578</v>
      </c>
      <c r="B47" s="737" t="s">
        <v>343</v>
      </c>
      <c r="C47" s="738">
        <v>36.109740000000002</v>
      </c>
      <c r="D47" s="738">
        <v>35.413150000000002</v>
      </c>
      <c r="E47" s="738"/>
      <c r="F47" s="738">
        <v>41.27928</v>
      </c>
      <c r="G47" s="738">
        <v>31.593523693640499</v>
      </c>
      <c r="H47" s="738">
        <v>9.6857563063595009</v>
      </c>
      <c r="I47" s="739">
        <v>1.3065741067783825</v>
      </c>
      <c r="J47" s="740" t="s">
        <v>1</v>
      </c>
    </row>
    <row r="48" spans="1:10" ht="14.4" customHeight="1" x14ac:dyDescent="0.3">
      <c r="A48" s="736" t="s">
        <v>578</v>
      </c>
      <c r="B48" s="737" t="s">
        <v>580</v>
      </c>
      <c r="C48" s="738">
        <v>434.67045999999999</v>
      </c>
      <c r="D48" s="738">
        <v>403.42816000000005</v>
      </c>
      <c r="E48" s="738"/>
      <c r="F48" s="738">
        <v>546.92439000000002</v>
      </c>
      <c r="G48" s="738">
        <v>478.19548974096148</v>
      </c>
      <c r="H48" s="738">
        <v>68.728900259038539</v>
      </c>
      <c r="I48" s="739">
        <v>1.1437255301095981</v>
      </c>
      <c r="J48" s="740" t="s">
        <v>570</v>
      </c>
    </row>
    <row r="49" spans="1:10" ht="14.4" customHeight="1" x14ac:dyDescent="0.3">
      <c r="A49" s="736" t="s">
        <v>564</v>
      </c>
      <c r="B49" s="737" t="s">
        <v>564</v>
      </c>
      <c r="C49" s="738" t="s">
        <v>564</v>
      </c>
      <c r="D49" s="738" t="s">
        <v>564</v>
      </c>
      <c r="E49" s="738"/>
      <c r="F49" s="738" t="s">
        <v>564</v>
      </c>
      <c r="G49" s="738" t="s">
        <v>564</v>
      </c>
      <c r="H49" s="738" t="s">
        <v>564</v>
      </c>
      <c r="I49" s="739" t="s">
        <v>564</v>
      </c>
      <c r="J49" s="740" t="s">
        <v>571</v>
      </c>
    </row>
    <row r="50" spans="1:10" ht="14.4" customHeight="1" x14ac:dyDescent="0.3">
      <c r="A50" s="736" t="s">
        <v>562</v>
      </c>
      <c r="B50" s="737" t="s">
        <v>565</v>
      </c>
      <c r="C50" s="738">
        <v>1912.052210000001</v>
      </c>
      <c r="D50" s="738">
        <v>1853.83359</v>
      </c>
      <c r="E50" s="738"/>
      <c r="F50" s="738">
        <v>2195.1415400000001</v>
      </c>
      <c r="G50" s="738">
        <v>2003.3214285714273</v>
      </c>
      <c r="H50" s="738">
        <v>191.82011142857277</v>
      </c>
      <c r="I50" s="739">
        <v>1.0957510405933011</v>
      </c>
      <c r="J50" s="740" t="s">
        <v>566</v>
      </c>
    </row>
  </sheetData>
  <mergeCells count="3">
    <mergeCell ref="F3:I3"/>
    <mergeCell ref="C4:D4"/>
    <mergeCell ref="A1:I1"/>
  </mergeCells>
  <conditionalFormatting sqref="F15 F51:F65537">
    <cfRule type="cellIs" dxfId="80" priority="18" stopIfTrue="1" operator="greaterThan">
      <formula>1</formula>
    </cfRule>
  </conditionalFormatting>
  <conditionalFormatting sqref="H5:H14">
    <cfRule type="expression" dxfId="79" priority="14">
      <formula>$H5&gt;0</formula>
    </cfRule>
  </conditionalFormatting>
  <conditionalFormatting sqref="I5:I14">
    <cfRule type="expression" dxfId="78" priority="15">
      <formula>$I5&gt;1</formula>
    </cfRule>
  </conditionalFormatting>
  <conditionalFormatting sqref="B5:B14">
    <cfRule type="expression" dxfId="77" priority="11">
      <formula>OR($J5="NS",$J5="SumaNS",$J5="Účet")</formula>
    </cfRule>
  </conditionalFormatting>
  <conditionalFormatting sqref="B5:D14 F5:I14">
    <cfRule type="expression" dxfId="76" priority="17">
      <formula>AND($J5&lt;&gt;"",$J5&lt;&gt;"mezeraKL")</formula>
    </cfRule>
  </conditionalFormatting>
  <conditionalFormatting sqref="B5:D14 F5:I14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4" priority="13">
      <formula>OR($J5="SumaNS",$J5="NS")</formula>
    </cfRule>
  </conditionalFormatting>
  <conditionalFormatting sqref="A5:A14">
    <cfRule type="expression" dxfId="73" priority="9">
      <formula>AND($J5&lt;&gt;"mezeraKL",$J5&lt;&gt;"")</formula>
    </cfRule>
  </conditionalFormatting>
  <conditionalFormatting sqref="A5:A14">
    <cfRule type="expression" dxfId="72" priority="10">
      <formula>AND($J5&lt;&gt;"",$J5&lt;&gt;"mezeraKL")</formula>
    </cfRule>
  </conditionalFormatting>
  <conditionalFormatting sqref="H16:H50">
    <cfRule type="expression" dxfId="71" priority="5">
      <formula>$H16&gt;0</formula>
    </cfRule>
  </conditionalFormatting>
  <conditionalFormatting sqref="A16:A50">
    <cfRule type="expression" dxfId="70" priority="2">
      <formula>AND($J16&lt;&gt;"mezeraKL",$J16&lt;&gt;"")</formula>
    </cfRule>
  </conditionalFormatting>
  <conditionalFormatting sqref="I16:I50">
    <cfRule type="expression" dxfId="69" priority="6">
      <formula>$I16&gt;1</formula>
    </cfRule>
  </conditionalFormatting>
  <conditionalFormatting sqref="B16:B50">
    <cfRule type="expression" dxfId="68" priority="1">
      <formula>OR($J16="NS",$J16="SumaNS",$J16="Účet")</formula>
    </cfRule>
  </conditionalFormatting>
  <conditionalFormatting sqref="A16:D50 F16:I50">
    <cfRule type="expression" dxfId="67" priority="8">
      <formula>AND($J16&lt;&gt;"",$J16&lt;&gt;"mezeraKL")</formula>
    </cfRule>
  </conditionalFormatting>
  <conditionalFormatting sqref="B16:D50 F16:I50">
    <cfRule type="expression" dxfId="6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0 F16:I50">
    <cfRule type="expression" dxfId="6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90" t="s">
        <v>205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</row>
    <row r="2" spans="1:14" ht="14.4" customHeight="1" thickBot="1" x14ac:dyDescent="0.35">
      <c r="A2" s="374" t="s">
        <v>325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86"/>
      <c r="D3" s="587"/>
      <c r="E3" s="587"/>
      <c r="F3" s="587"/>
      <c r="G3" s="587"/>
      <c r="H3" s="587"/>
      <c r="I3" s="587"/>
      <c r="J3" s="588" t="s">
        <v>159</v>
      </c>
      <c r="K3" s="589"/>
      <c r="L3" s="203">
        <f>IF(M3&lt;&gt;0,N3/M3,0)</f>
        <v>253.69613695971</v>
      </c>
      <c r="M3" s="203">
        <f>SUBTOTAL(9,M5:M1048576)</f>
        <v>8348.4499999999989</v>
      </c>
      <c r="N3" s="204">
        <f>SUBTOTAL(9,N5:N1048576)</f>
        <v>2117969.5146012907</v>
      </c>
    </row>
    <row r="4" spans="1:14" s="330" customFormat="1" ht="14.4" customHeight="1" thickBot="1" x14ac:dyDescent="0.35">
      <c r="A4" s="741" t="s">
        <v>4</v>
      </c>
      <c r="B4" s="742" t="s">
        <v>5</v>
      </c>
      <c r="C4" s="742" t="s">
        <v>0</v>
      </c>
      <c r="D4" s="742" t="s">
        <v>6</v>
      </c>
      <c r="E4" s="742" t="s">
        <v>7</v>
      </c>
      <c r="F4" s="742" t="s">
        <v>1</v>
      </c>
      <c r="G4" s="742" t="s">
        <v>8</v>
      </c>
      <c r="H4" s="742" t="s">
        <v>9</v>
      </c>
      <c r="I4" s="742" t="s">
        <v>10</v>
      </c>
      <c r="J4" s="743" t="s">
        <v>11</v>
      </c>
      <c r="K4" s="743" t="s">
        <v>12</v>
      </c>
      <c r="L4" s="744" t="s">
        <v>184</v>
      </c>
      <c r="M4" s="744" t="s">
        <v>13</v>
      </c>
      <c r="N4" s="745" t="s">
        <v>201</v>
      </c>
    </row>
    <row r="5" spans="1:14" ht="14.4" customHeight="1" x14ac:dyDescent="0.3">
      <c r="A5" s="746" t="s">
        <v>562</v>
      </c>
      <c r="B5" s="747" t="s">
        <v>1949</v>
      </c>
      <c r="C5" s="748" t="s">
        <v>567</v>
      </c>
      <c r="D5" s="749" t="s">
        <v>568</v>
      </c>
      <c r="E5" s="748" t="s">
        <v>581</v>
      </c>
      <c r="F5" s="749" t="s">
        <v>1950</v>
      </c>
      <c r="G5" s="748"/>
      <c r="H5" s="748" t="s">
        <v>582</v>
      </c>
      <c r="I5" s="748" t="s">
        <v>582</v>
      </c>
      <c r="J5" s="748" t="s">
        <v>583</v>
      </c>
      <c r="K5" s="748" t="s">
        <v>584</v>
      </c>
      <c r="L5" s="750">
        <v>147.83000000000004</v>
      </c>
      <c r="M5" s="750">
        <v>1</v>
      </c>
      <c r="N5" s="751">
        <v>147.83000000000004</v>
      </c>
    </row>
    <row r="6" spans="1:14" ht="14.4" customHeight="1" x14ac:dyDescent="0.3">
      <c r="A6" s="752" t="s">
        <v>562</v>
      </c>
      <c r="B6" s="753" t="s">
        <v>1949</v>
      </c>
      <c r="C6" s="754" t="s">
        <v>567</v>
      </c>
      <c r="D6" s="755" t="s">
        <v>568</v>
      </c>
      <c r="E6" s="754" t="s">
        <v>581</v>
      </c>
      <c r="F6" s="755" t="s">
        <v>1950</v>
      </c>
      <c r="G6" s="754"/>
      <c r="H6" s="754" t="s">
        <v>585</v>
      </c>
      <c r="I6" s="754" t="s">
        <v>585</v>
      </c>
      <c r="J6" s="754" t="s">
        <v>586</v>
      </c>
      <c r="K6" s="754" t="s">
        <v>587</v>
      </c>
      <c r="L6" s="756">
        <v>43.999999999999979</v>
      </c>
      <c r="M6" s="756">
        <v>2</v>
      </c>
      <c r="N6" s="757">
        <v>87.999999999999957</v>
      </c>
    </row>
    <row r="7" spans="1:14" ht="14.4" customHeight="1" x14ac:dyDescent="0.3">
      <c r="A7" s="752" t="s">
        <v>562</v>
      </c>
      <c r="B7" s="753" t="s">
        <v>1949</v>
      </c>
      <c r="C7" s="754" t="s">
        <v>567</v>
      </c>
      <c r="D7" s="755" t="s">
        <v>568</v>
      </c>
      <c r="E7" s="754" t="s">
        <v>581</v>
      </c>
      <c r="F7" s="755" t="s">
        <v>1950</v>
      </c>
      <c r="G7" s="754" t="s">
        <v>588</v>
      </c>
      <c r="H7" s="754" t="s">
        <v>589</v>
      </c>
      <c r="I7" s="754" t="s">
        <v>589</v>
      </c>
      <c r="J7" s="754" t="s">
        <v>590</v>
      </c>
      <c r="K7" s="754" t="s">
        <v>591</v>
      </c>
      <c r="L7" s="756">
        <v>171.59999989288022</v>
      </c>
      <c r="M7" s="756">
        <v>8</v>
      </c>
      <c r="N7" s="757">
        <v>1372.7999991430418</v>
      </c>
    </row>
    <row r="8" spans="1:14" ht="14.4" customHeight="1" x14ac:dyDescent="0.3">
      <c r="A8" s="752" t="s">
        <v>562</v>
      </c>
      <c r="B8" s="753" t="s">
        <v>1949</v>
      </c>
      <c r="C8" s="754" t="s">
        <v>567</v>
      </c>
      <c r="D8" s="755" t="s">
        <v>568</v>
      </c>
      <c r="E8" s="754" t="s">
        <v>581</v>
      </c>
      <c r="F8" s="755" t="s">
        <v>1950</v>
      </c>
      <c r="G8" s="754" t="s">
        <v>588</v>
      </c>
      <c r="H8" s="754" t="s">
        <v>592</v>
      </c>
      <c r="I8" s="754" t="s">
        <v>592</v>
      </c>
      <c r="J8" s="754" t="s">
        <v>593</v>
      </c>
      <c r="K8" s="754" t="s">
        <v>594</v>
      </c>
      <c r="L8" s="756">
        <v>173.69</v>
      </c>
      <c r="M8" s="756">
        <v>1</v>
      </c>
      <c r="N8" s="757">
        <v>173.69</v>
      </c>
    </row>
    <row r="9" spans="1:14" ht="14.4" customHeight="1" x14ac:dyDescent="0.3">
      <c r="A9" s="752" t="s">
        <v>562</v>
      </c>
      <c r="B9" s="753" t="s">
        <v>1949</v>
      </c>
      <c r="C9" s="754" t="s">
        <v>567</v>
      </c>
      <c r="D9" s="755" t="s">
        <v>568</v>
      </c>
      <c r="E9" s="754" t="s">
        <v>581</v>
      </c>
      <c r="F9" s="755" t="s">
        <v>1950</v>
      </c>
      <c r="G9" s="754" t="s">
        <v>588</v>
      </c>
      <c r="H9" s="754" t="s">
        <v>595</v>
      </c>
      <c r="I9" s="754" t="s">
        <v>595</v>
      </c>
      <c r="J9" s="754" t="s">
        <v>596</v>
      </c>
      <c r="K9" s="754" t="s">
        <v>594</v>
      </c>
      <c r="L9" s="756">
        <v>143</v>
      </c>
      <c r="M9" s="756">
        <v>2</v>
      </c>
      <c r="N9" s="757">
        <v>286</v>
      </c>
    </row>
    <row r="10" spans="1:14" ht="14.4" customHeight="1" x14ac:dyDescent="0.3">
      <c r="A10" s="752" t="s">
        <v>562</v>
      </c>
      <c r="B10" s="753" t="s">
        <v>1949</v>
      </c>
      <c r="C10" s="754" t="s">
        <v>567</v>
      </c>
      <c r="D10" s="755" t="s">
        <v>568</v>
      </c>
      <c r="E10" s="754" t="s">
        <v>581</v>
      </c>
      <c r="F10" s="755" t="s">
        <v>1950</v>
      </c>
      <c r="G10" s="754" t="s">
        <v>588</v>
      </c>
      <c r="H10" s="754" t="s">
        <v>597</v>
      </c>
      <c r="I10" s="754" t="s">
        <v>597</v>
      </c>
      <c r="J10" s="754" t="s">
        <v>596</v>
      </c>
      <c r="K10" s="754" t="s">
        <v>598</v>
      </c>
      <c r="L10" s="756">
        <v>222.2</v>
      </c>
      <c r="M10" s="756">
        <v>2</v>
      </c>
      <c r="N10" s="757">
        <v>444.4</v>
      </c>
    </row>
    <row r="11" spans="1:14" ht="14.4" customHeight="1" x14ac:dyDescent="0.3">
      <c r="A11" s="752" t="s">
        <v>562</v>
      </c>
      <c r="B11" s="753" t="s">
        <v>1949</v>
      </c>
      <c r="C11" s="754" t="s">
        <v>567</v>
      </c>
      <c r="D11" s="755" t="s">
        <v>568</v>
      </c>
      <c r="E11" s="754" t="s">
        <v>581</v>
      </c>
      <c r="F11" s="755" t="s">
        <v>1950</v>
      </c>
      <c r="G11" s="754" t="s">
        <v>588</v>
      </c>
      <c r="H11" s="754" t="s">
        <v>599</v>
      </c>
      <c r="I11" s="754" t="s">
        <v>599</v>
      </c>
      <c r="J11" s="754" t="s">
        <v>600</v>
      </c>
      <c r="K11" s="754" t="s">
        <v>601</v>
      </c>
      <c r="L11" s="756">
        <v>863.69</v>
      </c>
      <c r="M11" s="756">
        <v>1</v>
      </c>
      <c r="N11" s="757">
        <v>863.69</v>
      </c>
    </row>
    <row r="12" spans="1:14" ht="14.4" customHeight="1" x14ac:dyDescent="0.3">
      <c r="A12" s="752" t="s">
        <v>562</v>
      </c>
      <c r="B12" s="753" t="s">
        <v>1949</v>
      </c>
      <c r="C12" s="754" t="s">
        <v>567</v>
      </c>
      <c r="D12" s="755" t="s">
        <v>568</v>
      </c>
      <c r="E12" s="754" t="s">
        <v>581</v>
      </c>
      <c r="F12" s="755" t="s">
        <v>1950</v>
      </c>
      <c r="G12" s="754" t="s">
        <v>588</v>
      </c>
      <c r="H12" s="754" t="s">
        <v>602</v>
      </c>
      <c r="I12" s="754" t="s">
        <v>602</v>
      </c>
      <c r="J12" s="754" t="s">
        <v>590</v>
      </c>
      <c r="K12" s="754" t="s">
        <v>603</v>
      </c>
      <c r="L12" s="756">
        <v>92.949999559757828</v>
      </c>
      <c r="M12" s="756">
        <v>24</v>
      </c>
      <c r="N12" s="757">
        <v>2230.7999894341879</v>
      </c>
    </row>
    <row r="13" spans="1:14" ht="14.4" customHeight="1" x14ac:dyDescent="0.3">
      <c r="A13" s="752" t="s">
        <v>562</v>
      </c>
      <c r="B13" s="753" t="s">
        <v>1949</v>
      </c>
      <c r="C13" s="754" t="s">
        <v>567</v>
      </c>
      <c r="D13" s="755" t="s">
        <v>568</v>
      </c>
      <c r="E13" s="754" t="s">
        <v>581</v>
      </c>
      <c r="F13" s="755" t="s">
        <v>1950</v>
      </c>
      <c r="G13" s="754" t="s">
        <v>588</v>
      </c>
      <c r="H13" s="754" t="s">
        <v>604</v>
      </c>
      <c r="I13" s="754" t="s">
        <v>604</v>
      </c>
      <c r="J13" s="754" t="s">
        <v>590</v>
      </c>
      <c r="K13" s="754" t="s">
        <v>605</v>
      </c>
      <c r="L13" s="756">
        <v>93.5</v>
      </c>
      <c r="M13" s="756">
        <v>6</v>
      </c>
      <c r="N13" s="757">
        <v>561</v>
      </c>
    </row>
    <row r="14" spans="1:14" ht="14.4" customHeight="1" x14ac:dyDescent="0.3">
      <c r="A14" s="752" t="s">
        <v>562</v>
      </c>
      <c r="B14" s="753" t="s">
        <v>1949</v>
      </c>
      <c r="C14" s="754" t="s">
        <v>567</v>
      </c>
      <c r="D14" s="755" t="s">
        <v>568</v>
      </c>
      <c r="E14" s="754" t="s">
        <v>581</v>
      </c>
      <c r="F14" s="755" t="s">
        <v>1950</v>
      </c>
      <c r="G14" s="754" t="s">
        <v>588</v>
      </c>
      <c r="H14" s="754" t="s">
        <v>606</v>
      </c>
      <c r="I14" s="754" t="s">
        <v>607</v>
      </c>
      <c r="J14" s="754" t="s">
        <v>608</v>
      </c>
      <c r="K14" s="754" t="s">
        <v>609</v>
      </c>
      <c r="L14" s="756">
        <v>43.44</v>
      </c>
      <c r="M14" s="756">
        <v>1</v>
      </c>
      <c r="N14" s="757">
        <v>43.44</v>
      </c>
    </row>
    <row r="15" spans="1:14" ht="14.4" customHeight="1" x14ac:dyDescent="0.3">
      <c r="A15" s="752" t="s">
        <v>562</v>
      </c>
      <c r="B15" s="753" t="s">
        <v>1949</v>
      </c>
      <c r="C15" s="754" t="s">
        <v>567</v>
      </c>
      <c r="D15" s="755" t="s">
        <v>568</v>
      </c>
      <c r="E15" s="754" t="s">
        <v>581</v>
      </c>
      <c r="F15" s="755" t="s">
        <v>1950</v>
      </c>
      <c r="G15" s="754" t="s">
        <v>588</v>
      </c>
      <c r="H15" s="754" t="s">
        <v>610</v>
      </c>
      <c r="I15" s="754" t="s">
        <v>611</v>
      </c>
      <c r="J15" s="754" t="s">
        <v>612</v>
      </c>
      <c r="K15" s="754" t="s">
        <v>613</v>
      </c>
      <c r="L15" s="756">
        <v>87.029892978721591</v>
      </c>
      <c r="M15" s="756">
        <v>4</v>
      </c>
      <c r="N15" s="757">
        <v>348.11957191488636</v>
      </c>
    </row>
    <row r="16" spans="1:14" ht="14.4" customHeight="1" x14ac:dyDescent="0.3">
      <c r="A16" s="752" t="s">
        <v>562</v>
      </c>
      <c r="B16" s="753" t="s">
        <v>1949</v>
      </c>
      <c r="C16" s="754" t="s">
        <v>567</v>
      </c>
      <c r="D16" s="755" t="s">
        <v>568</v>
      </c>
      <c r="E16" s="754" t="s">
        <v>581</v>
      </c>
      <c r="F16" s="755" t="s">
        <v>1950</v>
      </c>
      <c r="G16" s="754" t="s">
        <v>588</v>
      </c>
      <c r="H16" s="754" t="s">
        <v>614</v>
      </c>
      <c r="I16" s="754" t="s">
        <v>615</v>
      </c>
      <c r="J16" s="754" t="s">
        <v>616</v>
      </c>
      <c r="K16" s="754" t="s">
        <v>617</v>
      </c>
      <c r="L16" s="756">
        <v>100.76000000000002</v>
      </c>
      <c r="M16" s="756">
        <v>26</v>
      </c>
      <c r="N16" s="757">
        <v>2619.7600000000007</v>
      </c>
    </row>
    <row r="17" spans="1:14" ht="14.4" customHeight="1" x14ac:dyDescent="0.3">
      <c r="A17" s="752" t="s">
        <v>562</v>
      </c>
      <c r="B17" s="753" t="s">
        <v>1949</v>
      </c>
      <c r="C17" s="754" t="s">
        <v>567</v>
      </c>
      <c r="D17" s="755" t="s">
        <v>568</v>
      </c>
      <c r="E17" s="754" t="s">
        <v>581</v>
      </c>
      <c r="F17" s="755" t="s">
        <v>1950</v>
      </c>
      <c r="G17" s="754" t="s">
        <v>588</v>
      </c>
      <c r="H17" s="754" t="s">
        <v>618</v>
      </c>
      <c r="I17" s="754" t="s">
        <v>619</v>
      </c>
      <c r="J17" s="754" t="s">
        <v>620</v>
      </c>
      <c r="K17" s="754" t="s">
        <v>621</v>
      </c>
      <c r="L17" s="756">
        <v>240.79000000000002</v>
      </c>
      <c r="M17" s="756">
        <v>2</v>
      </c>
      <c r="N17" s="757">
        <v>481.58000000000004</v>
      </c>
    </row>
    <row r="18" spans="1:14" ht="14.4" customHeight="1" x14ac:dyDescent="0.3">
      <c r="A18" s="752" t="s">
        <v>562</v>
      </c>
      <c r="B18" s="753" t="s">
        <v>1949</v>
      </c>
      <c r="C18" s="754" t="s">
        <v>567</v>
      </c>
      <c r="D18" s="755" t="s">
        <v>568</v>
      </c>
      <c r="E18" s="754" t="s">
        <v>581</v>
      </c>
      <c r="F18" s="755" t="s">
        <v>1950</v>
      </c>
      <c r="G18" s="754" t="s">
        <v>588</v>
      </c>
      <c r="H18" s="754" t="s">
        <v>622</v>
      </c>
      <c r="I18" s="754" t="s">
        <v>623</v>
      </c>
      <c r="J18" s="754" t="s">
        <v>624</v>
      </c>
      <c r="K18" s="754" t="s">
        <v>625</v>
      </c>
      <c r="L18" s="756">
        <v>43.62</v>
      </c>
      <c r="M18" s="756">
        <v>1</v>
      </c>
      <c r="N18" s="757">
        <v>43.62</v>
      </c>
    </row>
    <row r="19" spans="1:14" ht="14.4" customHeight="1" x14ac:dyDescent="0.3">
      <c r="A19" s="752" t="s">
        <v>562</v>
      </c>
      <c r="B19" s="753" t="s">
        <v>1949</v>
      </c>
      <c r="C19" s="754" t="s">
        <v>567</v>
      </c>
      <c r="D19" s="755" t="s">
        <v>568</v>
      </c>
      <c r="E19" s="754" t="s">
        <v>581</v>
      </c>
      <c r="F19" s="755" t="s">
        <v>1950</v>
      </c>
      <c r="G19" s="754" t="s">
        <v>588</v>
      </c>
      <c r="H19" s="754" t="s">
        <v>626</v>
      </c>
      <c r="I19" s="754" t="s">
        <v>627</v>
      </c>
      <c r="J19" s="754" t="s">
        <v>628</v>
      </c>
      <c r="K19" s="754" t="s">
        <v>629</v>
      </c>
      <c r="L19" s="756">
        <v>73.940081036637054</v>
      </c>
      <c r="M19" s="756">
        <v>6</v>
      </c>
      <c r="N19" s="757">
        <v>443.64048621982232</v>
      </c>
    </row>
    <row r="20" spans="1:14" ht="14.4" customHeight="1" x14ac:dyDescent="0.3">
      <c r="A20" s="752" t="s">
        <v>562</v>
      </c>
      <c r="B20" s="753" t="s">
        <v>1949</v>
      </c>
      <c r="C20" s="754" t="s">
        <v>567</v>
      </c>
      <c r="D20" s="755" t="s">
        <v>568</v>
      </c>
      <c r="E20" s="754" t="s">
        <v>581</v>
      </c>
      <c r="F20" s="755" t="s">
        <v>1950</v>
      </c>
      <c r="G20" s="754" t="s">
        <v>588</v>
      </c>
      <c r="H20" s="754" t="s">
        <v>630</v>
      </c>
      <c r="I20" s="754" t="s">
        <v>631</v>
      </c>
      <c r="J20" s="754" t="s">
        <v>632</v>
      </c>
      <c r="K20" s="754" t="s">
        <v>633</v>
      </c>
      <c r="L20" s="756">
        <v>79.189681861399393</v>
      </c>
      <c r="M20" s="756">
        <v>15</v>
      </c>
      <c r="N20" s="757">
        <v>1187.845227920991</v>
      </c>
    </row>
    <row r="21" spans="1:14" ht="14.4" customHeight="1" x14ac:dyDescent="0.3">
      <c r="A21" s="752" t="s">
        <v>562</v>
      </c>
      <c r="B21" s="753" t="s">
        <v>1949</v>
      </c>
      <c r="C21" s="754" t="s">
        <v>567</v>
      </c>
      <c r="D21" s="755" t="s">
        <v>568</v>
      </c>
      <c r="E21" s="754" t="s">
        <v>581</v>
      </c>
      <c r="F21" s="755" t="s">
        <v>1950</v>
      </c>
      <c r="G21" s="754" t="s">
        <v>588</v>
      </c>
      <c r="H21" s="754" t="s">
        <v>634</v>
      </c>
      <c r="I21" s="754" t="s">
        <v>635</v>
      </c>
      <c r="J21" s="754" t="s">
        <v>636</v>
      </c>
      <c r="K21" s="754" t="s">
        <v>637</v>
      </c>
      <c r="L21" s="756">
        <v>28.189999999999998</v>
      </c>
      <c r="M21" s="756">
        <v>74</v>
      </c>
      <c r="N21" s="757">
        <v>2086.06</v>
      </c>
    </row>
    <row r="22" spans="1:14" ht="14.4" customHeight="1" x14ac:dyDescent="0.3">
      <c r="A22" s="752" t="s">
        <v>562</v>
      </c>
      <c r="B22" s="753" t="s">
        <v>1949</v>
      </c>
      <c r="C22" s="754" t="s">
        <v>567</v>
      </c>
      <c r="D22" s="755" t="s">
        <v>568</v>
      </c>
      <c r="E22" s="754" t="s">
        <v>581</v>
      </c>
      <c r="F22" s="755" t="s">
        <v>1950</v>
      </c>
      <c r="G22" s="754" t="s">
        <v>588</v>
      </c>
      <c r="H22" s="754" t="s">
        <v>638</v>
      </c>
      <c r="I22" s="754" t="s">
        <v>639</v>
      </c>
      <c r="J22" s="754" t="s">
        <v>640</v>
      </c>
      <c r="K22" s="754" t="s">
        <v>641</v>
      </c>
      <c r="L22" s="756">
        <v>40.19</v>
      </c>
      <c r="M22" s="756">
        <v>16</v>
      </c>
      <c r="N22" s="757">
        <v>643.04</v>
      </c>
    </row>
    <row r="23" spans="1:14" ht="14.4" customHeight="1" x14ac:dyDescent="0.3">
      <c r="A23" s="752" t="s">
        <v>562</v>
      </c>
      <c r="B23" s="753" t="s">
        <v>1949</v>
      </c>
      <c r="C23" s="754" t="s">
        <v>567</v>
      </c>
      <c r="D23" s="755" t="s">
        <v>568</v>
      </c>
      <c r="E23" s="754" t="s">
        <v>581</v>
      </c>
      <c r="F23" s="755" t="s">
        <v>1950</v>
      </c>
      <c r="G23" s="754" t="s">
        <v>588</v>
      </c>
      <c r="H23" s="754" t="s">
        <v>642</v>
      </c>
      <c r="I23" s="754" t="s">
        <v>643</v>
      </c>
      <c r="J23" s="754" t="s">
        <v>640</v>
      </c>
      <c r="K23" s="754" t="s">
        <v>644</v>
      </c>
      <c r="L23" s="756">
        <v>77.61000000000007</v>
      </c>
      <c r="M23" s="756">
        <v>2</v>
      </c>
      <c r="N23" s="757">
        <v>155.22000000000014</v>
      </c>
    </row>
    <row r="24" spans="1:14" ht="14.4" customHeight="1" x14ac:dyDescent="0.3">
      <c r="A24" s="752" t="s">
        <v>562</v>
      </c>
      <c r="B24" s="753" t="s">
        <v>1949</v>
      </c>
      <c r="C24" s="754" t="s">
        <v>567</v>
      </c>
      <c r="D24" s="755" t="s">
        <v>568</v>
      </c>
      <c r="E24" s="754" t="s">
        <v>581</v>
      </c>
      <c r="F24" s="755" t="s">
        <v>1950</v>
      </c>
      <c r="G24" s="754" t="s">
        <v>588</v>
      </c>
      <c r="H24" s="754" t="s">
        <v>645</v>
      </c>
      <c r="I24" s="754" t="s">
        <v>646</v>
      </c>
      <c r="J24" s="754" t="s">
        <v>647</v>
      </c>
      <c r="K24" s="754" t="s">
        <v>648</v>
      </c>
      <c r="L24" s="756">
        <v>66.03</v>
      </c>
      <c r="M24" s="756">
        <v>2</v>
      </c>
      <c r="N24" s="757">
        <v>132.06</v>
      </c>
    </row>
    <row r="25" spans="1:14" ht="14.4" customHeight="1" x14ac:dyDescent="0.3">
      <c r="A25" s="752" t="s">
        <v>562</v>
      </c>
      <c r="B25" s="753" t="s">
        <v>1949</v>
      </c>
      <c r="C25" s="754" t="s">
        <v>567</v>
      </c>
      <c r="D25" s="755" t="s">
        <v>568</v>
      </c>
      <c r="E25" s="754" t="s">
        <v>581</v>
      </c>
      <c r="F25" s="755" t="s">
        <v>1950</v>
      </c>
      <c r="G25" s="754" t="s">
        <v>588</v>
      </c>
      <c r="H25" s="754" t="s">
        <v>649</v>
      </c>
      <c r="I25" s="754" t="s">
        <v>650</v>
      </c>
      <c r="J25" s="754" t="s">
        <v>651</v>
      </c>
      <c r="K25" s="754" t="s">
        <v>652</v>
      </c>
      <c r="L25" s="756">
        <v>63.050029898523931</v>
      </c>
      <c r="M25" s="756">
        <v>2</v>
      </c>
      <c r="N25" s="757">
        <v>126.10005979704786</v>
      </c>
    </row>
    <row r="26" spans="1:14" ht="14.4" customHeight="1" x14ac:dyDescent="0.3">
      <c r="A26" s="752" t="s">
        <v>562</v>
      </c>
      <c r="B26" s="753" t="s">
        <v>1949</v>
      </c>
      <c r="C26" s="754" t="s">
        <v>567</v>
      </c>
      <c r="D26" s="755" t="s">
        <v>568</v>
      </c>
      <c r="E26" s="754" t="s">
        <v>581</v>
      </c>
      <c r="F26" s="755" t="s">
        <v>1950</v>
      </c>
      <c r="G26" s="754" t="s">
        <v>588</v>
      </c>
      <c r="H26" s="754" t="s">
        <v>653</v>
      </c>
      <c r="I26" s="754" t="s">
        <v>654</v>
      </c>
      <c r="J26" s="754" t="s">
        <v>655</v>
      </c>
      <c r="K26" s="754" t="s">
        <v>656</v>
      </c>
      <c r="L26" s="756">
        <v>164.48</v>
      </c>
      <c r="M26" s="756">
        <v>3</v>
      </c>
      <c r="N26" s="757">
        <v>493.43999999999994</v>
      </c>
    </row>
    <row r="27" spans="1:14" ht="14.4" customHeight="1" x14ac:dyDescent="0.3">
      <c r="A27" s="752" t="s">
        <v>562</v>
      </c>
      <c r="B27" s="753" t="s">
        <v>1949</v>
      </c>
      <c r="C27" s="754" t="s">
        <v>567</v>
      </c>
      <c r="D27" s="755" t="s">
        <v>568</v>
      </c>
      <c r="E27" s="754" t="s">
        <v>581</v>
      </c>
      <c r="F27" s="755" t="s">
        <v>1950</v>
      </c>
      <c r="G27" s="754" t="s">
        <v>588</v>
      </c>
      <c r="H27" s="754" t="s">
        <v>657</v>
      </c>
      <c r="I27" s="754" t="s">
        <v>658</v>
      </c>
      <c r="J27" s="754" t="s">
        <v>659</v>
      </c>
      <c r="K27" s="754" t="s">
        <v>660</v>
      </c>
      <c r="L27" s="756">
        <v>66.72</v>
      </c>
      <c r="M27" s="756">
        <v>15</v>
      </c>
      <c r="N27" s="757">
        <v>1000.8</v>
      </c>
    </row>
    <row r="28" spans="1:14" ht="14.4" customHeight="1" x14ac:dyDescent="0.3">
      <c r="A28" s="752" t="s">
        <v>562</v>
      </c>
      <c r="B28" s="753" t="s">
        <v>1949</v>
      </c>
      <c r="C28" s="754" t="s">
        <v>567</v>
      </c>
      <c r="D28" s="755" t="s">
        <v>568</v>
      </c>
      <c r="E28" s="754" t="s">
        <v>581</v>
      </c>
      <c r="F28" s="755" t="s">
        <v>1950</v>
      </c>
      <c r="G28" s="754" t="s">
        <v>588</v>
      </c>
      <c r="H28" s="754" t="s">
        <v>661</v>
      </c>
      <c r="I28" s="754" t="s">
        <v>662</v>
      </c>
      <c r="J28" s="754" t="s">
        <v>663</v>
      </c>
      <c r="K28" s="754" t="s">
        <v>664</v>
      </c>
      <c r="L28" s="756">
        <v>58.320000000000007</v>
      </c>
      <c r="M28" s="756">
        <v>10</v>
      </c>
      <c r="N28" s="757">
        <v>583.20000000000005</v>
      </c>
    </row>
    <row r="29" spans="1:14" ht="14.4" customHeight="1" x14ac:dyDescent="0.3">
      <c r="A29" s="752" t="s">
        <v>562</v>
      </c>
      <c r="B29" s="753" t="s">
        <v>1949</v>
      </c>
      <c r="C29" s="754" t="s">
        <v>567</v>
      </c>
      <c r="D29" s="755" t="s">
        <v>568</v>
      </c>
      <c r="E29" s="754" t="s">
        <v>581</v>
      </c>
      <c r="F29" s="755" t="s">
        <v>1950</v>
      </c>
      <c r="G29" s="754" t="s">
        <v>588</v>
      </c>
      <c r="H29" s="754" t="s">
        <v>665</v>
      </c>
      <c r="I29" s="754" t="s">
        <v>666</v>
      </c>
      <c r="J29" s="754" t="s">
        <v>667</v>
      </c>
      <c r="K29" s="754" t="s">
        <v>668</v>
      </c>
      <c r="L29" s="756">
        <v>353.63000000000011</v>
      </c>
      <c r="M29" s="756">
        <v>3</v>
      </c>
      <c r="N29" s="757">
        <v>1060.8900000000003</v>
      </c>
    </row>
    <row r="30" spans="1:14" ht="14.4" customHeight="1" x14ac:dyDescent="0.3">
      <c r="A30" s="752" t="s">
        <v>562</v>
      </c>
      <c r="B30" s="753" t="s">
        <v>1949</v>
      </c>
      <c r="C30" s="754" t="s">
        <v>567</v>
      </c>
      <c r="D30" s="755" t="s">
        <v>568</v>
      </c>
      <c r="E30" s="754" t="s">
        <v>581</v>
      </c>
      <c r="F30" s="755" t="s">
        <v>1950</v>
      </c>
      <c r="G30" s="754" t="s">
        <v>588</v>
      </c>
      <c r="H30" s="754" t="s">
        <v>669</v>
      </c>
      <c r="I30" s="754" t="s">
        <v>670</v>
      </c>
      <c r="J30" s="754" t="s">
        <v>671</v>
      </c>
      <c r="K30" s="754" t="s">
        <v>672</v>
      </c>
      <c r="L30" s="756">
        <v>126.85000000000005</v>
      </c>
      <c r="M30" s="756">
        <v>1</v>
      </c>
      <c r="N30" s="757">
        <v>126.85000000000005</v>
      </c>
    </row>
    <row r="31" spans="1:14" ht="14.4" customHeight="1" x14ac:dyDescent="0.3">
      <c r="A31" s="752" t="s">
        <v>562</v>
      </c>
      <c r="B31" s="753" t="s">
        <v>1949</v>
      </c>
      <c r="C31" s="754" t="s">
        <v>567</v>
      </c>
      <c r="D31" s="755" t="s">
        <v>568</v>
      </c>
      <c r="E31" s="754" t="s">
        <v>581</v>
      </c>
      <c r="F31" s="755" t="s">
        <v>1950</v>
      </c>
      <c r="G31" s="754" t="s">
        <v>588</v>
      </c>
      <c r="H31" s="754" t="s">
        <v>673</v>
      </c>
      <c r="I31" s="754" t="s">
        <v>674</v>
      </c>
      <c r="J31" s="754" t="s">
        <v>675</v>
      </c>
      <c r="K31" s="754" t="s">
        <v>676</v>
      </c>
      <c r="L31" s="756">
        <v>41.35</v>
      </c>
      <c r="M31" s="756">
        <v>1</v>
      </c>
      <c r="N31" s="757">
        <v>41.35</v>
      </c>
    </row>
    <row r="32" spans="1:14" ht="14.4" customHeight="1" x14ac:dyDescent="0.3">
      <c r="A32" s="752" t="s">
        <v>562</v>
      </c>
      <c r="B32" s="753" t="s">
        <v>1949</v>
      </c>
      <c r="C32" s="754" t="s">
        <v>567</v>
      </c>
      <c r="D32" s="755" t="s">
        <v>568</v>
      </c>
      <c r="E32" s="754" t="s">
        <v>581</v>
      </c>
      <c r="F32" s="755" t="s">
        <v>1950</v>
      </c>
      <c r="G32" s="754" t="s">
        <v>588</v>
      </c>
      <c r="H32" s="754" t="s">
        <v>677</v>
      </c>
      <c r="I32" s="754" t="s">
        <v>678</v>
      </c>
      <c r="J32" s="754" t="s">
        <v>679</v>
      </c>
      <c r="K32" s="754" t="s">
        <v>680</v>
      </c>
      <c r="L32" s="756">
        <v>185.61</v>
      </c>
      <c r="M32" s="756">
        <v>1</v>
      </c>
      <c r="N32" s="757">
        <v>185.61</v>
      </c>
    </row>
    <row r="33" spans="1:14" ht="14.4" customHeight="1" x14ac:dyDescent="0.3">
      <c r="A33" s="752" t="s">
        <v>562</v>
      </c>
      <c r="B33" s="753" t="s">
        <v>1949</v>
      </c>
      <c r="C33" s="754" t="s">
        <v>567</v>
      </c>
      <c r="D33" s="755" t="s">
        <v>568</v>
      </c>
      <c r="E33" s="754" t="s">
        <v>581</v>
      </c>
      <c r="F33" s="755" t="s">
        <v>1950</v>
      </c>
      <c r="G33" s="754" t="s">
        <v>588</v>
      </c>
      <c r="H33" s="754" t="s">
        <v>681</v>
      </c>
      <c r="I33" s="754" t="s">
        <v>682</v>
      </c>
      <c r="J33" s="754" t="s">
        <v>683</v>
      </c>
      <c r="K33" s="754" t="s">
        <v>684</v>
      </c>
      <c r="L33" s="756">
        <v>244.20042223227216</v>
      </c>
      <c r="M33" s="756">
        <v>1</v>
      </c>
      <c r="N33" s="757">
        <v>244.20042223227216</v>
      </c>
    </row>
    <row r="34" spans="1:14" ht="14.4" customHeight="1" x14ac:dyDescent="0.3">
      <c r="A34" s="752" t="s">
        <v>562</v>
      </c>
      <c r="B34" s="753" t="s">
        <v>1949</v>
      </c>
      <c r="C34" s="754" t="s">
        <v>567</v>
      </c>
      <c r="D34" s="755" t="s">
        <v>568</v>
      </c>
      <c r="E34" s="754" t="s">
        <v>581</v>
      </c>
      <c r="F34" s="755" t="s">
        <v>1950</v>
      </c>
      <c r="G34" s="754" t="s">
        <v>588</v>
      </c>
      <c r="H34" s="754" t="s">
        <v>685</v>
      </c>
      <c r="I34" s="754" t="s">
        <v>685</v>
      </c>
      <c r="J34" s="754" t="s">
        <v>686</v>
      </c>
      <c r="K34" s="754" t="s">
        <v>687</v>
      </c>
      <c r="L34" s="756">
        <v>36.553980447116771</v>
      </c>
      <c r="M34" s="756">
        <v>20</v>
      </c>
      <c r="N34" s="757">
        <v>731.07960894233543</v>
      </c>
    </row>
    <row r="35" spans="1:14" ht="14.4" customHeight="1" x14ac:dyDescent="0.3">
      <c r="A35" s="752" t="s">
        <v>562</v>
      </c>
      <c r="B35" s="753" t="s">
        <v>1949</v>
      </c>
      <c r="C35" s="754" t="s">
        <v>567</v>
      </c>
      <c r="D35" s="755" t="s">
        <v>568</v>
      </c>
      <c r="E35" s="754" t="s">
        <v>581</v>
      </c>
      <c r="F35" s="755" t="s">
        <v>1950</v>
      </c>
      <c r="G35" s="754" t="s">
        <v>588</v>
      </c>
      <c r="H35" s="754" t="s">
        <v>688</v>
      </c>
      <c r="I35" s="754" t="s">
        <v>689</v>
      </c>
      <c r="J35" s="754" t="s">
        <v>690</v>
      </c>
      <c r="K35" s="754" t="s">
        <v>691</v>
      </c>
      <c r="L35" s="756">
        <v>1059.03</v>
      </c>
      <c r="M35" s="756">
        <v>1</v>
      </c>
      <c r="N35" s="757">
        <v>1059.03</v>
      </c>
    </row>
    <row r="36" spans="1:14" ht="14.4" customHeight="1" x14ac:dyDescent="0.3">
      <c r="A36" s="752" t="s">
        <v>562</v>
      </c>
      <c r="B36" s="753" t="s">
        <v>1949</v>
      </c>
      <c r="C36" s="754" t="s">
        <v>567</v>
      </c>
      <c r="D36" s="755" t="s">
        <v>568</v>
      </c>
      <c r="E36" s="754" t="s">
        <v>581</v>
      </c>
      <c r="F36" s="755" t="s">
        <v>1950</v>
      </c>
      <c r="G36" s="754" t="s">
        <v>588</v>
      </c>
      <c r="H36" s="754" t="s">
        <v>692</v>
      </c>
      <c r="I36" s="754" t="s">
        <v>693</v>
      </c>
      <c r="J36" s="754" t="s">
        <v>694</v>
      </c>
      <c r="K36" s="754" t="s">
        <v>695</v>
      </c>
      <c r="L36" s="756">
        <v>231.70000000000002</v>
      </c>
      <c r="M36" s="756">
        <v>3</v>
      </c>
      <c r="N36" s="757">
        <v>695.1</v>
      </c>
    </row>
    <row r="37" spans="1:14" ht="14.4" customHeight="1" x14ac:dyDescent="0.3">
      <c r="A37" s="752" t="s">
        <v>562</v>
      </c>
      <c r="B37" s="753" t="s">
        <v>1949</v>
      </c>
      <c r="C37" s="754" t="s">
        <v>567</v>
      </c>
      <c r="D37" s="755" t="s">
        <v>568</v>
      </c>
      <c r="E37" s="754" t="s">
        <v>581</v>
      </c>
      <c r="F37" s="755" t="s">
        <v>1950</v>
      </c>
      <c r="G37" s="754" t="s">
        <v>588</v>
      </c>
      <c r="H37" s="754" t="s">
        <v>696</v>
      </c>
      <c r="I37" s="754" t="s">
        <v>697</v>
      </c>
      <c r="J37" s="754" t="s">
        <v>698</v>
      </c>
      <c r="K37" s="754" t="s">
        <v>695</v>
      </c>
      <c r="L37" s="756">
        <v>231.70249999999999</v>
      </c>
      <c r="M37" s="756">
        <v>2</v>
      </c>
      <c r="N37" s="757">
        <v>463.40499999999997</v>
      </c>
    </row>
    <row r="38" spans="1:14" ht="14.4" customHeight="1" x14ac:dyDescent="0.3">
      <c r="A38" s="752" t="s">
        <v>562</v>
      </c>
      <c r="B38" s="753" t="s">
        <v>1949</v>
      </c>
      <c r="C38" s="754" t="s">
        <v>567</v>
      </c>
      <c r="D38" s="755" t="s">
        <v>568</v>
      </c>
      <c r="E38" s="754" t="s">
        <v>581</v>
      </c>
      <c r="F38" s="755" t="s">
        <v>1950</v>
      </c>
      <c r="G38" s="754" t="s">
        <v>588</v>
      </c>
      <c r="H38" s="754" t="s">
        <v>699</v>
      </c>
      <c r="I38" s="754" t="s">
        <v>700</v>
      </c>
      <c r="J38" s="754" t="s">
        <v>701</v>
      </c>
      <c r="K38" s="754" t="s">
        <v>702</v>
      </c>
      <c r="L38" s="756">
        <v>157.71</v>
      </c>
      <c r="M38" s="756">
        <v>4</v>
      </c>
      <c r="N38" s="757">
        <v>630.84</v>
      </c>
    </row>
    <row r="39" spans="1:14" ht="14.4" customHeight="1" x14ac:dyDescent="0.3">
      <c r="A39" s="752" t="s">
        <v>562</v>
      </c>
      <c r="B39" s="753" t="s">
        <v>1949</v>
      </c>
      <c r="C39" s="754" t="s">
        <v>567</v>
      </c>
      <c r="D39" s="755" t="s">
        <v>568</v>
      </c>
      <c r="E39" s="754" t="s">
        <v>581</v>
      </c>
      <c r="F39" s="755" t="s">
        <v>1950</v>
      </c>
      <c r="G39" s="754" t="s">
        <v>588</v>
      </c>
      <c r="H39" s="754" t="s">
        <v>703</v>
      </c>
      <c r="I39" s="754" t="s">
        <v>704</v>
      </c>
      <c r="J39" s="754" t="s">
        <v>705</v>
      </c>
      <c r="K39" s="754" t="s">
        <v>706</v>
      </c>
      <c r="L39" s="756">
        <v>55.250000000000014</v>
      </c>
      <c r="M39" s="756">
        <v>1</v>
      </c>
      <c r="N39" s="757">
        <v>55.250000000000014</v>
      </c>
    </row>
    <row r="40" spans="1:14" ht="14.4" customHeight="1" x14ac:dyDescent="0.3">
      <c r="A40" s="752" t="s">
        <v>562</v>
      </c>
      <c r="B40" s="753" t="s">
        <v>1949</v>
      </c>
      <c r="C40" s="754" t="s">
        <v>567</v>
      </c>
      <c r="D40" s="755" t="s">
        <v>568</v>
      </c>
      <c r="E40" s="754" t="s">
        <v>581</v>
      </c>
      <c r="F40" s="755" t="s">
        <v>1950</v>
      </c>
      <c r="G40" s="754" t="s">
        <v>588</v>
      </c>
      <c r="H40" s="754" t="s">
        <v>707</v>
      </c>
      <c r="I40" s="754" t="s">
        <v>708</v>
      </c>
      <c r="J40" s="754" t="s">
        <v>709</v>
      </c>
      <c r="K40" s="754" t="s">
        <v>710</v>
      </c>
      <c r="L40" s="756">
        <v>210.35999999999999</v>
      </c>
      <c r="M40" s="756">
        <v>2</v>
      </c>
      <c r="N40" s="757">
        <v>420.71999999999997</v>
      </c>
    </row>
    <row r="41" spans="1:14" ht="14.4" customHeight="1" x14ac:dyDescent="0.3">
      <c r="A41" s="752" t="s">
        <v>562</v>
      </c>
      <c r="B41" s="753" t="s">
        <v>1949</v>
      </c>
      <c r="C41" s="754" t="s">
        <v>567</v>
      </c>
      <c r="D41" s="755" t="s">
        <v>568</v>
      </c>
      <c r="E41" s="754" t="s">
        <v>581</v>
      </c>
      <c r="F41" s="755" t="s">
        <v>1950</v>
      </c>
      <c r="G41" s="754" t="s">
        <v>588</v>
      </c>
      <c r="H41" s="754" t="s">
        <v>711</v>
      </c>
      <c r="I41" s="754" t="s">
        <v>712</v>
      </c>
      <c r="J41" s="754" t="s">
        <v>713</v>
      </c>
      <c r="K41" s="754" t="s">
        <v>714</v>
      </c>
      <c r="L41" s="756">
        <v>108.39</v>
      </c>
      <c r="M41" s="756">
        <v>14</v>
      </c>
      <c r="N41" s="757">
        <v>1517.46</v>
      </c>
    </row>
    <row r="42" spans="1:14" ht="14.4" customHeight="1" x14ac:dyDescent="0.3">
      <c r="A42" s="752" t="s">
        <v>562</v>
      </c>
      <c r="B42" s="753" t="s">
        <v>1949</v>
      </c>
      <c r="C42" s="754" t="s">
        <v>567</v>
      </c>
      <c r="D42" s="755" t="s">
        <v>568</v>
      </c>
      <c r="E42" s="754" t="s">
        <v>581</v>
      </c>
      <c r="F42" s="755" t="s">
        <v>1950</v>
      </c>
      <c r="G42" s="754" t="s">
        <v>588</v>
      </c>
      <c r="H42" s="754" t="s">
        <v>715</v>
      </c>
      <c r="I42" s="754" t="s">
        <v>716</v>
      </c>
      <c r="J42" s="754" t="s">
        <v>717</v>
      </c>
      <c r="K42" s="754" t="s">
        <v>718</v>
      </c>
      <c r="L42" s="756">
        <v>103.98</v>
      </c>
      <c r="M42" s="756">
        <v>3</v>
      </c>
      <c r="N42" s="757">
        <v>311.94</v>
      </c>
    </row>
    <row r="43" spans="1:14" ht="14.4" customHeight="1" x14ac:dyDescent="0.3">
      <c r="A43" s="752" t="s">
        <v>562</v>
      </c>
      <c r="B43" s="753" t="s">
        <v>1949</v>
      </c>
      <c r="C43" s="754" t="s">
        <v>567</v>
      </c>
      <c r="D43" s="755" t="s">
        <v>568</v>
      </c>
      <c r="E43" s="754" t="s">
        <v>581</v>
      </c>
      <c r="F43" s="755" t="s">
        <v>1950</v>
      </c>
      <c r="G43" s="754" t="s">
        <v>588</v>
      </c>
      <c r="H43" s="754" t="s">
        <v>719</v>
      </c>
      <c r="I43" s="754" t="s">
        <v>720</v>
      </c>
      <c r="J43" s="754" t="s">
        <v>721</v>
      </c>
      <c r="K43" s="754" t="s">
        <v>722</v>
      </c>
      <c r="L43" s="756">
        <v>216.68</v>
      </c>
      <c r="M43" s="756">
        <v>2</v>
      </c>
      <c r="N43" s="757">
        <v>433.36</v>
      </c>
    </row>
    <row r="44" spans="1:14" ht="14.4" customHeight="1" x14ac:dyDescent="0.3">
      <c r="A44" s="752" t="s">
        <v>562</v>
      </c>
      <c r="B44" s="753" t="s">
        <v>1949</v>
      </c>
      <c r="C44" s="754" t="s">
        <v>567</v>
      </c>
      <c r="D44" s="755" t="s">
        <v>568</v>
      </c>
      <c r="E44" s="754" t="s">
        <v>581</v>
      </c>
      <c r="F44" s="755" t="s">
        <v>1950</v>
      </c>
      <c r="G44" s="754" t="s">
        <v>588</v>
      </c>
      <c r="H44" s="754" t="s">
        <v>723</v>
      </c>
      <c r="I44" s="754" t="s">
        <v>724</v>
      </c>
      <c r="J44" s="754" t="s">
        <v>725</v>
      </c>
      <c r="K44" s="754" t="s">
        <v>722</v>
      </c>
      <c r="L44" s="756">
        <v>216.68000000000006</v>
      </c>
      <c r="M44" s="756">
        <v>2</v>
      </c>
      <c r="N44" s="757">
        <v>433.36000000000013</v>
      </c>
    </row>
    <row r="45" spans="1:14" ht="14.4" customHeight="1" x14ac:dyDescent="0.3">
      <c r="A45" s="752" t="s">
        <v>562</v>
      </c>
      <c r="B45" s="753" t="s">
        <v>1949</v>
      </c>
      <c r="C45" s="754" t="s">
        <v>567</v>
      </c>
      <c r="D45" s="755" t="s">
        <v>568</v>
      </c>
      <c r="E45" s="754" t="s">
        <v>581</v>
      </c>
      <c r="F45" s="755" t="s">
        <v>1950</v>
      </c>
      <c r="G45" s="754" t="s">
        <v>588</v>
      </c>
      <c r="H45" s="754" t="s">
        <v>726</v>
      </c>
      <c r="I45" s="754" t="s">
        <v>727</v>
      </c>
      <c r="J45" s="754" t="s">
        <v>728</v>
      </c>
      <c r="K45" s="754" t="s">
        <v>729</v>
      </c>
      <c r="L45" s="756">
        <v>319.83000000000004</v>
      </c>
      <c r="M45" s="756">
        <v>4</v>
      </c>
      <c r="N45" s="757">
        <v>1279.3200000000002</v>
      </c>
    </row>
    <row r="46" spans="1:14" ht="14.4" customHeight="1" x14ac:dyDescent="0.3">
      <c r="A46" s="752" t="s">
        <v>562</v>
      </c>
      <c r="B46" s="753" t="s">
        <v>1949</v>
      </c>
      <c r="C46" s="754" t="s">
        <v>567</v>
      </c>
      <c r="D46" s="755" t="s">
        <v>568</v>
      </c>
      <c r="E46" s="754" t="s">
        <v>581</v>
      </c>
      <c r="F46" s="755" t="s">
        <v>1950</v>
      </c>
      <c r="G46" s="754" t="s">
        <v>588</v>
      </c>
      <c r="H46" s="754" t="s">
        <v>730</v>
      </c>
      <c r="I46" s="754" t="s">
        <v>731</v>
      </c>
      <c r="J46" s="754" t="s">
        <v>732</v>
      </c>
      <c r="K46" s="754" t="s">
        <v>733</v>
      </c>
      <c r="L46" s="756">
        <v>73.540581980132941</v>
      </c>
      <c r="M46" s="756">
        <v>21</v>
      </c>
      <c r="N46" s="757">
        <v>1544.3522215827918</v>
      </c>
    </row>
    <row r="47" spans="1:14" ht="14.4" customHeight="1" x14ac:dyDescent="0.3">
      <c r="A47" s="752" t="s">
        <v>562</v>
      </c>
      <c r="B47" s="753" t="s">
        <v>1949</v>
      </c>
      <c r="C47" s="754" t="s">
        <v>567</v>
      </c>
      <c r="D47" s="755" t="s">
        <v>568</v>
      </c>
      <c r="E47" s="754" t="s">
        <v>581</v>
      </c>
      <c r="F47" s="755" t="s">
        <v>1950</v>
      </c>
      <c r="G47" s="754" t="s">
        <v>588</v>
      </c>
      <c r="H47" s="754" t="s">
        <v>734</v>
      </c>
      <c r="I47" s="754" t="s">
        <v>735</v>
      </c>
      <c r="J47" s="754" t="s">
        <v>736</v>
      </c>
      <c r="K47" s="754" t="s">
        <v>737</v>
      </c>
      <c r="L47" s="756">
        <v>95.77000000000001</v>
      </c>
      <c r="M47" s="756">
        <v>7</v>
      </c>
      <c r="N47" s="757">
        <v>670.3900000000001</v>
      </c>
    </row>
    <row r="48" spans="1:14" ht="14.4" customHeight="1" x14ac:dyDescent="0.3">
      <c r="A48" s="752" t="s">
        <v>562</v>
      </c>
      <c r="B48" s="753" t="s">
        <v>1949</v>
      </c>
      <c r="C48" s="754" t="s">
        <v>567</v>
      </c>
      <c r="D48" s="755" t="s">
        <v>568</v>
      </c>
      <c r="E48" s="754" t="s">
        <v>581</v>
      </c>
      <c r="F48" s="755" t="s">
        <v>1950</v>
      </c>
      <c r="G48" s="754" t="s">
        <v>588</v>
      </c>
      <c r="H48" s="754" t="s">
        <v>738</v>
      </c>
      <c r="I48" s="754" t="s">
        <v>739</v>
      </c>
      <c r="J48" s="754" t="s">
        <v>740</v>
      </c>
      <c r="K48" s="754" t="s">
        <v>741</v>
      </c>
      <c r="L48" s="756">
        <v>162.49</v>
      </c>
      <c r="M48" s="756">
        <v>1</v>
      </c>
      <c r="N48" s="757">
        <v>162.49</v>
      </c>
    </row>
    <row r="49" spans="1:14" ht="14.4" customHeight="1" x14ac:dyDescent="0.3">
      <c r="A49" s="752" t="s">
        <v>562</v>
      </c>
      <c r="B49" s="753" t="s">
        <v>1949</v>
      </c>
      <c r="C49" s="754" t="s">
        <v>567</v>
      </c>
      <c r="D49" s="755" t="s">
        <v>568</v>
      </c>
      <c r="E49" s="754" t="s">
        <v>581</v>
      </c>
      <c r="F49" s="755" t="s">
        <v>1950</v>
      </c>
      <c r="G49" s="754" t="s">
        <v>588</v>
      </c>
      <c r="H49" s="754" t="s">
        <v>742</v>
      </c>
      <c r="I49" s="754" t="s">
        <v>743</v>
      </c>
      <c r="J49" s="754" t="s">
        <v>744</v>
      </c>
      <c r="K49" s="754" t="s">
        <v>745</v>
      </c>
      <c r="L49" s="756">
        <v>117.41000000000001</v>
      </c>
      <c r="M49" s="756">
        <v>3</v>
      </c>
      <c r="N49" s="757">
        <v>352.23</v>
      </c>
    </row>
    <row r="50" spans="1:14" ht="14.4" customHeight="1" x14ac:dyDescent="0.3">
      <c r="A50" s="752" t="s">
        <v>562</v>
      </c>
      <c r="B50" s="753" t="s">
        <v>1949</v>
      </c>
      <c r="C50" s="754" t="s">
        <v>567</v>
      </c>
      <c r="D50" s="755" t="s">
        <v>568</v>
      </c>
      <c r="E50" s="754" t="s">
        <v>581</v>
      </c>
      <c r="F50" s="755" t="s">
        <v>1950</v>
      </c>
      <c r="G50" s="754" t="s">
        <v>588</v>
      </c>
      <c r="H50" s="754" t="s">
        <v>746</v>
      </c>
      <c r="I50" s="754" t="s">
        <v>746</v>
      </c>
      <c r="J50" s="754" t="s">
        <v>747</v>
      </c>
      <c r="K50" s="754" t="s">
        <v>748</v>
      </c>
      <c r="L50" s="756">
        <v>1624.92</v>
      </c>
      <c r="M50" s="756">
        <v>1</v>
      </c>
      <c r="N50" s="757">
        <v>1624.92</v>
      </c>
    </row>
    <row r="51" spans="1:14" ht="14.4" customHeight="1" x14ac:dyDescent="0.3">
      <c r="A51" s="752" t="s">
        <v>562</v>
      </c>
      <c r="B51" s="753" t="s">
        <v>1949</v>
      </c>
      <c r="C51" s="754" t="s">
        <v>567</v>
      </c>
      <c r="D51" s="755" t="s">
        <v>568</v>
      </c>
      <c r="E51" s="754" t="s">
        <v>581</v>
      </c>
      <c r="F51" s="755" t="s">
        <v>1950</v>
      </c>
      <c r="G51" s="754" t="s">
        <v>588</v>
      </c>
      <c r="H51" s="754" t="s">
        <v>749</v>
      </c>
      <c r="I51" s="754" t="s">
        <v>750</v>
      </c>
      <c r="J51" s="754" t="s">
        <v>751</v>
      </c>
      <c r="K51" s="754" t="s">
        <v>752</v>
      </c>
      <c r="L51" s="756">
        <v>36.520000000000003</v>
      </c>
      <c r="M51" s="756">
        <v>1</v>
      </c>
      <c r="N51" s="757">
        <v>36.520000000000003</v>
      </c>
    </row>
    <row r="52" spans="1:14" ht="14.4" customHeight="1" x14ac:dyDescent="0.3">
      <c r="A52" s="752" t="s">
        <v>562</v>
      </c>
      <c r="B52" s="753" t="s">
        <v>1949</v>
      </c>
      <c r="C52" s="754" t="s">
        <v>567</v>
      </c>
      <c r="D52" s="755" t="s">
        <v>568</v>
      </c>
      <c r="E52" s="754" t="s">
        <v>581</v>
      </c>
      <c r="F52" s="755" t="s">
        <v>1950</v>
      </c>
      <c r="G52" s="754" t="s">
        <v>588</v>
      </c>
      <c r="H52" s="754" t="s">
        <v>753</v>
      </c>
      <c r="I52" s="754" t="s">
        <v>754</v>
      </c>
      <c r="J52" s="754" t="s">
        <v>755</v>
      </c>
      <c r="K52" s="754" t="s">
        <v>756</v>
      </c>
      <c r="L52" s="756">
        <v>71.139999999999986</v>
      </c>
      <c r="M52" s="756">
        <v>2</v>
      </c>
      <c r="N52" s="757">
        <v>142.27999999999997</v>
      </c>
    </row>
    <row r="53" spans="1:14" ht="14.4" customHeight="1" x14ac:dyDescent="0.3">
      <c r="A53" s="752" t="s">
        <v>562</v>
      </c>
      <c r="B53" s="753" t="s">
        <v>1949</v>
      </c>
      <c r="C53" s="754" t="s">
        <v>567</v>
      </c>
      <c r="D53" s="755" t="s">
        <v>568</v>
      </c>
      <c r="E53" s="754" t="s">
        <v>581</v>
      </c>
      <c r="F53" s="755" t="s">
        <v>1950</v>
      </c>
      <c r="G53" s="754" t="s">
        <v>588</v>
      </c>
      <c r="H53" s="754" t="s">
        <v>757</v>
      </c>
      <c r="I53" s="754" t="s">
        <v>758</v>
      </c>
      <c r="J53" s="754" t="s">
        <v>759</v>
      </c>
      <c r="K53" s="754" t="s">
        <v>760</v>
      </c>
      <c r="L53" s="756">
        <v>61.960000000000008</v>
      </c>
      <c r="M53" s="756">
        <v>2</v>
      </c>
      <c r="N53" s="757">
        <v>123.92000000000002</v>
      </c>
    </row>
    <row r="54" spans="1:14" ht="14.4" customHeight="1" x14ac:dyDescent="0.3">
      <c r="A54" s="752" t="s">
        <v>562</v>
      </c>
      <c r="B54" s="753" t="s">
        <v>1949</v>
      </c>
      <c r="C54" s="754" t="s">
        <v>567</v>
      </c>
      <c r="D54" s="755" t="s">
        <v>568</v>
      </c>
      <c r="E54" s="754" t="s">
        <v>581</v>
      </c>
      <c r="F54" s="755" t="s">
        <v>1950</v>
      </c>
      <c r="G54" s="754" t="s">
        <v>588</v>
      </c>
      <c r="H54" s="754" t="s">
        <v>761</v>
      </c>
      <c r="I54" s="754" t="s">
        <v>762</v>
      </c>
      <c r="J54" s="754" t="s">
        <v>763</v>
      </c>
      <c r="K54" s="754" t="s">
        <v>764</v>
      </c>
      <c r="L54" s="756">
        <v>94.739999999999952</v>
      </c>
      <c r="M54" s="756">
        <v>1</v>
      </c>
      <c r="N54" s="757">
        <v>94.739999999999952</v>
      </c>
    </row>
    <row r="55" spans="1:14" ht="14.4" customHeight="1" x14ac:dyDescent="0.3">
      <c r="A55" s="752" t="s">
        <v>562</v>
      </c>
      <c r="B55" s="753" t="s">
        <v>1949</v>
      </c>
      <c r="C55" s="754" t="s">
        <v>567</v>
      </c>
      <c r="D55" s="755" t="s">
        <v>568</v>
      </c>
      <c r="E55" s="754" t="s">
        <v>581</v>
      </c>
      <c r="F55" s="755" t="s">
        <v>1950</v>
      </c>
      <c r="G55" s="754" t="s">
        <v>588</v>
      </c>
      <c r="H55" s="754" t="s">
        <v>765</v>
      </c>
      <c r="I55" s="754" t="s">
        <v>766</v>
      </c>
      <c r="J55" s="754" t="s">
        <v>767</v>
      </c>
      <c r="K55" s="754" t="s">
        <v>768</v>
      </c>
      <c r="L55" s="756">
        <v>173.9800000000001</v>
      </c>
      <c r="M55" s="756">
        <v>1</v>
      </c>
      <c r="N55" s="757">
        <v>173.9800000000001</v>
      </c>
    </row>
    <row r="56" spans="1:14" ht="14.4" customHeight="1" x14ac:dyDescent="0.3">
      <c r="A56" s="752" t="s">
        <v>562</v>
      </c>
      <c r="B56" s="753" t="s">
        <v>1949</v>
      </c>
      <c r="C56" s="754" t="s">
        <v>567</v>
      </c>
      <c r="D56" s="755" t="s">
        <v>568</v>
      </c>
      <c r="E56" s="754" t="s">
        <v>581</v>
      </c>
      <c r="F56" s="755" t="s">
        <v>1950</v>
      </c>
      <c r="G56" s="754" t="s">
        <v>588</v>
      </c>
      <c r="H56" s="754" t="s">
        <v>769</v>
      </c>
      <c r="I56" s="754" t="s">
        <v>770</v>
      </c>
      <c r="J56" s="754" t="s">
        <v>771</v>
      </c>
      <c r="K56" s="754" t="s">
        <v>772</v>
      </c>
      <c r="L56" s="756">
        <v>126.36000000000004</v>
      </c>
      <c r="M56" s="756">
        <v>1</v>
      </c>
      <c r="N56" s="757">
        <v>126.36000000000004</v>
      </c>
    </row>
    <row r="57" spans="1:14" ht="14.4" customHeight="1" x14ac:dyDescent="0.3">
      <c r="A57" s="752" t="s">
        <v>562</v>
      </c>
      <c r="B57" s="753" t="s">
        <v>1949</v>
      </c>
      <c r="C57" s="754" t="s">
        <v>567</v>
      </c>
      <c r="D57" s="755" t="s">
        <v>568</v>
      </c>
      <c r="E57" s="754" t="s">
        <v>581</v>
      </c>
      <c r="F57" s="755" t="s">
        <v>1950</v>
      </c>
      <c r="G57" s="754" t="s">
        <v>588</v>
      </c>
      <c r="H57" s="754" t="s">
        <v>773</v>
      </c>
      <c r="I57" s="754" t="s">
        <v>774</v>
      </c>
      <c r="J57" s="754" t="s">
        <v>775</v>
      </c>
      <c r="K57" s="754" t="s">
        <v>776</v>
      </c>
      <c r="L57" s="756">
        <v>142.47148148148148</v>
      </c>
      <c r="M57" s="756">
        <v>27</v>
      </c>
      <c r="N57" s="757">
        <v>3846.7299999999996</v>
      </c>
    </row>
    <row r="58" spans="1:14" ht="14.4" customHeight="1" x14ac:dyDescent="0.3">
      <c r="A58" s="752" t="s">
        <v>562</v>
      </c>
      <c r="B58" s="753" t="s">
        <v>1949</v>
      </c>
      <c r="C58" s="754" t="s">
        <v>567</v>
      </c>
      <c r="D58" s="755" t="s">
        <v>568</v>
      </c>
      <c r="E58" s="754" t="s">
        <v>581</v>
      </c>
      <c r="F58" s="755" t="s">
        <v>1950</v>
      </c>
      <c r="G58" s="754" t="s">
        <v>588</v>
      </c>
      <c r="H58" s="754" t="s">
        <v>777</v>
      </c>
      <c r="I58" s="754" t="s">
        <v>778</v>
      </c>
      <c r="J58" s="754" t="s">
        <v>779</v>
      </c>
      <c r="K58" s="754" t="s">
        <v>780</v>
      </c>
      <c r="L58" s="756">
        <v>96.697198836218718</v>
      </c>
      <c r="M58" s="756">
        <v>1</v>
      </c>
      <c r="N58" s="757">
        <v>96.697198836218718</v>
      </c>
    </row>
    <row r="59" spans="1:14" ht="14.4" customHeight="1" x14ac:dyDescent="0.3">
      <c r="A59" s="752" t="s">
        <v>562</v>
      </c>
      <c r="B59" s="753" t="s">
        <v>1949</v>
      </c>
      <c r="C59" s="754" t="s">
        <v>567</v>
      </c>
      <c r="D59" s="755" t="s">
        <v>568</v>
      </c>
      <c r="E59" s="754" t="s">
        <v>581</v>
      </c>
      <c r="F59" s="755" t="s">
        <v>1950</v>
      </c>
      <c r="G59" s="754" t="s">
        <v>588</v>
      </c>
      <c r="H59" s="754" t="s">
        <v>781</v>
      </c>
      <c r="I59" s="754" t="s">
        <v>782</v>
      </c>
      <c r="J59" s="754" t="s">
        <v>675</v>
      </c>
      <c r="K59" s="754" t="s">
        <v>783</v>
      </c>
      <c r="L59" s="756">
        <v>44.970000000000006</v>
      </c>
      <c r="M59" s="756">
        <v>3</v>
      </c>
      <c r="N59" s="757">
        <v>134.91000000000003</v>
      </c>
    </row>
    <row r="60" spans="1:14" ht="14.4" customHeight="1" x14ac:dyDescent="0.3">
      <c r="A60" s="752" t="s">
        <v>562</v>
      </c>
      <c r="B60" s="753" t="s">
        <v>1949</v>
      </c>
      <c r="C60" s="754" t="s">
        <v>567</v>
      </c>
      <c r="D60" s="755" t="s">
        <v>568</v>
      </c>
      <c r="E60" s="754" t="s">
        <v>581</v>
      </c>
      <c r="F60" s="755" t="s">
        <v>1950</v>
      </c>
      <c r="G60" s="754" t="s">
        <v>588</v>
      </c>
      <c r="H60" s="754" t="s">
        <v>784</v>
      </c>
      <c r="I60" s="754" t="s">
        <v>785</v>
      </c>
      <c r="J60" s="754" t="s">
        <v>786</v>
      </c>
      <c r="K60" s="754" t="s">
        <v>787</v>
      </c>
      <c r="L60" s="756">
        <v>86.219999999999985</v>
      </c>
      <c r="M60" s="756">
        <v>3</v>
      </c>
      <c r="N60" s="757">
        <v>258.65999999999997</v>
      </c>
    </row>
    <row r="61" spans="1:14" ht="14.4" customHeight="1" x14ac:dyDescent="0.3">
      <c r="A61" s="752" t="s">
        <v>562</v>
      </c>
      <c r="B61" s="753" t="s">
        <v>1949</v>
      </c>
      <c r="C61" s="754" t="s">
        <v>567</v>
      </c>
      <c r="D61" s="755" t="s">
        <v>568</v>
      </c>
      <c r="E61" s="754" t="s">
        <v>581</v>
      </c>
      <c r="F61" s="755" t="s">
        <v>1950</v>
      </c>
      <c r="G61" s="754" t="s">
        <v>588</v>
      </c>
      <c r="H61" s="754" t="s">
        <v>788</v>
      </c>
      <c r="I61" s="754" t="s">
        <v>788</v>
      </c>
      <c r="J61" s="754" t="s">
        <v>789</v>
      </c>
      <c r="K61" s="754" t="s">
        <v>790</v>
      </c>
      <c r="L61" s="756">
        <v>108.70000000000002</v>
      </c>
      <c r="M61" s="756">
        <v>4</v>
      </c>
      <c r="N61" s="757">
        <v>434.80000000000007</v>
      </c>
    </row>
    <row r="62" spans="1:14" ht="14.4" customHeight="1" x14ac:dyDescent="0.3">
      <c r="A62" s="752" t="s">
        <v>562</v>
      </c>
      <c r="B62" s="753" t="s">
        <v>1949</v>
      </c>
      <c r="C62" s="754" t="s">
        <v>567</v>
      </c>
      <c r="D62" s="755" t="s">
        <v>568</v>
      </c>
      <c r="E62" s="754" t="s">
        <v>581</v>
      </c>
      <c r="F62" s="755" t="s">
        <v>1950</v>
      </c>
      <c r="G62" s="754" t="s">
        <v>588</v>
      </c>
      <c r="H62" s="754" t="s">
        <v>791</v>
      </c>
      <c r="I62" s="754" t="s">
        <v>792</v>
      </c>
      <c r="J62" s="754" t="s">
        <v>793</v>
      </c>
      <c r="K62" s="754" t="s">
        <v>794</v>
      </c>
      <c r="L62" s="756">
        <v>47.650000000000013</v>
      </c>
      <c r="M62" s="756">
        <v>1</v>
      </c>
      <c r="N62" s="757">
        <v>47.650000000000013</v>
      </c>
    </row>
    <row r="63" spans="1:14" ht="14.4" customHeight="1" x14ac:dyDescent="0.3">
      <c r="A63" s="752" t="s">
        <v>562</v>
      </c>
      <c r="B63" s="753" t="s">
        <v>1949</v>
      </c>
      <c r="C63" s="754" t="s">
        <v>567</v>
      </c>
      <c r="D63" s="755" t="s">
        <v>568</v>
      </c>
      <c r="E63" s="754" t="s">
        <v>581</v>
      </c>
      <c r="F63" s="755" t="s">
        <v>1950</v>
      </c>
      <c r="G63" s="754" t="s">
        <v>588</v>
      </c>
      <c r="H63" s="754" t="s">
        <v>795</v>
      </c>
      <c r="I63" s="754" t="s">
        <v>796</v>
      </c>
      <c r="J63" s="754" t="s">
        <v>793</v>
      </c>
      <c r="K63" s="754" t="s">
        <v>797</v>
      </c>
      <c r="L63" s="756">
        <v>210.01653410058077</v>
      </c>
      <c r="M63" s="756">
        <v>1</v>
      </c>
      <c r="N63" s="757">
        <v>210.01653410058077</v>
      </c>
    </row>
    <row r="64" spans="1:14" ht="14.4" customHeight="1" x14ac:dyDescent="0.3">
      <c r="A64" s="752" t="s">
        <v>562</v>
      </c>
      <c r="B64" s="753" t="s">
        <v>1949</v>
      </c>
      <c r="C64" s="754" t="s">
        <v>567</v>
      </c>
      <c r="D64" s="755" t="s">
        <v>568</v>
      </c>
      <c r="E64" s="754" t="s">
        <v>581</v>
      </c>
      <c r="F64" s="755" t="s">
        <v>1950</v>
      </c>
      <c r="G64" s="754" t="s">
        <v>588</v>
      </c>
      <c r="H64" s="754" t="s">
        <v>798</v>
      </c>
      <c r="I64" s="754" t="s">
        <v>799</v>
      </c>
      <c r="J64" s="754" t="s">
        <v>800</v>
      </c>
      <c r="K64" s="754" t="s">
        <v>801</v>
      </c>
      <c r="L64" s="756">
        <v>375.7937992646718</v>
      </c>
      <c r="M64" s="756">
        <v>2</v>
      </c>
      <c r="N64" s="757">
        <v>751.58759852934361</v>
      </c>
    </row>
    <row r="65" spans="1:14" ht="14.4" customHeight="1" x14ac:dyDescent="0.3">
      <c r="A65" s="752" t="s">
        <v>562</v>
      </c>
      <c r="B65" s="753" t="s">
        <v>1949</v>
      </c>
      <c r="C65" s="754" t="s">
        <v>567</v>
      </c>
      <c r="D65" s="755" t="s">
        <v>568</v>
      </c>
      <c r="E65" s="754" t="s">
        <v>581</v>
      </c>
      <c r="F65" s="755" t="s">
        <v>1950</v>
      </c>
      <c r="G65" s="754" t="s">
        <v>588</v>
      </c>
      <c r="H65" s="754" t="s">
        <v>802</v>
      </c>
      <c r="I65" s="754" t="s">
        <v>803</v>
      </c>
      <c r="J65" s="754" t="s">
        <v>804</v>
      </c>
      <c r="K65" s="754" t="s">
        <v>805</v>
      </c>
      <c r="L65" s="756">
        <v>37.220000000000013</v>
      </c>
      <c r="M65" s="756">
        <v>1</v>
      </c>
      <c r="N65" s="757">
        <v>37.220000000000013</v>
      </c>
    </row>
    <row r="66" spans="1:14" ht="14.4" customHeight="1" x14ac:dyDescent="0.3">
      <c r="A66" s="752" t="s">
        <v>562</v>
      </c>
      <c r="B66" s="753" t="s">
        <v>1949</v>
      </c>
      <c r="C66" s="754" t="s">
        <v>567</v>
      </c>
      <c r="D66" s="755" t="s">
        <v>568</v>
      </c>
      <c r="E66" s="754" t="s">
        <v>581</v>
      </c>
      <c r="F66" s="755" t="s">
        <v>1950</v>
      </c>
      <c r="G66" s="754" t="s">
        <v>588</v>
      </c>
      <c r="H66" s="754" t="s">
        <v>806</v>
      </c>
      <c r="I66" s="754" t="s">
        <v>807</v>
      </c>
      <c r="J66" s="754" t="s">
        <v>808</v>
      </c>
      <c r="K66" s="754" t="s">
        <v>809</v>
      </c>
      <c r="L66" s="756">
        <v>46.980000000000004</v>
      </c>
      <c r="M66" s="756">
        <v>1</v>
      </c>
      <c r="N66" s="757">
        <v>46.980000000000004</v>
      </c>
    </row>
    <row r="67" spans="1:14" ht="14.4" customHeight="1" x14ac:dyDescent="0.3">
      <c r="A67" s="752" t="s">
        <v>562</v>
      </c>
      <c r="B67" s="753" t="s">
        <v>1949</v>
      </c>
      <c r="C67" s="754" t="s">
        <v>567</v>
      </c>
      <c r="D67" s="755" t="s">
        <v>568</v>
      </c>
      <c r="E67" s="754" t="s">
        <v>581</v>
      </c>
      <c r="F67" s="755" t="s">
        <v>1950</v>
      </c>
      <c r="G67" s="754" t="s">
        <v>588</v>
      </c>
      <c r="H67" s="754" t="s">
        <v>810</v>
      </c>
      <c r="I67" s="754" t="s">
        <v>811</v>
      </c>
      <c r="J67" s="754" t="s">
        <v>812</v>
      </c>
      <c r="K67" s="754" t="s">
        <v>813</v>
      </c>
      <c r="L67" s="756">
        <v>60.299999999999983</v>
      </c>
      <c r="M67" s="756">
        <v>18</v>
      </c>
      <c r="N67" s="757">
        <v>1085.3999999999996</v>
      </c>
    </row>
    <row r="68" spans="1:14" ht="14.4" customHeight="1" x14ac:dyDescent="0.3">
      <c r="A68" s="752" t="s">
        <v>562</v>
      </c>
      <c r="B68" s="753" t="s">
        <v>1949</v>
      </c>
      <c r="C68" s="754" t="s">
        <v>567</v>
      </c>
      <c r="D68" s="755" t="s">
        <v>568</v>
      </c>
      <c r="E68" s="754" t="s">
        <v>581</v>
      </c>
      <c r="F68" s="755" t="s">
        <v>1950</v>
      </c>
      <c r="G68" s="754" t="s">
        <v>588</v>
      </c>
      <c r="H68" s="754" t="s">
        <v>814</v>
      </c>
      <c r="I68" s="754" t="s">
        <v>815</v>
      </c>
      <c r="J68" s="754" t="s">
        <v>816</v>
      </c>
      <c r="K68" s="754" t="s">
        <v>817</v>
      </c>
      <c r="L68" s="756">
        <v>26.28</v>
      </c>
      <c r="M68" s="756">
        <v>4</v>
      </c>
      <c r="N68" s="757">
        <v>105.12</v>
      </c>
    </row>
    <row r="69" spans="1:14" ht="14.4" customHeight="1" x14ac:dyDescent="0.3">
      <c r="A69" s="752" t="s">
        <v>562</v>
      </c>
      <c r="B69" s="753" t="s">
        <v>1949</v>
      </c>
      <c r="C69" s="754" t="s">
        <v>567</v>
      </c>
      <c r="D69" s="755" t="s">
        <v>568</v>
      </c>
      <c r="E69" s="754" t="s">
        <v>581</v>
      </c>
      <c r="F69" s="755" t="s">
        <v>1950</v>
      </c>
      <c r="G69" s="754" t="s">
        <v>588</v>
      </c>
      <c r="H69" s="754" t="s">
        <v>818</v>
      </c>
      <c r="I69" s="754" t="s">
        <v>819</v>
      </c>
      <c r="J69" s="754" t="s">
        <v>820</v>
      </c>
      <c r="K69" s="754" t="s">
        <v>821</v>
      </c>
      <c r="L69" s="756">
        <v>219.92000000000002</v>
      </c>
      <c r="M69" s="756">
        <v>8</v>
      </c>
      <c r="N69" s="757">
        <v>1759.3600000000001</v>
      </c>
    </row>
    <row r="70" spans="1:14" ht="14.4" customHeight="1" x14ac:dyDescent="0.3">
      <c r="A70" s="752" t="s">
        <v>562</v>
      </c>
      <c r="B70" s="753" t="s">
        <v>1949</v>
      </c>
      <c r="C70" s="754" t="s">
        <v>567</v>
      </c>
      <c r="D70" s="755" t="s">
        <v>568</v>
      </c>
      <c r="E70" s="754" t="s">
        <v>581</v>
      </c>
      <c r="F70" s="755" t="s">
        <v>1950</v>
      </c>
      <c r="G70" s="754" t="s">
        <v>588</v>
      </c>
      <c r="H70" s="754" t="s">
        <v>822</v>
      </c>
      <c r="I70" s="754" t="s">
        <v>822</v>
      </c>
      <c r="J70" s="754" t="s">
        <v>823</v>
      </c>
      <c r="K70" s="754" t="s">
        <v>824</v>
      </c>
      <c r="L70" s="756">
        <v>365.41</v>
      </c>
      <c r="M70" s="756">
        <v>8</v>
      </c>
      <c r="N70" s="757">
        <v>2923.28</v>
      </c>
    </row>
    <row r="71" spans="1:14" ht="14.4" customHeight="1" x14ac:dyDescent="0.3">
      <c r="A71" s="752" t="s">
        <v>562</v>
      </c>
      <c r="B71" s="753" t="s">
        <v>1949</v>
      </c>
      <c r="C71" s="754" t="s">
        <v>567</v>
      </c>
      <c r="D71" s="755" t="s">
        <v>568</v>
      </c>
      <c r="E71" s="754" t="s">
        <v>581</v>
      </c>
      <c r="F71" s="755" t="s">
        <v>1950</v>
      </c>
      <c r="G71" s="754" t="s">
        <v>588</v>
      </c>
      <c r="H71" s="754" t="s">
        <v>825</v>
      </c>
      <c r="I71" s="754" t="s">
        <v>826</v>
      </c>
      <c r="J71" s="754" t="s">
        <v>827</v>
      </c>
      <c r="K71" s="754" t="s">
        <v>828</v>
      </c>
      <c r="L71" s="756">
        <v>173.77399999999997</v>
      </c>
      <c r="M71" s="756">
        <v>5</v>
      </c>
      <c r="N71" s="757">
        <v>868.86999999999989</v>
      </c>
    </row>
    <row r="72" spans="1:14" ht="14.4" customHeight="1" x14ac:dyDescent="0.3">
      <c r="A72" s="752" t="s">
        <v>562</v>
      </c>
      <c r="B72" s="753" t="s">
        <v>1949</v>
      </c>
      <c r="C72" s="754" t="s">
        <v>567</v>
      </c>
      <c r="D72" s="755" t="s">
        <v>568</v>
      </c>
      <c r="E72" s="754" t="s">
        <v>581</v>
      </c>
      <c r="F72" s="755" t="s">
        <v>1950</v>
      </c>
      <c r="G72" s="754" t="s">
        <v>588</v>
      </c>
      <c r="H72" s="754" t="s">
        <v>829</v>
      </c>
      <c r="I72" s="754" t="s">
        <v>830</v>
      </c>
      <c r="J72" s="754" t="s">
        <v>831</v>
      </c>
      <c r="K72" s="754" t="s">
        <v>832</v>
      </c>
      <c r="L72" s="756">
        <v>264.94045809262161</v>
      </c>
      <c r="M72" s="756">
        <v>1</v>
      </c>
      <c r="N72" s="757">
        <v>264.94045809262161</v>
      </c>
    </row>
    <row r="73" spans="1:14" ht="14.4" customHeight="1" x14ac:dyDescent="0.3">
      <c r="A73" s="752" t="s">
        <v>562</v>
      </c>
      <c r="B73" s="753" t="s">
        <v>1949</v>
      </c>
      <c r="C73" s="754" t="s">
        <v>567</v>
      </c>
      <c r="D73" s="755" t="s">
        <v>568</v>
      </c>
      <c r="E73" s="754" t="s">
        <v>581</v>
      </c>
      <c r="F73" s="755" t="s">
        <v>1950</v>
      </c>
      <c r="G73" s="754" t="s">
        <v>588</v>
      </c>
      <c r="H73" s="754" t="s">
        <v>833</v>
      </c>
      <c r="I73" s="754" t="s">
        <v>834</v>
      </c>
      <c r="J73" s="754" t="s">
        <v>835</v>
      </c>
      <c r="K73" s="754" t="s">
        <v>836</v>
      </c>
      <c r="L73" s="756">
        <v>32.760000000000005</v>
      </c>
      <c r="M73" s="756">
        <v>9</v>
      </c>
      <c r="N73" s="757">
        <v>294.84000000000003</v>
      </c>
    </row>
    <row r="74" spans="1:14" ht="14.4" customHeight="1" x14ac:dyDescent="0.3">
      <c r="A74" s="752" t="s">
        <v>562</v>
      </c>
      <c r="B74" s="753" t="s">
        <v>1949</v>
      </c>
      <c r="C74" s="754" t="s">
        <v>567</v>
      </c>
      <c r="D74" s="755" t="s">
        <v>568</v>
      </c>
      <c r="E74" s="754" t="s">
        <v>581</v>
      </c>
      <c r="F74" s="755" t="s">
        <v>1950</v>
      </c>
      <c r="G74" s="754" t="s">
        <v>588</v>
      </c>
      <c r="H74" s="754" t="s">
        <v>837</v>
      </c>
      <c r="I74" s="754" t="s">
        <v>838</v>
      </c>
      <c r="J74" s="754" t="s">
        <v>816</v>
      </c>
      <c r="K74" s="754" t="s">
        <v>839</v>
      </c>
      <c r="L74" s="756">
        <v>58.249999999999986</v>
      </c>
      <c r="M74" s="756">
        <v>7</v>
      </c>
      <c r="N74" s="757">
        <v>407.74999999999989</v>
      </c>
    </row>
    <row r="75" spans="1:14" ht="14.4" customHeight="1" x14ac:dyDescent="0.3">
      <c r="A75" s="752" t="s">
        <v>562</v>
      </c>
      <c r="B75" s="753" t="s">
        <v>1949</v>
      </c>
      <c r="C75" s="754" t="s">
        <v>567</v>
      </c>
      <c r="D75" s="755" t="s">
        <v>568</v>
      </c>
      <c r="E75" s="754" t="s">
        <v>581</v>
      </c>
      <c r="F75" s="755" t="s">
        <v>1950</v>
      </c>
      <c r="G75" s="754" t="s">
        <v>588</v>
      </c>
      <c r="H75" s="754" t="s">
        <v>840</v>
      </c>
      <c r="I75" s="754" t="s">
        <v>841</v>
      </c>
      <c r="J75" s="754" t="s">
        <v>842</v>
      </c>
      <c r="K75" s="754" t="s">
        <v>843</v>
      </c>
      <c r="L75" s="756">
        <v>67.39</v>
      </c>
      <c r="M75" s="756">
        <v>1</v>
      </c>
      <c r="N75" s="757">
        <v>67.39</v>
      </c>
    </row>
    <row r="76" spans="1:14" ht="14.4" customHeight="1" x14ac:dyDescent="0.3">
      <c r="A76" s="752" t="s">
        <v>562</v>
      </c>
      <c r="B76" s="753" t="s">
        <v>1949</v>
      </c>
      <c r="C76" s="754" t="s">
        <v>567</v>
      </c>
      <c r="D76" s="755" t="s">
        <v>568</v>
      </c>
      <c r="E76" s="754" t="s">
        <v>581</v>
      </c>
      <c r="F76" s="755" t="s">
        <v>1950</v>
      </c>
      <c r="G76" s="754" t="s">
        <v>588</v>
      </c>
      <c r="H76" s="754" t="s">
        <v>844</v>
      </c>
      <c r="I76" s="754" t="s">
        <v>845</v>
      </c>
      <c r="J76" s="754" t="s">
        <v>846</v>
      </c>
      <c r="K76" s="754" t="s">
        <v>847</v>
      </c>
      <c r="L76" s="756">
        <v>34.45000000000001</v>
      </c>
      <c r="M76" s="756">
        <v>7</v>
      </c>
      <c r="N76" s="757">
        <v>241.15000000000006</v>
      </c>
    </row>
    <row r="77" spans="1:14" ht="14.4" customHeight="1" x14ac:dyDescent="0.3">
      <c r="A77" s="752" t="s">
        <v>562</v>
      </c>
      <c r="B77" s="753" t="s">
        <v>1949</v>
      </c>
      <c r="C77" s="754" t="s">
        <v>567</v>
      </c>
      <c r="D77" s="755" t="s">
        <v>568</v>
      </c>
      <c r="E77" s="754" t="s">
        <v>581</v>
      </c>
      <c r="F77" s="755" t="s">
        <v>1950</v>
      </c>
      <c r="G77" s="754" t="s">
        <v>588</v>
      </c>
      <c r="H77" s="754" t="s">
        <v>848</v>
      </c>
      <c r="I77" s="754" t="s">
        <v>849</v>
      </c>
      <c r="J77" s="754" t="s">
        <v>850</v>
      </c>
      <c r="K77" s="754" t="s">
        <v>851</v>
      </c>
      <c r="L77" s="756">
        <v>62.979354786038392</v>
      </c>
      <c r="M77" s="756">
        <v>30</v>
      </c>
      <c r="N77" s="757">
        <v>1889.3806435811518</v>
      </c>
    </row>
    <row r="78" spans="1:14" ht="14.4" customHeight="1" x14ac:dyDescent="0.3">
      <c r="A78" s="752" t="s">
        <v>562</v>
      </c>
      <c r="B78" s="753" t="s">
        <v>1949</v>
      </c>
      <c r="C78" s="754" t="s">
        <v>567</v>
      </c>
      <c r="D78" s="755" t="s">
        <v>568</v>
      </c>
      <c r="E78" s="754" t="s">
        <v>581</v>
      </c>
      <c r="F78" s="755" t="s">
        <v>1950</v>
      </c>
      <c r="G78" s="754" t="s">
        <v>588</v>
      </c>
      <c r="H78" s="754" t="s">
        <v>852</v>
      </c>
      <c r="I78" s="754" t="s">
        <v>853</v>
      </c>
      <c r="J78" s="754" t="s">
        <v>854</v>
      </c>
      <c r="K78" s="754" t="s">
        <v>855</v>
      </c>
      <c r="L78" s="756">
        <v>257.18</v>
      </c>
      <c r="M78" s="756">
        <v>2</v>
      </c>
      <c r="N78" s="757">
        <v>514.36</v>
      </c>
    </row>
    <row r="79" spans="1:14" ht="14.4" customHeight="1" x14ac:dyDescent="0.3">
      <c r="A79" s="752" t="s">
        <v>562</v>
      </c>
      <c r="B79" s="753" t="s">
        <v>1949</v>
      </c>
      <c r="C79" s="754" t="s">
        <v>567</v>
      </c>
      <c r="D79" s="755" t="s">
        <v>568</v>
      </c>
      <c r="E79" s="754" t="s">
        <v>581</v>
      </c>
      <c r="F79" s="755" t="s">
        <v>1950</v>
      </c>
      <c r="G79" s="754" t="s">
        <v>588</v>
      </c>
      <c r="H79" s="754" t="s">
        <v>856</v>
      </c>
      <c r="I79" s="754" t="s">
        <v>857</v>
      </c>
      <c r="J79" s="754" t="s">
        <v>858</v>
      </c>
      <c r="K79" s="754" t="s">
        <v>859</v>
      </c>
      <c r="L79" s="756">
        <v>18.670000000000016</v>
      </c>
      <c r="M79" s="756">
        <v>1</v>
      </c>
      <c r="N79" s="757">
        <v>18.670000000000016</v>
      </c>
    </row>
    <row r="80" spans="1:14" ht="14.4" customHeight="1" x14ac:dyDescent="0.3">
      <c r="A80" s="752" t="s">
        <v>562</v>
      </c>
      <c r="B80" s="753" t="s">
        <v>1949</v>
      </c>
      <c r="C80" s="754" t="s">
        <v>567</v>
      </c>
      <c r="D80" s="755" t="s">
        <v>568</v>
      </c>
      <c r="E80" s="754" t="s">
        <v>581</v>
      </c>
      <c r="F80" s="755" t="s">
        <v>1950</v>
      </c>
      <c r="G80" s="754" t="s">
        <v>588</v>
      </c>
      <c r="H80" s="754" t="s">
        <v>860</v>
      </c>
      <c r="I80" s="754" t="s">
        <v>861</v>
      </c>
      <c r="J80" s="754" t="s">
        <v>862</v>
      </c>
      <c r="K80" s="754" t="s">
        <v>863</v>
      </c>
      <c r="L80" s="756">
        <v>100.18000000000005</v>
      </c>
      <c r="M80" s="756">
        <v>1</v>
      </c>
      <c r="N80" s="757">
        <v>100.18000000000005</v>
      </c>
    </row>
    <row r="81" spans="1:14" ht="14.4" customHeight="1" x14ac:dyDescent="0.3">
      <c r="A81" s="752" t="s">
        <v>562</v>
      </c>
      <c r="B81" s="753" t="s">
        <v>1949</v>
      </c>
      <c r="C81" s="754" t="s">
        <v>567</v>
      </c>
      <c r="D81" s="755" t="s">
        <v>568</v>
      </c>
      <c r="E81" s="754" t="s">
        <v>581</v>
      </c>
      <c r="F81" s="755" t="s">
        <v>1950</v>
      </c>
      <c r="G81" s="754" t="s">
        <v>588</v>
      </c>
      <c r="H81" s="754" t="s">
        <v>864</v>
      </c>
      <c r="I81" s="754" t="s">
        <v>865</v>
      </c>
      <c r="J81" s="754" t="s">
        <v>862</v>
      </c>
      <c r="K81" s="754" t="s">
        <v>866</v>
      </c>
      <c r="L81" s="756">
        <v>34.670000000000009</v>
      </c>
      <c r="M81" s="756">
        <v>2</v>
      </c>
      <c r="N81" s="757">
        <v>69.340000000000018</v>
      </c>
    </row>
    <row r="82" spans="1:14" ht="14.4" customHeight="1" x14ac:dyDescent="0.3">
      <c r="A82" s="752" t="s">
        <v>562</v>
      </c>
      <c r="B82" s="753" t="s">
        <v>1949</v>
      </c>
      <c r="C82" s="754" t="s">
        <v>567</v>
      </c>
      <c r="D82" s="755" t="s">
        <v>568</v>
      </c>
      <c r="E82" s="754" t="s">
        <v>581</v>
      </c>
      <c r="F82" s="755" t="s">
        <v>1950</v>
      </c>
      <c r="G82" s="754" t="s">
        <v>588</v>
      </c>
      <c r="H82" s="754" t="s">
        <v>867</v>
      </c>
      <c r="I82" s="754" t="s">
        <v>868</v>
      </c>
      <c r="J82" s="754" t="s">
        <v>858</v>
      </c>
      <c r="K82" s="754" t="s">
        <v>869</v>
      </c>
      <c r="L82" s="756">
        <v>28.409986483014578</v>
      </c>
      <c r="M82" s="756">
        <v>9</v>
      </c>
      <c r="N82" s="757">
        <v>255.68987834713118</v>
      </c>
    </row>
    <row r="83" spans="1:14" ht="14.4" customHeight="1" x14ac:dyDescent="0.3">
      <c r="A83" s="752" t="s">
        <v>562</v>
      </c>
      <c r="B83" s="753" t="s">
        <v>1949</v>
      </c>
      <c r="C83" s="754" t="s">
        <v>567</v>
      </c>
      <c r="D83" s="755" t="s">
        <v>568</v>
      </c>
      <c r="E83" s="754" t="s">
        <v>581</v>
      </c>
      <c r="F83" s="755" t="s">
        <v>1950</v>
      </c>
      <c r="G83" s="754" t="s">
        <v>588</v>
      </c>
      <c r="H83" s="754" t="s">
        <v>870</v>
      </c>
      <c r="I83" s="754" t="s">
        <v>871</v>
      </c>
      <c r="J83" s="754" t="s">
        <v>872</v>
      </c>
      <c r="K83" s="754" t="s">
        <v>695</v>
      </c>
      <c r="L83" s="756">
        <v>229.21000000000006</v>
      </c>
      <c r="M83" s="756">
        <v>1</v>
      </c>
      <c r="N83" s="757">
        <v>229.21000000000006</v>
      </c>
    </row>
    <row r="84" spans="1:14" ht="14.4" customHeight="1" x14ac:dyDescent="0.3">
      <c r="A84" s="752" t="s">
        <v>562</v>
      </c>
      <c r="B84" s="753" t="s">
        <v>1949</v>
      </c>
      <c r="C84" s="754" t="s">
        <v>567</v>
      </c>
      <c r="D84" s="755" t="s">
        <v>568</v>
      </c>
      <c r="E84" s="754" t="s">
        <v>581</v>
      </c>
      <c r="F84" s="755" t="s">
        <v>1950</v>
      </c>
      <c r="G84" s="754" t="s">
        <v>588</v>
      </c>
      <c r="H84" s="754" t="s">
        <v>873</v>
      </c>
      <c r="I84" s="754" t="s">
        <v>873</v>
      </c>
      <c r="J84" s="754" t="s">
        <v>590</v>
      </c>
      <c r="K84" s="754" t="s">
        <v>874</v>
      </c>
      <c r="L84" s="756">
        <v>192.5</v>
      </c>
      <c r="M84" s="756">
        <v>2</v>
      </c>
      <c r="N84" s="757">
        <v>385</v>
      </c>
    </row>
    <row r="85" spans="1:14" ht="14.4" customHeight="1" x14ac:dyDescent="0.3">
      <c r="A85" s="752" t="s">
        <v>562</v>
      </c>
      <c r="B85" s="753" t="s">
        <v>1949</v>
      </c>
      <c r="C85" s="754" t="s">
        <v>567</v>
      </c>
      <c r="D85" s="755" t="s">
        <v>568</v>
      </c>
      <c r="E85" s="754" t="s">
        <v>581</v>
      </c>
      <c r="F85" s="755" t="s">
        <v>1950</v>
      </c>
      <c r="G85" s="754" t="s">
        <v>588</v>
      </c>
      <c r="H85" s="754" t="s">
        <v>875</v>
      </c>
      <c r="I85" s="754" t="s">
        <v>875</v>
      </c>
      <c r="J85" s="754" t="s">
        <v>876</v>
      </c>
      <c r="K85" s="754" t="s">
        <v>877</v>
      </c>
      <c r="L85" s="756">
        <v>94.25</v>
      </c>
      <c r="M85" s="756">
        <v>14</v>
      </c>
      <c r="N85" s="757">
        <v>1319.5</v>
      </c>
    </row>
    <row r="86" spans="1:14" ht="14.4" customHeight="1" x14ac:dyDescent="0.3">
      <c r="A86" s="752" t="s">
        <v>562</v>
      </c>
      <c r="B86" s="753" t="s">
        <v>1949</v>
      </c>
      <c r="C86" s="754" t="s">
        <v>567</v>
      </c>
      <c r="D86" s="755" t="s">
        <v>568</v>
      </c>
      <c r="E86" s="754" t="s">
        <v>581</v>
      </c>
      <c r="F86" s="755" t="s">
        <v>1950</v>
      </c>
      <c r="G86" s="754" t="s">
        <v>588</v>
      </c>
      <c r="H86" s="754" t="s">
        <v>878</v>
      </c>
      <c r="I86" s="754" t="s">
        <v>879</v>
      </c>
      <c r="J86" s="754" t="s">
        <v>880</v>
      </c>
      <c r="K86" s="754" t="s">
        <v>613</v>
      </c>
      <c r="L86" s="756">
        <v>125.7</v>
      </c>
      <c r="M86" s="756">
        <v>4</v>
      </c>
      <c r="N86" s="757">
        <v>502.8</v>
      </c>
    </row>
    <row r="87" spans="1:14" ht="14.4" customHeight="1" x14ac:dyDescent="0.3">
      <c r="A87" s="752" t="s">
        <v>562</v>
      </c>
      <c r="B87" s="753" t="s">
        <v>1949</v>
      </c>
      <c r="C87" s="754" t="s">
        <v>567</v>
      </c>
      <c r="D87" s="755" t="s">
        <v>568</v>
      </c>
      <c r="E87" s="754" t="s">
        <v>581</v>
      </c>
      <c r="F87" s="755" t="s">
        <v>1950</v>
      </c>
      <c r="G87" s="754" t="s">
        <v>588</v>
      </c>
      <c r="H87" s="754" t="s">
        <v>881</v>
      </c>
      <c r="I87" s="754" t="s">
        <v>882</v>
      </c>
      <c r="J87" s="754" t="s">
        <v>883</v>
      </c>
      <c r="K87" s="754" t="s">
        <v>884</v>
      </c>
      <c r="L87" s="756">
        <v>60.279999999999994</v>
      </c>
      <c r="M87" s="756">
        <v>1</v>
      </c>
      <c r="N87" s="757">
        <v>60.279999999999994</v>
      </c>
    </row>
    <row r="88" spans="1:14" ht="14.4" customHeight="1" x14ac:dyDescent="0.3">
      <c r="A88" s="752" t="s">
        <v>562</v>
      </c>
      <c r="B88" s="753" t="s">
        <v>1949</v>
      </c>
      <c r="C88" s="754" t="s">
        <v>567</v>
      </c>
      <c r="D88" s="755" t="s">
        <v>568</v>
      </c>
      <c r="E88" s="754" t="s">
        <v>581</v>
      </c>
      <c r="F88" s="755" t="s">
        <v>1950</v>
      </c>
      <c r="G88" s="754" t="s">
        <v>588</v>
      </c>
      <c r="H88" s="754" t="s">
        <v>885</v>
      </c>
      <c r="I88" s="754" t="s">
        <v>886</v>
      </c>
      <c r="J88" s="754" t="s">
        <v>887</v>
      </c>
      <c r="K88" s="754" t="s">
        <v>888</v>
      </c>
      <c r="L88" s="756">
        <v>1592.8</v>
      </c>
      <c r="M88" s="756">
        <v>3</v>
      </c>
      <c r="N88" s="757">
        <v>4778.3999999999996</v>
      </c>
    </row>
    <row r="89" spans="1:14" ht="14.4" customHeight="1" x14ac:dyDescent="0.3">
      <c r="A89" s="752" t="s">
        <v>562</v>
      </c>
      <c r="B89" s="753" t="s">
        <v>1949</v>
      </c>
      <c r="C89" s="754" t="s">
        <v>567</v>
      </c>
      <c r="D89" s="755" t="s">
        <v>568</v>
      </c>
      <c r="E89" s="754" t="s">
        <v>581</v>
      </c>
      <c r="F89" s="755" t="s">
        <v>1950</v>
      </c>
      <c r="G89" s="754" t="s">
        <v>588</v>
      </c>
      <c r="H89" s="754" t="s">
        <v>889</v>
      </c>
      <c r="I89" s="754" t="s">
        <v>890</v>
      </c>
      <c r="J89" s="754" t="s">
        <v>679</v>
      </c>
      <c r="K89" s="754" t="s">
        <v>891</v>
      </c>
      <c r="L89" s="756">
        <v>242.00000066518186</v>
      </c>
      <c r="M89" s="756">
        <v>11</v>
      </c>
      <c r="N89" s="757">
        <v>2662.0000073170004</v>
      </c>
    </row>
    <row r="90" spans="1:14" ht="14.4" customHeight="1" x14ac:dyDescent="0.3">
      <c r="A90" s="752" t="s">
        <v>562</v>
      </c>
      <c r="B90" s="753" t="s">
        <v>1949</v>
      </c>
      <c r="C90" s="754" t="s">
        <v>567</v>
      </c>
      <c r="D90" s="755" t="s">
        <v>568</v>
      </c>
      <c r="E90" s="754" t="s">
        <v>581</v>
      </c>
      <c r="F90" s="755" t="s">
        <v>1950</v>
      </c>
      <c r="G90" s="754" t="s">
        <v>588</v>
      </c>
      <c r="H90" s="754" t="s">
        <v>892</v>
      </c>
      <c r="I90" s="754" t="s">
        <v>893</v>
      </c>
      <c r="J90" s="754" t="s">
        <v>894</v>
      </c>
      <c r="K90" s="754" t="s">
        <v>895</v>
      </c>
      <c r="L90" s="756">
        <v>568.05999999999995</v>
      </c>
      <c r="M90" s="756">
        <v>5</v>
      </c>
      <c r="N90" s="757">
        <v>2840.2999999999997</v>
      </c>
    </row>
    <row r="91" spans="1:14" ht="14.4" customHeight="1" x14ac:dyDescent="0.3">
      <c r="A91" s="752" t="s">
        <v>562</v>
      </c>
      <c r="B91" s="753" t="s">
        <v>1949</v>
      </c>
      <c r="C91" s="754" t="s">
        <v>567</v>
      </c>
      <c r="D91" s="755" t="s">
        <v>568</v>
      </c>
      <c r="E91" s="754" t="s">
        <v>581</v>
      </c>
      <c r="F91" s="755" t="s">
        <v>1950</v>
      </c>
      <c r="G91" s="754" t="s">
        <v>588</v>
      </c>
      <c r="H91" s="754" t="s">
        <v>896</v>
      </c>
      <c r="I91" s="754" t="s">
        <v>897</v>
      </c>
      <c r="J91" s="754" t="s">
        <v>898</v>
      </c>
      <c r="K91" s="754" t="s">
        <v>899</v>
      </c>
      <c r="L91" s="756">
        <v>20.7587880794702</v>
      </c>
      <c r="M91" s="756">
        <v>151</v>
      </c>
      <c r="N91" s="757">
        <v>3134.5770000000002</v>
      </c>
    </row>
    <row r="92" spans="1:14" ht="14.4" customHeight="1" x14ac:dyDescent="0.3">
      <c r="A92" s="752" t="s">
        <v>562</v>
      </c>
      <c r="B92" s="753" t="s">
        <v>1949</v>
      </c>
      <c r="C92" s="754" t="s">
        <v>567</v>
      </c>
      <c r="D92" s="755" t="s">
        <v>568</v>
      </c>
      <c r="E92" s="754" t="s">
        <v>581</v>
      </c>
      <c r="F92" s="755" t="s">
        <v>1950</v>
      </c>
      <c r="G92" s="754" t="s">
        <v>588</v>
      </c>
      <c r="H92" s="754" t="s">
        <v>900</v>
      </c>
      <c r="I92" s="754" t="s">
        <v>901</v>
      </c>
      <c r="J92" s="754" t="s">
        <v>771</v>
      </c>
      <c r="K92" s="754" t="s">
        <v>902</v>
      </c>
      <c r="L92" s="756">
        <v>74.859861306302008</v>
      </c>
      <c r="M92" s="756">
        <v>1</v>
      </c>
      <c r="N92" s="757">
        <v>74.859861306302008</v>
      </c>
    </row>
    <row r="93" spans="1:14" ht="14.4" customHeight="1" x14ac:dyDescent="0.3">
      <c r="A93" s="752" t="s">
        <v>562</v>
      </c>
      <c r="B93" s="753" t="s">
        <v>1949</v>
      </c>
      <c r="C93" s="754" t="s">
        <v>567</v>
      </c>
      <c r="D93" s="755" t="s">
        <v>568</v>
      </c>
      <c r="E93" s="754" t="s">
        <v>581</v>
      </c>
      <c r="F93" s="755" t="s">
        <v>1950</v>
      </c>
      <c r="G93" s="754" t="s">
        <v>588</v>
      </c>
      <c r="H93" s="754" t="s">
        <v>903</v>
      </c>
      <c r="I93" s="754" t="s">
        <v>904</v>
      </c>
      <c r="J93" s="754" t="s">
        <v>905</v>
      </c>
      <c r="K93" s="754" t="s">
        <v>906</v>
      </c>
      <c r="L93" s="756">
        <v>75.690000000000026</v>
      </c>
      <c r="M93" s="756">
        <v>1</v>
      </c>
      <c r="N93" s="757">
        <v>75.690000000000026</v>
      </c>
    </row>
    <row r="94" spans="1:14" ht="14.4" customHeight="1" x14ac:dyDescent="0.3">
      <c r="A94" s="752" t="s">
        <v>562</v>
      </c>
      <c r="B94" s="753" t="s">
        <v>1949</v>
      </c>
      <c r="C94" s="754" t="s">
        <v>567</v>
      </c>
      <c r="D94" s="755" t="s">
        <v>568</v>
      </c>
      <c r="E94" s="754" t="s">
        <v>581</v>
      </c>
      <c r="F94" s="755" t="s">
        <v>1950</v>
      </c>
      <c r="G94" s="754" t="s">
        <v>588</v>
      </c>
      <c r="H94" s="754" t="s">
        <v>907</v>
      </c>
      <c r="I94" s="754" t="s">
        <v>908</v>
      </c>
      <c r="J94" s="754" t="s">
        <v>909</v>
      </c>
      <c r="K94" s="754" t="s">
        <v>910</v>
      </c>
      <c r="L94" s="756">
        <v>68.79006524090282</v>
      </c>
      <c r="M94" s="756">
        <v>2</v>
      </c>
      <c r="N94" s="757">
        <v>137.58013048180564</v>
      </c>
    </row>
    <row r="95" spans="1:14" ht="14.4" customHeight="1" x14ac:dyDescent="0.3">
      <c r="A95" s="752" t="s">
        <v>562</v>
      </c>
      <c r="B95" s="753" t="s">
        <v>1949</v>
      </c>
      <c r="C95" s="754" t="s">
        <v>567</v>
      </c>
      <c r="D95" s="755" t="s">
        <v>568</v>
      </c>
      <c r="E95" s="754" t="s">
        <v>581</v>
      </c>
      <c r="F95" s="755" t="s">
        <v>1950</v>
      </c>
      <c r="G95" s="754" t="s">
        <v>588</v>
      </c>
      <c r="H95" s="754" t="s">
        <v>911</v>
      </c>
      <c r="I95" s="754" t="s">
        <v>912</v>
      </c>
      <c r="J95" s="754" t="s">
        <v>913</v>
      </c>
      <c r="K95" s="754" t="s">
        <v>914</v>
      </c>
      <c r="L95" s="756">
        <v>62.917939211768072</v>
      </c>
      <c r="M95" s="756">
        <v>34</v>
      </c>
      <c r="N95" s="757">
        <v>2139.2099332001144</v>
      </c>
    </row>
    <row r="96" spans="1:14" ht="14.4" customHeight="1" x14ac:dyDescent="0.3">
      <c r="A96" s="752" t="s">
        <v>562</v>
      </c>
      <c r="B96" s="753" t="s">
        <v>1949</v>
      </c>
      <c r="C96" s="754" t="s">
        <v>567</v>
      </c>
      <c r="D96" s="755" t="s">
        <v>568</v>
      </c>
      <c r="E96" s="754" t="s">
        <v>581</v>
      </c>
      <c r="F96" s="755" t="s">
        <v>1950</v>
      </c>
      <c r="G96" s="754" t="s">
        <v>588</v>
      </c>
      <c r="H96" s="754" t="s">
        <v>915</v>
      </c>
      <c r="I96" s="754" t="s">
        <v>916</v>
      </c>
      <c r="J96" s="754" t="s">
        <v>917</v>
      </c>
      <c r="K96" s="754"/>
      <c r="L96" s="756">
        <v>169.92</v>
      </c>
      <c r="M96" s="756">
        <v>3</v>
      </c>
      <c r="N96" s="757">
        <v>509.76</v>
      </c>
    </row>
    <row r="97" spans="1:14" ht="14.4" customHeight="1" x14ac:dyDescent="0.3">
      <c r="A97" s="752" t="s">
        <v>562</v>
      </c>
      <c r="B97" s="753" t="s">
        <v>1949</v>
      </c>
      <c r="C97" s="754" t="s">
        <v>567</v>
      </c>
      <c r="D97" s="755" t="s">
        <v>568</v>
      </c>
      <c r="E97" s="754" t="s">
        <v>581</v>
      </c>
      <c r="F97" s="755" t="s">
        <v>1950</v>
      </c>
      <c r="G97" s="754" t="s">
        <v>588</v>
      </c>
      <c r="H97" s="754" t="s">
        <v>918</v>
      </c>
      <c r="I97" s="754" t="s">
        <v>919</v>
      </c>
      <c r="J97" s="754" t="s">
        <v>920</v>
      </c>
      <c r="K97" s="754" t="s">
        <v>921</v>
      </c>
      <c r="L97" s="756">
        <v>56.489999999999988</v>
      </c>
      <c r="M97" s="756">
        <v>2</v>
      </c>
      <c r="N97" s="757">
        <v>112.97999999999998</v>
      </c>
    </row>
    <row r="98" spans="1:14" ht="14.4" customHeight="1" x14ac:dyDescent="0.3">
      <c r="A98" s="752" t="s">
        <v>562</v>
      </c>
      <c r="B98" s="753" t="s">
        <v>1949</v>
      </c>
      <c r="C98" s="754" t="s">
        <v>567</v>
      </c>
      <c r="D98" s="755" t="s">
        <v>568</v>
      </c>
      <c r="E98" s="754" t="s">
        <v>581</v>
      </c>
      <c r="F98" s="755" t="s">
        <v>1950</v>
      </c>
      <c r="G98" s="754" t="s">
        <v>588</v>
      </c>
      <c r="H98" s="754" t="s">
        <v>922</v>
      </c>
      <c r="I98" s="754" t="s">
        <v>923</v>
      </c>
      <c r="J98" s="754" t="s">
        <v>620</v>
      </c>
      <c r="K98" s="754" t="s">
        <v>924</v>
      </c>
      <c r="L98" s="756">
        <v>69.720000000000027</v>
      </c>
      <c r="M98" s="756">
        <v>10</v>
      </c>
      <c r="N98" s="757">
        <v>697.20000000000027</v>
      </c>
    </row>
    <row r="99" spans="1:14" ht="14.4" customHeight="1" x14ac:dyDescent="0.3">
      <c r="A99" s="752" t="s">
        <v>562</v>
      </c>
      <c r="B99" s="753" t="s">
        <v>1949</v>
      </c>
      <c r="C99" s="754" t="s">
        <v>567</v>
      </c>
      <c r="D99" s="755" t="s">
        <v>568</v>
      </c>
      <c r="E99" s="754" t="s">
        <v>581</v>
      </c>
      <c r="F99" s="755" t="s">
        <v>1950</v>
      </c>
      <c r="G99" s="754" t="s">
        <v>588</v>
      </c>
      <c r="H99" s="754" t="s">
        <v>925</v>
      </c>
      <c r="I99" s="754" t="s">
        <v>926</v>
      </c>
      <c r="J99" s="754" t="s">
        <v>927</v>
      </c>
      <c r="K99" s="754" t="s">
        <v>928</v>
      </c>
      <c r="L99" s="756">
        <v>1333.09</v>
      </c>
      <c r="M99" s="756">
        <v>1</v>
      </c>
      <c r="N99" s="757">
        <v>1333.09</v>
      </c>
    </row>
    <row r="100" spans="1:14" ht="14.4" customHeight="1" x14ac:dyDescent="0.3">
      <c r="A100" s="752" t="s">
        <v>562</v>
      </c>
      <c r="B100" s="753" t="s">
        <v>1949</v>
      </c>
      <c r="C100" s="754" t="s">
        <v>567</v>
      </c>
      <c r="D100" s="755" t="s">
        <v>568</v>
      </c>
      <c r="E100" s="754" t="s">
        <v>581</v>
      </c>
      <c r="F100" s="755" t="s">
        <v>1950</v>
      </c>
      <c r="G100" s="754" t="s">
        <v>588</v>
      </c>
      <c r="H100" s="754" t="s">
        <v>929</v>
      </c>
      <c r="I100" s="754" t="s">
        <v>930</v>
      </c>
      <c r="J100" s="754" t="s">
        <v>931</v>
      </c>
      <c r="K100" s="754" t="s">
        <v>932</v>
      </c>
      <c r="L100" s="756">
        <v>1037.7500000000002</v>
      </c>
      <c r="M100" s="756">
        <v>3</v>
      </c>
      <c r="N100" s="757">
        <v>3113.2500000000009</v>
      </c>
    </row>
    <row r="101" spans="1:14" ht="14.4" customHeight="1" x14ac:dyDescent="0.3">
      <c r="A101" s="752" t="s">
        <v>562</v>
      </c>
      <c r="B101" s="753" t="s">
        <v>1949</v>
      </c>
      <c r="C101" s="754" t="s">
        <v>567</v>
      </c>
      <c r="D101" s="755" t="s">
        <v>568</v>
      </c>
      <c r="E101" s="754" t="s">
        <v>581</v>
      </c>
      <c r="F101" s="755" t="s">
        <v>1950</v>
      </c>
      <c r="G101" s="754" t="s">
        <v>588</v>
      </c>
      <c r="H101" s="754" t="s">
        <v>933</v>
      </c>
      <c r="I101" s="754" t="s">
        <v>916</v>
      </c>
      <c r="J101" s="754" t="s">
        <v>934</v>
      </c>
      <c r="K101" s="754"/>
      <c r="L101" s="756">
        <v>65.204345511674205</v>
      </c>
      <c r="M101" s="756">
        <v>4</v>
      </c>
      <c r="N101" s="757">
        <v>260.81738204669682</v>
      </c>
    </row>
    <row r="102" spans="1:14" ht="14.4" customHeight="1" x14ac:dyDescent="0.3">
      <c r="A102" s="752" t="s">
        <v>562</v>
      </c>
      <c r="B102" s="753" t="s">
        <v>1949</v>
      </c>
      <c r="C102" s="754" t="s">
        <v>567</v>
      </c>
      <c r="D102" s="755" t="s">
        <v>568</v>
      </c>
      <c r="E102" s="754" t="s">
        <v>581</v>
      </c>
      <c r="F102" s="755" t="s">
        <v>1950</v>
      </c>
      <c r="G102" s="754" t="s">
        <v>588</v>
      </c>
      <c r="H102" s="754" t="s">
        <v>935</v>
      </c>
      <c r="I102" s="754" t="s">
        <v>916</v>
      </c>
      <c r="J102" s="754" t="s">
        <v>936</v>
      </c>
      <c r="K102" s="754"/>
      <c r="L102" s="756">
        <v>99.540035057837926</v>
      </c>
      <c r="M102" s="756">
        <v>3</v>
      </c>
      <c r="N102" s="757">
        <v>298.62010517351376</v>
      </c>
    </row>
    <row r="103" spans="1:14" ht="14.4" customHeight="1" x14ac:dyDescent="0.3">
      <c r="A103" s="752" t="s">
        <v>562</v>
      </c>
      <c r="B103" s="753" t="s">
        <v>1949</v>
      </c>
      <c r="C103" s="754" t="s">
        <v>567</v>
      </c>
      <c r="D103" s="755" t="s">
        <v>568</v>
      </c>
      <c r="E103" s="754" t="s">
        <v>581</v>
      </c>
      <c r="F103" s="755" t="s">
        <v>1950</v>
      </c>
      <c r="G103" s="754" t="s">
        <v>588</v>
      </c>
      <c r="H103" s="754" t="s">
        <v>937</v>
      </c>
      <c r="I103" s="754" t="s">
        <v>916</v>
      </c>
      <c r="J103" s="754" t="s">
        <v>938</v>
      </c>
      <c r="K103" s="754"/>
      <c r="L103" s="756">
        <v>44.21</v>
      </c>
      <c r="M103" s="756">
        <v>1</v>
      </c>
      <c r="N103" s="757">
        <v>44.21</v>
      </c>
    </row>
    <row r="104" spans="1:14" ht="14.4" customHeight="1" x14ac:dyDescent="0.3">
      <c r="A104" s="752" t="s">
        <v>562</v>
      </c>
      <c r="B104" s="753" t="s">
        <v>1949</v>
      </c>
      <c r="C104" s="754" t="s">
        <v>567</v>
      </c>
      <c r="D104" s="755" t="s">
        <v>568</v>
      </c>
      <c r="E104" s="754" t="s">
        <v>581</v>
      </c>
      <c r="F104" s="755" t="s">
        <v>1950</v>
      </c>
      <c r="G104" s="754" t="s">
        <v>588</v>
      </c>
      <c r="H104" s="754" t="s">
        <v>939</v>
      </c>
      <c r="I104" s="754" t="s">
        <v>940</v>
      </c>
      <c r="J104" s="754" t="s">
        <v>941</v>
      </c>
      <c r="K104" s="754" t="s">
        <v>942</v>
      </c>
      <c r="L104" s="756">
        <v>97.59</v>
      </c>
      <c r="M104" s="756">
        <v>1</v>
      </c>
      <c r="N104" s="757">
        <v>97.59</v>
      </c>
    </row>
    <row r="105" spans="1:14" ht="14.4" customHeight="1" x14ac:dyDescent="0.3">
      <c r="A105" s="752" t="s">
        <v>562</v>
      </c>
      <c r="B105" s="753" t="s">
        <v>1949</v>
      </c>
      <c r="C105" s="754" t="s">
        <v>567</v>
      </c>
      <c r="D105" s="755" t="s">
        <v>568</v>
      </c>
      <c r="E105" s="754" t="s">
        <v>581</v>
      </c>
      <c r="F105" s="755" t="s">
        <v>1950</v>
      </c>
      <c r="G105" s="754" t="s">
        <v>588</v>
      </c>
      <c r="H105" s="754" t="s">
        <v>943</v>
      </c>
      <c r="I105" s="754" t="s">
        <v>944</v>
      </c>
      <c r="J105" s="754" t="s">
        <v>945</v>
      </c>
      <c r="K105" s="754" t="s">
        <v>946</v>
      </c>
      <c r="L105" s="756">
        <v>31.47381773606504</v>
      </c>
      <c r="M105" s="756">
        <v>5</v>
      </c>
      <c r="N105" s="757">
        <v>157.36908868032521</v>
      </c>
    </row>
    <row r="106" spans="1:14" ht="14.4" customHeight="1" x14ac:dyDescent="0.3">
      <c r="A106" s="752" t="s">
        <v>562</v>
      </c>
      <c r="B106" s="753" t="s">
        <v>1949</v>
      </c>
      <c r="C106" s="754" t="s">
        <v>567</v>
      </c>
      <c r="D106" s="755" t="s">
        <v>568</v>
      </c>
      <c r="E106" s="754" t="s">
        <v>581</v>
      </c>
      <c r="F106" s="755" t="s">
        <v>1950</v>
      </c>
      <c r="G106" s="754" t="s">
        <v>588</v>
      </c>
      <c r="H106" s="754" t="s">
        <v>947</v>
      </c>
      <c r="I106" s="754" t="s">
        <v>948</v>
      </c>
      <c r="J106" s="754" t="s">
        <v>949</v>
      </c>
      <c r="K106" s="754" t="s">
        <v>950</v>
      </c>
      <c r="L106" s="756">
        <v>26.910000000000007</v>
      </c>
      <c r="M106" s="756">
        <v>1</v>
      </c>
      <c r="N106" s="757">
        <v>26.910000000000007</v>
      </c>
    </row>
    <row r="107" spans="1:14" ht="14.4" customHeight="1" x14ac:dyDescent="0.3">
      <c r="A107" s="752" t="s">
        <v>562</v>
      </c>
      <c r="B107" s="753" t="s">
        <v>1949</v>
      </c>
      <c r="C107" s="754" t="s">
        <v>567</v>
      </c>
      <c r="D107" s="755" t="s">
        <v>568</v>
      </c>
      <c r="E107" s="754" t="s">
        <v>581</v>
      </c>
      <c r="F107" s="755" t="s">
        <v>1950</v>
      </c>
      <c r="G107" s="754" t="s">
        <v>588</v>
      </c>
      <c r="H107" s="754" t="s">
        <v>951</v>
      </c>
      <c r="I107" s="754" t="s">
        <v>952</v>
      </c>
      <c r="J107" s="754" t="s">
        <v>953</v>
      </c>
      <c r="K107" s="754" t="s">
        <v>954</v>
      </c>
      <c r="L107" s="756">
        <v>33.110000000000014</v>
      </c>
      <c r="M107" s="756">
        <v>1</v>
      </c>
      <c r="N107" s="757">
        <v>33.110000000000014</v>
      </c>
    </row>
    <row r="108" spans="1:14" ht="14.4" customHeight="1" x14ac:dyDescent="0.3">
      <c r="A108" s="752" t="s">
        <v>562</v>
      </c>
      <c r="B108" s="753" t="s">
        <v>1949</v>
      </c>
      <c r="C108" s="754" t="s">
        <v>567</v>
      </c>
      <c r="D108" s="755" t="s">
        <v>568</v>
      </c>
      <c r="E108" s="754" t="s">
        <v>581</v>
      </c>
      <c r="F108" s="755" t="s">
        <v>1950</v>
      </c>
      <c r="G108" s="754" t="s">
        <v>588</v>
      </c>
      <c r="H108" s="754" t="s">
        <v>955</v>
      </c>
      <c r="I108" s="754" t="s">
        <v>956</v>
      </c>
      <c r="J108" s="754" t="s">
        <v>957</v>
      </c>
      <c r="K108" s="754" t="s">
        <v>644</v>
      </c>
      <c r="L108" s="756">
        <v>105.49000000000001</v>
      </c>
      <c r="M108" s="756">
        <v>5</v>
      </c>
      <c r="N108" s="757">
        <v>527.45000000000005</v>
      </c>
    </row>
    <row r="109" spans="1:14" ht="14.4" customHeight="1" x14ac:dyDescent="0.3">
      <c r="A109" s="752" t="s">
        <v>562</v>
      </c>
      <c r="B109" s="753" t="s">
        <v>1949</v>
      </c>
      <c r="C109" s="754" t="s">
        <v>567</v>
      </c>
      <c r="D109" s="755" t="s">
        <v>568</v>
      </c>
      <c r="E109" s="754" t="s">
        <v>581</v>
      </c>
      <c r="F109" s="755" t="s">
        <v>1950</v>
      </c>
      <c r="G109" s="754" t="s">
        <v>588</v>
      </c>
      <c r="H109" s="754" t="s">
        <v>958</v>
      </c>
      <c r="I109" s="754" t="s">
        <v>959</v>
      </c>
      <c r="J109" s="754" t="s">
        <v>960</v>
      </c>
      <c r="K109" s="754" t="s">
        <v>961</v>
      </c>
      <c r="L109" s="756">
        <v>111.51910395714765</v>
      </c>
      <c r="M109" s="756">
        <v>10</v>
      </c>
      <c r="N109" s="757">
        <v>1115.1910395714765</v>
      </c>
    </row>
    <row r="110" spans="1:14" ht="14.4" customHeight="1" x14ac:dyDescent="0.3">
      <c r="A110" s="752" t="s">
        <v>562</v>
      </c>
      <c r="B110" s="753" t="s">
        <v>1949</v>
      </c>
      <c r="C110" s="754" t="s">
        <v>567</v>
      </c>
      <c r="D110" s="755" t="s">
        <v>568</v>
      </c>
      <c r="E110" s="754" t="s">
        <v>581</v>
      </c>
      <c r="F110" s="755" t="s">
        <v>1950</v>
      </c>
      <c r="G110" s="754" t="s">
        <v>588</v>
      </c>
      <c r="H110" s="754" t="s">
        <v>962</v>
      </c>
      <c r="I110" s="754" t="s">
        <v>963</v>
      </c>
      <c r="J110" s="754" t="s">
        <v>964</v>
      </c>
      <c r="K110" s="754" t="s">
        <v>965</v>
      </c>
      <c r="L110" s="756">
        <v>117.44999999999999</v>
      </c>
      <c r="M110" s="756">
        <v>1</v>
      </c>
      <c r="N110" s="757">
        <v>117.44999999999999</v>
      </c>
    </row>
    <row r="111" spans="1:14" ht="14.4" customHeight="1" x14ac:dyDescent="0.3">
      <c r="A111" s="752" t="s">
        <v>562</v>
      </c>
      <c r="B111" s="753" t="s">
        <v>1949</v>
      </c>
      <c r="C111" s="754" t="s">
        <v>567</v>
      </c>
      <c r="D111" s="755" t="s">
        <v>568</v>
      </c>
      <c r="E111" s="754" t="s">
        <v>581</v>
      </c>
      <c r="F111" s="755" t="s">
        <v>1950</v>
      </c>
      <c r="G111" s="754" t="s">
        <v>588</v>
      </c>
      <c r="H111" s="754" t="s">
        <v>966</v>
      </c>
      <c r="I111" s="754" t="s">
        <v>966</v>
      </c>
      <c r="J111" s="754" t="s">
        <v>967</v>
      </c>
      <c r="K111" s="754" t="s">
        <v>968</v>
      </c>
      <c r="L111" s="756">
        <v>176.15</v>
      </c>
      <c r="M111" s="756">
        <v>2</v>
      </c>
      <c r="N111" s="757">
        <v>352.3</v>
      </c>
    </row>
    <row r="112" spans="1:14" ht="14.4" customHeight="1" x14ac:dyDescent="0.3">
      <c r="A112" s="752" t="s">
        <v>562</v>
      </c>
      <c r="B112" s="753" t="s">
        <v>1949</v>
      </c>
      <c r="C112" s="754" t="s">
        <v>567</v>
      </c>
      <c r="D112" s="755" t="s">
        <v>568</v>
      </c>
      <c r="E112" s="754" t="s">
        <v>581</v>
      </c>
      <c r="F112" s="755" t="s">
        <v>1950</v>
      </c>
      <c r="G112" s="754" t="s">
        <v>588</v>
      </c>
      <c r="H112" s="754" t="s">
        <v>969</v>
      </c>
      <c r="I112" s="754" t="s">
        <v>969</v>
      </c>
      <c r="J112" s="754" t="s">
        <v>970</v>
      </c>
      <c r="K112" s="754" t="s">
        <v>971</v>
      </c>
      <c r="L112" s="756">
        <v>92</v>
      </c>
      <c r="M112" s="756">
        <v>1</v>
      </c>
      <c r="N112" s="757">
        <v>92</v>
      </c>
    </row>
    <row r="113" spans="1:14" ht="14.4" customHeight="1" x14ac:dyDescent="0.3">
      <c r="A113" s="752" t="s">
        <v>562</v>
      </c>
      <c r="B113" s="753" t="s">
        <v>1949</v>
      </c>
      <c r="C113" s="754" t="s">
        <v>567</v>
      </c>
      <c r="D113" s="755" t="s">
        <v>568</v>
      </c>
      <c r="E113" s="754" t="s">
        <v>581</v>
      </c>
      <c r="F113" s="755" t="s">
        <v>1950</v>
      </c>
      <c r="G113" s="754" t="s">
        <v>588</v>
      </c>
      <c r="H113" s="754" t="s">
        <v>972</v>
      </c>
      <c r="I113" s="754" t="s">
        <v>973</v>
      </c>
      <c r="J113" s="754" t="s">
        <v>974</v>
      </c>
      <c r="K113" s="754" t="s">
        <v>975</v>
      </c>
      <c r="L113" s="756">
        <v>382.10999999999996</v>
      </c>
      <c r="M113" s="756">
        <v>2</v>
      </c>
      <c r="N113" s="757">
        <v>764.21999999999991</v>
      </c>
    </row>
    <row r="114" spans="1:14" ht="14.4" customHeight="1" x14ac:dyDescent="0.3">
      <c r="A114" s="752" t="s">
        <v>562</v>
      </c>
      <c r="B114" s="753" t="s">
        <v>1949</v>
      </c>
      <c r="C114" s="754" t="s">
        <v>567</v>
      </c>
      <c r="D114" s="755" t="s">
        <v>568</v>
      </c>
      <c r="E114" s="754" t="s">
        <v>581</v>
      </c>
      <c r="F114" s="755" t="s">
        <v>1950</v>
      </c>
      <c r="G114" s="754" t="s">
        <v>588</v>
      </c>
      <c r="H114" s="754" t="s">
        <v>976</v>
      </c>
      <c r="I114" s="754" t="s">
        <v>977</v>
      </c>
      <c r="J114" s="754" t="s">
        <v>978</v>
      </c>
      <c r="K114" s="754" t="s">
        <v>979</v>
      </c>
      <c r="L114" s="756">
        <v>60.750000000000021</v>
      </c>
      <c r="M114" s="756">
        <v>4</v>
      </c>
      <c r="N114" s="757">
        <v>243.00000000000009</v>
      </c>
    </row>
    <row r="115" spans="1:14" ht="14.4" customHeight="1" x14ac:dyDescent="0.3">
      <c r="A115" s="752" t="s">
        <v>562</v>
      </c>
      <c r="B115" s="753" t="s">
        <v>1949</v>
      </c>
      <c r="C115" s="754" t="s">
        <v>567</v>
      </c>
      <c r="D115" s="755" t="s">
        <v>568</v>
      </c>
      <c r="E115" s="754" t="s">
        <v>581</v>
      </c>
      <c r="F115" s="755" t="s">
        <v>1950</v>
      </c>
      <c r="G115" s="754" t="s">
        <v>588</v>
      </c>
      <c r="H115" s="754" t="s">
        <v>980</v>
      </c>
      <c r="I115" s="754" t="s">
        <v>916</v>
      </c>
      <c r="J115" s="754" t="s">
        <v>981</v>
      </c>
      <c r="K115" s="754"/>
      <c r="L115" s="756">
        <v>538.48</v>
      </c>
      <c r="M115" s="756">
        <v>6</v>
      </c>
      <c r="N115" s="757">
        <v>3230.88</v>
      </c>
    </row>
    <row r="116" spans="1:14" ht="14.4" customHeight="1" x14ac:dyDescent="0.3">
      <c r="A116" s="752" t="s">
        <v>562</v>
      </c>
      <c r="B116" s="753" t="s">
        <v>1949</v>
      </c>
      <c r="C116" s="754" t="s">
        <v>567</v>
      </c>
      <c r="D116" s="755" t="s">
        <v>568</v>
      </c>
      <c r="E116" s="754" t="s">
        <v>581</v>
      </c>
      <c r="F116" s="755" t="s">
        <v>1950</v>
      </c>
      <c r="G116" s="754" t="s">
        <v>588</v>
      </c>
      <c r="H116" s="754" t="s">
        <v>982</v>
      </c>
      <c r="I116" s="754" t="s">
        <v>916</v>
      </c>
      <c r="J116" s="754" t="s">
        <v>983</v>
      </c>
      <c r="K116" s="754"/>
      <c r="L116" s="756">
        <v>165.27209805270019</v>
      </c>
      <c r="M116" s="756">
        <v>9</v>
      </c>
      <c r="N116" s="757">
        <v>1487.4488824743016</v>
      </c>
    </row>
    <row r="117" spans="1:14" ht="14.4" customHeight="1" x14ac:dyDescent="0.3">
      <c r="A117" s="752" t="s">
        <v>562</v>
      </c>
      <c r="B117" s="753" t="s">
        <v>1949</v>
      </c>
      <c r="C117" s="754" t="s">
        <v>567</v>
      </c>
      <c r="D117" s="755" t="s">
        <v>568</v>
      </c>
      <c r="E117" s="754" t="s">
        <v>581</v>
      </c>
      <c r="F117" s="755" t="s">
        <v>1950</v>
      </c>
      <c r="G117" s="754" t="s">
        <v>588</v>
      </c>
      <c r="H117" s="754" t="s">
        <v>984</v>
      </c>
      <c r="I117" s="754" t="s">
        <v>916</v>
      </c>
      <c r="J117" s="754" t="s">
        <v>985</v>
      </c>
      <c r="K117" s="754"/>
      <c r="L117" s="756">
        <v>135.66348430806801</v>
      </c>
      <c r="M117" s="756">
        <v>1</v>
      </c>
      <c r="N117" s="757">
        <v>135.66348430806801</v>
      </c>
    </row>
    <row r="118" spans="1:14" ht="14.4" customHeight="1" x14ac:dyDescent="0.3">
      <c r="A118" s="752" t="s">
        <v>562</v>
      </c>
      <c r="B118" s="753" t="s">
        <v>1949</v>
      </c>
      <c r="C118" s="754" t="s">
        <v>567</v>
      </c>
      <c r="D118" s="755" t="s">
        <v>568</v>
      </c>
      <c r="E118" s="754" t="s">
        <v>581</v>
      </c>
      <c r="F118" s="755" t="s">
        <v>1950</v>
      </c>
      <c r="G118" s="754" t="s">
        <v>588</v>
      </c>
      <c r="H118" s="754" t="s">
        <v>986</v>
      </c>
      <c r="I118" s="754" t="s">
        <v>916</v>
      </c>
      <c r="J118" s="754" t="s">
        <v>987</v>
      </c>
      <c r="K118" s="754"/>
      <c r="L118" s="756">
        <v>413.1680549101165</v>
      </c>
      <c r="M118" s="756">
        <v>1</v>
      </c>
      <c r="N118" s="757">
        <v>413.1680549101165</v>
      </c>
    </row>
    <row r="119" spans="1:14" ht="14.4" customHeight="1" x14ac:dyDescent="0.3">
      <c r="A119" s="752" t="s">
        <v>562</v>
      </c>
      <c r="B119" s="753" t="s">
        <v>1949</v>
      </c>
      <c r="C119" s="754" t="s">
        <v>567</v>
      </c>
      <c r="D119" s="755" t="s">
        <v>568</v>
      </c>
      <c r="E119" s="754" t="s">
        <v>581</v>
      </c>
      <c r="F119" s="755" t="s">
        <v>1950</v>
      </c>
      <c r="G119" s="754" t="s">
        <v>588</v>
      </c>
      <c r="H119" s="754" t="s">
        <v>988</v>
      </c>
      <c r="I119" s="754" t="s">
        <v>989</v>
      </c>
      <c r="J119" s="754" t="s">
        <v>990</v>
      </c>
      <c r="K119" s="754" t="s">
        <v>991</v>
      </c>
      <c r="L119" s="756">
        <v>929.75</v>
      </c>
      <c r="M119" s="756">
        <v>1</v>
      </c>
      <c r="N119" s="757">
        <v>929.75</v>
      </c>
    </row>
    <row r="120" spans="1:14" ht="14.4" customHeight="1" x14ac:dyDescent="0.3">
      <c r="A120" s="752" t="s">
        <v>562</v>
      </c>
      <c r="B120" s="753" t="s">
        <v>1949</v>
      </c>
      <c r="C120" s="754" t="s">
        <v>567</v>
      </c>
      <c r="D120" s="755" t="s">
        <v>568</v>
      </c>
      <c r="E120" s="754" t="s">
        <v>581</v>
      </c>
      <c r="F120" s="755" t="s">
        <v>1950</v>
      </c>
      <c r="G120" s="754" t="s">
        <v>588</v>
      </c>
      <c r="H120" s="754" t="s">
        <v>992</v>
      </c>
      <c r="I120" s="754" t="s">
        <v>993</v>
      </c>
      <c r="J120" s="754" t="s">
        <v>994</v>
      </c>
      <c r="K120" s="754" t="s">
        <v>995</v>
      </c>
      <c r="L120" s="756">
        <v>62.14</v>
      </c>
      <c r="M120" s="756">
        <v>1</v>
      </c>
      <c r="N120" s="757">
        <v>62.14</v>
      </c>
    </row>
    <row r="121" spans="1:14" ht="14.4" customHeight="1" x14ac:dyDescent="0.3">
      <c r="A121" s="752" t="s">
        <v>562</v>
      </c>
      <c r="B121" s="753" t="s">
        <v>1949</v>
      </c>
      <c r="C121" s="754" t="s">
        <v>567</v>
      </c>
      <c r="D121" s="755" t="s">
        <v>568</v>
      </c>
      <c r="E121" s="754" t="s">
        <v>581</v>
      </c>
      <c r="F121" s="755" t="s">
        <v>1950</v>
      </c>
      <c r="G121" s="754" t="s">
        <v>588</v>
      </c>
      <c r="H121" s="754" t="s">
        <v>996</v>
      </c>
      <c r="I121" s="754" t="s">
        <v>916</v>
      </c>
      <c r="J121" s="754" t="s">
        <v>997</v>
      </c>
      <c r="K121" s="754"/>
      <c r="L121" s="756">
        <v>105.16541128763421</v>
      </c>
      <c r="M121" s="756">
        <v>10</v>
      </c>
      <c r="N121" s="757">
        <v>1051.6541128763422</v>
      </c>
    </row>
    <row r="122" spans="1:14" ht="14.4" customHeight="1" x14ac:dyDescent="0.3">
      <c r="A122" s="752" t="s">
        <v>562</v>
      </c>
      <c r="B122" s="753" t="s">
        <v>1949</v>
      </c>
      <c r="C122" s="754" t="s">
        <v>567</v>
      </c>
      <c r="D122" s="755" t="s">
        <v>568</v>
      </c>
      <c r="E122" s="754" t="s">
        <v>581</v>
      </c>
      <c r="F122" s="755" t="s">
        <v>1950</v>
      </c>
      <c r="G122" s="754" t="s">
        <v>588</v>
      </c>
      <c r="H122" s="754" t="s">
        <v>998</v>
      </c>
      <c r="I122" s="754" t="s">
        <v>999</v>
      </c>
      <c r="J122" s="754" t="s">
        <v>978</v>
      </c>
      <c r="K122" s="754" t="s">
        <v>1000</v>
      </c>
      <c r="L122" s="756">
        <v>60.309999999999981</v>
      </c>
      <c r="M122" s="756">
        <v>2</v>
      </c>
      <c r="N122" s="757">
        <v>120.61999999999996</v>
      </c>
    </row>
    <row r="123" spans="1:14" ht="14.4" customHeight="1" x14ac:dyDescent="0.3">
      <c r="A123" s="752" t="s">
        <v>562</v>
      </c>
      <c r="B123" s="753" t="s">
        <v>1949</v>
      </c>
      <c r="C123" s="754" t="s">
        <v>567</v>
      </c>
      <c r="D123" s="755" t="s">
        <v>568</v>
      </c>
      <c r="E123" s="754" t="s">
        <v>581</v>
      </c>
      <c r="F123" s="755" t="s">
        <v>1950</v>
      </c>
      <c r="G123" s="754" t="s">
        <v>588</v>
      </c>
      <c r="H123" s="754" t="s">
        <v>1001</v>
      </c>
      <c r="I123" s="754" t="s">
        <v>1002</v>
      </c>
      <c r="J123" s="754" t="s">
        <v>1003</v>
      </c>
      <c r="K123" s="754" t="s">
        <v>1004</v>
      </c>
      <c r="L123" s="756">
        <v>83.13000000000001</v>
      </c>
      <c r="M123" s="756">
        <v>3</v>
      </c>
      <c r="N123" s="757">
        <v>249.39000000000001</v>
      </c>
    </row>
    <row r="124" spans="1:14" ht="14.4" customHeight="1" x14ac:dyDescent="0.3">
      <c r="A124" s="752" t="s">
        <v>562</v>
      </c>
      <c r="B124" s="753" t="s">
        <v>1949</v>
      </c>
      <c r="C124" s="754" t="s">
        <v>567</v>
      </c>
      <c r="D124" s="755" t="s">
        <v>568</v>
      </c>
      <c r="E124" s="754" t="s">
        <v>581</v>
      </c>
      <c r="F124" s="755" t="s">
        <v>1950</v>
      </c>
      <c r="G124" s="754" t="s">
        <v>588</v>
      </c>
      <c r="H124" s="754" t="s">
        <v>1005</v>
      </c>
      <c r="I124" s="754" t="s">
        <v>1006</v>
      </c>
      <c r="J124" s="754" t="s">
        <v>1007</v>
      </c>
      <c r="K124" s="754" t="s">
        <v>1008</v>
      </c>
      <c r="L124" s="756">
        <v>95.47903491979902</v>
      </c>
      <c r="M124" s="756">
        <v>2</v>
      </c>
      <c r="N124" s="757">
        <v>190.95806983959804</v>
      </c>
    </row>
    <row r="125" spans="1:14" ht="14.4" customHeight="1" x14ac:dyDescent="0.3">
      <c r="A125" s="752" t="s">
        <v>562</v>
      </c>
      <c r="B125" s="753" t="s">
        <v>1949</v>
      </c>
      <c r="C125" s="754" t="s">
        <v>567</v>
      </c>
      <c r="D125" s="755" t="s">
        <v>568</v>
      </c>
      <c r="E125" s="754" t="s">
        <v>581</v>
      </c>
      <c r="F125" s="755" t="s">
        <v>1950</v>
      </c>
      <c r="G125" s="754" t="s">
        <v>588</v>
      </c>
      <c r="H125" s="754" t="s">
        <v>1009</v>
      </c>
      <c r="I125" s="754" t="s">
        <v>1010</v>
      </c>
      <c r="J125" s="754" t="s">
        <v>1011</v>
      </c>
      <c r="K125" s="754" t="s">
        <v>1012</v>
      </c>
      <c r="L125" s="756">
        <v>975.5999999999998</v>
      </c>
      <c r="M125" s="756">
        <v>1</v>
      </c>
      <c r="N125" s="757">
        <v>975.5999999999998</v>
      </c>
    </row>
    <row r="126" spans="1:14" ht="14.4" customHeight="1" x14ac:dyDescent="0.3">
      <c r="A126" s="752" t="s">
        <v>562</v>
      </c>
      <c r="B126" s="753" t="s">
        <v>1949</v>
      </c>
      <c r="C126" s="754" t="s">
        <v>567</v>
      </c>
      <c r="D126" s="755" t="s">
        <v>568</v>
      </c>
      <c r="E126" s="754" t="s">
        <v>581</v>
      </c>
      <c r="F126" s="755" t="s">
        <v>1950</v>
      </c>
      <c r="G126" s="754" t="s">
        <v>588</v>
      </c>
      <c r="H126" s="754" t="s">
        <v>1013</v>
      </c>
      <c r="I126" s="754" t="s">
        <v>1014</v>
      </c>
      <c r="J126" s="754" t="s">
        <v>1015</v>
      </c>
      <c r="K126" s="754" t="s">
        <v>1016</v>
      </c>
      <c r="L126" s="756">
        <v>218.89992807994986</v>
      </c>
      <c r="M126" s="756">
        <v>3</v>
      </c>
      <c r="N126" s="757">
        <v>656.69978423984958</v>
      </c>
    </row>
    <row r="127" spans="1:14" ht="14.4" customHeight="1" x14ac:dyDescent="0.3">
      <c r="A127" s="752" t="s">
        <v>562</v>
      </c>
      <c r="B127" s="753" t="s">
        <v>1949</v>
      </c>
      <c r="C127" s="754" t="s">
        <v>567</v>
      </c>
      <c r="D127" s="755" t="s">
        <v>568</v>
      </c>
      <c r="E127" s="754" t="s">
        <v>581</v>
      </c>
      <c r="F127" s="755" t="s">
        <v>1950</v>
      </c>
      <c r="G127" s="754" t="s">
        <v>588</v>
      </c>
      <c r="H127" s="754" t="s">
        <v>1017</v>
      </c>
      <c r="I127" s="754" t="s">
        <v>1018</v>
      </c>
      <c r="J127" s="754" t="s">
        <v>1019</v>
      </c>
      <c r="K127" s="754" t="s">
        <v>1020</v>
      </c>
      <c r="L127" s="756">
        <v>79.949999999999989</v>
      </c>
      <c r="M127" s="756">
        <v>1</v>
      </c>
      <c r="N127" s="757">
        <v>79.949999999999989</v>
      </c>
    </row>
    <row r="128" spans="1:14" ht="14.4" customHeight="1" x14ac:dyDescent="0.3">
      <c r="A128" s="752" t="s">
        <v>562</v>
      </c>
      <c r="B128" s="753" t="s">
        <v>1949</v>
      </c>
      <c r="C128" s="754" t="s">
        <v>567</v>
      </c>
      <c r="D128" s="755" t="s">
        <v>568</v>
      </c>
      <c r="E128" s="754" t="s">
        <v>581</v>
      </c>
      <c r="F128" s="755" t="s">
        <v>1950</v>
      </c>
      <c r="G128" s="754" t="s">
        <v>588</v>
      </c>
      <c r="H128" s="754" t="s">
        <v>1021</v>
      </c>
      <c r="I128" s="754" t="s">
        <v>1022</v>
      </c>
      <c r="J128" s="754" t="s">
        <v>1023</v>
      </c>
      <c r="K128" s="754" t="s">
        <v>1024</v>
      </c>
      <c r="L128" s="756">
        <v>134.85999999999999</v>
      </c>
      <c r="M128" s="756">
        <v>1</v>
      </c>
      <c r="N128" s="757">
        <v>134.85999999999999</v>
      </c>
    </row>
    <row r="129" spans="1:14" ht="14.4" customHeight="1" x14ac:dyDescent="0.3">
      <c r="A129" s="752" t="s">
        <v>562</v>
      </c>
      <c r="B129" s="753" t="s">
        <v>1949</v>
      </c>
      <c r="C129" s="754" t="s">
        <v>567</v>
      </c>
      <c r="D129" s="755" t="s">
        <v>568</v>
      </c>
      <c r="E129" s="754" t="s">
        <v>581</v>
      </c>
      <c r="F129" s="755" t="s">
        <v>1950</v>
      </c>
      <c r="G129" s="754" t="s">
        <v>588</v>
      </c>
      <c r="H129" s="754" t="s">
        <v>1025</v>
      </c>
      <c r="I129" s="754" t="s">
        <v>1026</v>
      </c>
      <c r="J129" s="754" t="s">
        <v>1027</v>
      </c>
      <c r="K129" s="754" t="s">
        <v>1028</v>
      </c>
      <c r="L129" s="756">
        <v>146.51575567200379</v>
      </c>
      <c r="M129" s="756">
        <v>1</v>
      </c>
      <c r="N129" s="757">
        <v>146.51575567200379</v>
      </c>
    </row>
    <row r="130" spans="1:14" ht="14.4" customHeight="1" x14ac:dyDescent="0.3">
      <c r="A130" s="752" t="s">
        <v>562</v>
      </c>
      <c r="B130" s="753" t="s">
        <v>1949</v>
      </c>
      <c r="C130" s="754" t="s">
        <v>567</v>
      </c>
      <c r="D130" s="755" t="s">
        <v>568</v>
      </c>
      <c r="E130" s="754" t="s">
        <v>581</v>
      </c>
      <c r="F130" s="755" t="s">
        <v>1950</v>
      </c>
      <c r="G130" s="754" t="s">
        <v>588</v>
      </c>
      <c r="H130" s="754" t="s">
        <v>1029</v>
      </c>
      <c r="I130" s="754" t="s">
        <v>916</v>
      </c>
      <c r="J130" s="754" t="s">
        <v>1030</v>
      </c>
      <c r="K130" s="754"/>
      <c r="L130" s="756">
        <v>44.045000000000002</v>
      </c>
      <c r="M130" s="756">
        <v>1</v>
      </c>
      <c r="N130" s="757">
        <v>44.045000000000002</v>
      </c>
    </row>
    <row r="131" spans="1:14" ht="14.4" customHeight="1" x14ac:dyDescent="0.3">
      <c r="A131" s="752" t="s">
        <v>562</v>
      </c>
      <c r="B131" s="753" t="s">
        <v>1949</v>
      </c>
      <c r="C131" s="754" t="s">
        <v>567</v>
      </c>
      <c r="D131" s="755" t="s">
        <v>568</v>
      </c>
      <c r="E131" s="754" t="s">
        <v>581</v>
      </c>
      <c r="F131" s="755" t="s">
        <v>1950</v>
      </c>
      <c r="G131" s="754" t="s">
        <v>588</v>
      </c>
      <c r="H131" s="754" t="s">
        <v>1031</v>
      </c>
      <c r="I131" s="754" t="s">
        <v>1032</v>
      </c>
      <c r="J131" s="754" t="s">
        <v>1033</v>
      </c>
      <c r="K131" s="754" t="s">
        <v>1034</v>
      </c>
      <c r="L131" s="756">
        <v>120.51999999999998</v>
      </c>
      <c r="M131" s="756">
        <v>3</v>
      </c>
      <c r="N131" s="757">
        <v>361.55999999999995</v>
      </c>
    </row>
    <row r="132" spans="1:14" ht="14.4" customHeight="1" x14ac:dyDescent="0.3">
      <c r="A132" s="752" t="s">
        <v>562</v>
      </c>
      <c r="B132" s="753" t="s">
        <v>1949</v>
      </c>
      <c r="C132" s="754" t="s">
        <v>567</v>
      </c>
      <c r="D132" s="755" t="s">
        <v>568</v>
      </c>
      <c r="E132" s="754" t="s">
        <v>581</v>
      </c>
      <c r="F132" s="755" t="s">
        <v>1950</v>
      </c>
      <c r="G132" s="754" t="s">
        <v>588</v>
      </c>
      <c r="H132" s="754" t="s">
        <v>1035</v>
      </c>
      <c r="I132" s="754" t="s">
        <v>1036</v>
      </c>
      <c r="J132" s="754" t="s">
        <v>1037</v>
      </c>
      <c r="K132" s="754" t="s">
        <v>1038</v>
      </c>
      <c r="L132" s="756">
        <v>41.470013110143135</v>
      </c>
      <c r="M132" s="756">
        <v>6</v>
      </c>
      <c r="N132" s="757">
        <v>248.82007866085883</v>
      </c>
    </row>
    <row r="133" spans="1:14" ht="14.4" customHeight="1" x14ac:dyDescent="0.3">
      <c r="A133" s="752" t="s">
        <v>562</v>
      </c>
      <c r="B133" s="753" t="s">
        <v>1949</v>
      </c>
      <c r="C133" s="754" t="s">
        <v>567</v>
      </c>
      <c r="D133" s="755" t="s">
        <v>568</v>
      </c>
      <c r="E133" s="754" t="s">
        <v>581</v>
      </c>
      <c r="F133" s="755" t="s">
        <v>1950</v>
      </c>
      <c r="G133" s="754" t="s">
        <v>588</v>
      </c>
      <c r="H133" s="754" t="s">
        <v>1039</v>
      </c>
      <c r="I133" s="754" t="s">
        <v>1040</v>
      </c>
      <c r="J133" s="754" t="s">
        <v>751</v>
      </c>
      <c r="K133" s="754" t="s">
        <v>1041</v>
      </c>
      <c r="L133" s="756">
        <v>181.36</v>
      </c>
      <c r="M133" s="756">
        <v>1</v>
      </c>
      <c r="N133" s="757">
        <v>181.36</v>
      </c>
    </row>
    <row r="134" spans="1:14" ht="14.4" customHeight="1" x14ac:dyDescent="0.3">
      <c r="A134" s="752" t="s">
        <v>562</v>
      </c>
      <c r="B134" s="753" t="s">
        <v>1949</v>
      </c>
      <c r="C134" s="754" t="s">
        <v>567</v>
      </c>
      <c r="D134" s="755" t="s">
        <v>568</v>
      </c>
      <c r="E134" s="754" t="s">
        <v>581</v>
      </c>
      <c r="F134" s="755" t="s">
        <v>1950</v>
      </c>
      <c r="G134" s="754" t="s">
        <v>588</v>
      </c>
      <c r="H134" s="754" t="s">
        <v>1042</v>
      </c>
      <c r="I134" s="754" t="s">
        <v>1043</v>
      </c>
      <c r="J134" s="754" t="s">
        <v>1044</v>
      </c>
      <c r="K134" s="754"/>
      <c r="L134" s="756">
        <v>562.95999999999992</v>
      </c>
      <c r="M134" s="756">
        <v>1</v>
      </c>
      <c r="N134" s="757">
        <v>562.95999999999992</v>
      </c>
    </row>
    <row r="135" spans="1:14" ht="14.4" customHeight="1" x14ac:dyDescent="0.3">
      <c r="A135" s="752" t="s">
        <v>562</v>
      </c>
      <c r="B135" s="753" t="s">
        <v>1949</v>
      </c>
      <c r="C135" s="754" t="s">
        <v>567</v>
      </c>
      <c r="D135" s="755" t="s">
        <v>568</v>
      </c>
      <c r="E135" s="754" t="s">
        <v>581</v>
      </c>
      <c r="F135" s="755" t="s">
        <v>1950</v>
      </c>
      <c r="G135" s="754" t="s">
        <v>588</v>
      </c>
      <c r="H135" s="754" t="s">
        <v>1045</v>
      </c>
      <c r="I135" s="754" t="s">
        <v>1045</v>
      </c>
      <c r="J135" s="754" t="s">
        <v>1046</v>
      </c>
      <c r="K135" s="754" t="s">
        <v>1047</v>
      </c>
      <c r="L135" s="756">
        <v>557.29999999999973</v>
      </c>
      <c r="M135" s="756">
        <v>2</v>
      </c>
      <c r="N135" s="757">
        <v>1114.5999999999995</v>
      </c>
    </row>
    <row r="136" spans="1:14" ht="14.4" customHeight="1" x14ac:dyDescent="0.3">
      <c r="A136" s="752" t="s">
        <v>562</v>
      </c>
      <c r="B136" s="753" t="s">
        <v>1949</v>
      </c>
      <c r="C136" s="754" t="s">
        <v>567</v>
      </c>
      <c r="D136" s="755" t="s">
        <v>568</v>
      </c>
      <c r="E136" s="754" t="s">
        <v>581</v>
      </c>
      <c r="F136" s="755" t="s">
        <v>1950</v>
      </c>
      <c r="G136" s="754" t="s">
        <v>588</v>
      </c>
      <c r="H136" s="754" t="s">
        <v>1048</v>
      </c>
      <c r="I136" s="754" t="s">
        <v>1048</v>
      </c>
      <c r="J136" s="754" t="s">
        <v>1037</v>
      </c>
      <c r="K136" s="754" t="s">
        <v>1049</v>
      </c>
      <c r="L136" s="756">
        <v>57.620000000000012</v>
      </c>
      <c r="M136" s="756">
        <v>4</v>
      </c>
      <c r="N136" s="757">
        <v>230.48000000000005</v>
      </c>
    </row>
    <row r="137" spans="1:14" ht="14.4" customHeight="1" x14ac:dyDescent="0.3">
      <c r="A137" s="752" t="s">
        <v>562</v>
      </c>
      <c r="B137" s="753" t="s">
        <v>1949</v>
      </c>
      <c r="C137" s="754" t="s">
        <v>567</v>
      </c>
      <c r="D137" s="755" t="s">
        <v>568</v>
      </c>
      <c r="E137" s="754" t="s">
        <v>581</v>
      </c>
      <c r="F137" s="755" t="s">
        <v>1950</v>
      </c>
      <c r="G137" s="754" t="s">
        <v>588</v>
      </c>
      <c r="H137" s="754" t="s">
        <v>1050</v>
      </c>
      <c r="I137" s="754" t="s">
        <v>1050</v>
      </c>
      <c r="J137" s="754" t="s">
        <v>1051</v>
      </c>
      <c r="K137" s="754" t="s">
        <v>1052</v>
      </c>
      <c r="L137" s="756">
        <v>164.19</v>
      </c>
      <c r="M137" s="756">
        <v>2</v>
      </c>
      <c r="N137" s="757">
        <v>328.38</v>
      </c>
    </row>
    <row r="138" spans="1:14" ht="14.4" customHeight="1" x14ac:dyDescent="0.3">
      <c r="A138" s="752" t="s">
        <v>562</v>
      </c>
      <c r="B138" s="753" t="s">
        <v>1949</v>
      </c>
      <c r="C138" s="754" t="s">
        <v>567</v>
      </c>
      <c r="D138" s="755" t="s">
        <v>568</v>
      </c>
      <c r="E138" s="754" t="s">
        <v>581</v>
      </c>
      <c r="F138" s="755" t="s">
        <v>1950</v>
      </c>
      <c r="G138" s="754" t="s">
        <v>588</v>
      </c>
      <c r="H138" s="754" t="s">
        <v>1053</v>
      </c>
      <c r="I138" s="754" t="s">
        <v>1053</v>
      </c>
      <c r="J138" s="754" t="s">
        <v>1054</v>
      </c>
      <c r="K138" s="754" t="s">
        <v>1055</v>
      </c>
      <c r="L138" s="756">
        <v>2962.87</v>
      </c>
      <c r="M138" s="756">
        <v>1</v>
      </c>
      <c r="N138" s="757">
        <v>2962.87</v>
      </c>
    </row>
    <row r="139" spans="1:14" ht="14.4" customHeight="1" x14ac:dyDescent="0.3">
      <c r="A139" s="752" t="s">
        <v>562</v>
      </c>
      <c r="B139" s="753" t="s">
        <v>1949</v>
      </c>
      <c r="C139" s="754" t="s">
        <v>567</v>
      </c>
      <c r="D139" s="755" t="s">
        <v>568</v>
      </c>
      <c r="E139" s="754" t="s">
        <v>581</v>
      </c>
      <c r="F139" s="755" t="s">
        <v>1950</v>
      </c>
      <c r="G139" s="754" t="s">
        <v>588</v>
      </c>
      <c r="H139" s="754" t="s">
        <v>1056</v>
      </c>
      <c r="I139" s="754" t="s">
        <v>1056</v>
      </c>
      <c r="J139" s="754" t="s">
        <v>1057</v>
      </c>
      <c r="K139" s="754" t="s">
        <v>1058</v>
      </c>
      <c r="L139" s="756">
        <v>56.339999999999989</v>
      </c>
      <c r="M139" s="756">
        <v>1</v>
      </c>
      <c r="N139" s="757">
        <v>56.339999999999989</v>
      </c>
    </row>
    <row r="140" spans="1:14" ht="14.4" customHeight="1" x14ac:dyDescent="0.3">
      <c r="A140" s="752" t="s">
        <v>562</v>
      </c>
      <c r="B140" s="753" t="s">
        <v>1949</v>
      </c>
      <c r="C140" s="754" t="s">
        <v>567</v>
      </c>
      <c r="D140" s="755" t="s">
        <v>568</v>
      </c>
      <c r="E140" s="754" t="s">
        <v>581</v>
      </c>
      <c r="F140" s="755" t="s">
        <v>1950</v>
      </c>
      <c r="G140" s="754" t="s">
        <v>588</v>
      </c>
      <c r="H140" s="754" t="s">
        <v>1059</v>
      </c>
      <c r="I140" s="754" t="s">
        <v>1059</v>
      </c>
      <c r="J140" s="754" t="s">
        <v>1060</v>
      </c>
      <c r="K140" s="754" t="s">
        <v>1061</v>
      </c>
      <c r="L140" s="756">
        <v>65.7</v>
      </c>
      <c r="M140" s="756">
        <v>8</v>
      </c>
      <c r="N140" s="757">
        <v>525.6</v>
      </c>
    </row>
    <row r="141" spans="1:14" ht="14.4" customHeight="1" x14ac:dyDescent="0.3">
      <c r="A141" s="752" t="s">
        <v>562</v>
      </c>
      <c r="B141" s="753" t="s">
        <v>1949</v>
      </c>
      <c r="C141" s="754" t="s">
        <v>567</v>
      </c>
      <c r="D141" s="755" t="s">
        <v>568</v>
      </c>
      <c r="E141" s="754" t="s">
        <v>581</v>
      </c>
      <c r="F141" s="755" t="s">
        <v>1950</v>
      </c>
      <c r="G141" s="754" t="s">
        <v>588</v>
      </c>
      <c r="H141" s="754" t="s">
        <v>1062</v>
      </c>
      <c r="I141" s="754" t="s">
        <v>1062</v>
      </c>
      <c r="J141" s="754" t="s">
        <v>1063</v>
      </c>
      <c r="K141" s="754" t="s">
        <v>1064</v>
      </c>
      <c r="L141" s="756">
        <v>123.10999999999999</v>
      </c>
      <c r="M141" s="756">
        <v>1</v>
      </c>
      <c r="N141" s="757">
        <v>123.10999999999999</v>
      </c>
    </row>
    <row r="142" spans="1:14" ht="14.4" customHeight="1" x14ac:dyDescent="0.3">
      <c r="A142" s="752" t="s">
        <v>562</v>
      </c>
      <c r="B142" s="753" t="s">
        <v>1949</v>
      </c>
      <c r="C142" s="754" t="s">
        <v>567</v>
      </c>
      <c r="D142" s="755" t="s">
        <v>568</v>
      </c>
      <c r="E142" s="754" t="s">
        <v>581</v>
      </c>
      <c r="F142" s="755" t="s">
        <v>1950</v>
      </c>
      <c r="G142" s="754" t="s">
        <v>588</v>
      </c>
      <c r="H142" s="754" t="s">
        <v>1065</v>
      </c>
      <c r="I142" s="754" t="s">
        <v>1065</v>
      </c>
      <c r="J142" s="754" t="s">
        <v>1066</v>
      </c>
      <c r="K142" s="754" t="s">
        <v>1067</v>
      </c>
      <c r="L142" s="756">
        <v>81.960000000000036</v>
      </c>
      <c r="M142" s="756">
        <v>1</v>
      </c>
      <c r="N142" s="757">
        <v>81.960000000000036</v>
      </c>
    </row>
    <row r="143" spans="1:14" ht="14.4" customHeight="1" x14ac:dyDescent="0.3">
      <c r="A143" s="752" t="s">
        <v>562</v>
      </c>
      <c r="B143" s="753" t="s">
        <v>1949</v>
      </c>
      <c r="C143" s="754" t="s">
        <v>567</v>
      </c>
      <c r="D143" s="755" t="s">
        <v>568</v>
      </c>
      <c r="E143" s="754" t="s">
        <v>581</v>
      </c>
      <c r="F143" s="755" t="s">
        <v>1950</v>
      </c>
      <c r="G143" s="754" t="s">
        <v>588</v>
      </c>
      <c r="H143" s="754" t="s">
        <v>1068</v>
      </c>
      <c r="I143" s="754" t="s">
        <v>1068</v>
      </c>
      <c r="J143" s="754" t="s">
        <v>1069</v>
      </c>
      <c r="K143" s="754" t="s">
        <v>1070</v>
      </c>
      <c r="L143" s="756">
        <v>73.100000000000023</v>
      </c>
      <c r="M143" s="756">
        <v>2</v>
      </c>
      <c r="N143" s="757">
        <v>146.20000000000005</v>
      </c>
    </row>
    <row r="144" spans="1:14" ht="14.4" customHeight="1" x14ac:dyDescent="0.3">
      <c r="A144" s="752" t="s">
        <v>562</v>
      </c>
      <c r="B144" s="753" t="s">
        <v>1949</v>
      </c>
      <c r="C144" s="754" t="s">
        <v>567</v>
      </c>
      <c r="D144" s="755" t="s">
        <v>568</v>
      </c>
      <c r="E144" s="754" t="s">
        <v>581</v>
      </c>
      <c r="F144" s="755" t="s">
        <v>1950</v>
      </c>
      <c r="G144" s="754" t="s">
        <v>588</v>
      </c>
      <c r="H144" s="754" t="s">
        <v>1071</v>
      </c>
      <c r="I144" s="754" t="s">
        <v>1071</v>
      </c>
      <c r="J144" s="754" t="s">
        <v>1072</v>
      </c>
      <c r="K144" s="754" t="s">
        <v>1073</v>
      </c>
      <c r="L144" s="756">
        <v>81.90000000000002</v>
      </c>
      <c r="M144" s="756">
        <v>2</v>
      </c>
      <c r="N144" s="757">
        <v>163.80000000000004</v>
      </c>
    </row>
    <row r="145" spans="1:14" ht="14.4" customHeight="1" x14ac:dyDescent="0.3">
      <c r="A145" s="752" t="s">
        <v>562</v>
      </c>
      <c r="B145" s="753" t="s">
        <v>1949</v>
      </c>
      <c r="C145" s="754" t="s">
        <v>567</v>
      </c>
      <c r="D145" s="755" t="s">
        <v>568</v>
      </c>
      <c r="E145" s="754" t="s">
        <v>581</v>
      </c>
      <c r="F145" s="755" t="s">
        <v>1950</v>
      </c>
      <c r="G145" s="754" t="s">
        <v>588</v>
      </c>
      <c r="H145" s="754" t="s">
        <v>1074</v>
      </c>
      <c r="I145" s="754" t="s">
        <v>1074</v>
      </c>
      <c r="J145" s="754" t="s">
        <v>1075</v>
      </c>
      <c r="K145" s="754" t="s">
        <v>1076</v>
      </c>
      <c r="L145" s="756">
        <v>100.59999999999998</v>
      </c>
      <c r="M145" s="756">
        <v>2</v>
      </c>
      <c r="N145" s="757">
        <v>201.19999999999996</v>
      </c>
    </row>
    <row r="146" spans="1:14" ht="14.4" customHeight="1" x14ac:dyDescent="0.3">
      <c r="A146" s="752" t="s">
        <v>562</v>
      </c>
      <c r="B146" s="753" t="s">
        <v>1949</v>
      </c>
      <c r="C146" s="754" t="s">
        <v>567</v>
      </c>
      <c r="D146" s="755" t="s">
        <v>568</v>
      </c>
      <c r="E146" s="754" t="s">
        <v>581</v>
      </c>
      <c r="F146" s="755" t="s">
        <v>1950</v>
      </c>
      <c r="G146" s="754" t="s">
        <v>588</v>
      </c>
      <c r="H146" s="754" t="s">
        <v>1077</v>
      </c>
      <c r="I146" s="754" t="s">
        <v>1077</v>
      </c>
      <c r="J146" s="754" t="s">
        <v>1078</v>
      </c>
      <c r="K146" s="754" t="s">
        <v>1079</v>
      </c>
      <c r="L146" s="756">
        <v>72.88</v>
      </c>
      <c r="M146" s="756">
        <v>2</v>
      </c>
      <c r="N146" s="757">
        <v>145.76</v>
      </c>
    </row>
    <row r="147" spans="1:14" ht="14.4" customHeight="1" x14ac:dyDescent="0.3">
      <c r="A147" s="752" t="s">
        <v>562</v>
      </c>
      <c r="B147" s="753" t="s">
        <v>1949</v>
      </c>
      <c r="C147" s="754" t="s">
        <v>567</v>
      </c>
      <c r="D147" s="755" t="s">
        <v>568</v>
      </c>
      <c r="E147" s="754" t="s">
        <v>581</v>
      </c>
      <c r="F147" s="755" t="s">
        <v>1950</v>
      </c>
      <c r="G147" s="754" t="s">
        <v>588</v>
      </c>
      <c r="H147" s="754" t="s">
        <v>1080</v>
      </c>
      <c r="I147" s="754" t="s">
        <v>1080</v>
      </c>
      <c r="J147" s="754" t="s">
        <v>1081</v>
      </c>
      <c r="K147" s="754" t="s">
        <v>1082</v>
      </c>
      <c r="L147" s="756">
        <v>146.10000000000005</v>
      </c>
      <c r="M147" s="756">
        <v>1</v>
      </c>
      <c r="N147" s="757">
        <v>146.10000000000005</v>
      </c>
    </row>
    <row r="148" spans="1:14" ht="14.4" customHeight="1" x14ac:dyDescent="0.3">
      <c r="A148" s="752" t="s">
        <v>562</v>
      </c>
      <c r="B148" s="753" t="s">
        <v>1949</v>
      </c>
      <c r="C148" s="754" t="s">
        <v>567</v>
      </c>
      <c r="D148" s="755" t="s">
        <v>568</v>
      </c>
      <c r="E148" s="754" t="s">
        <v>581</v>
      </c>
      <c r="F148" s="755" t="s">
        <v>1950</v>
      </c>
      <c r="G148" s="754" t="s">
        <v>588</v>
      </c>
      <c r="H148" s="754" t="s">
        <v>1083</v>
      </c>
      <c r="I148" s="754" t="s">
        <v>1083</v>
      </c>
      <c r="J148" s="754" t="s">
        <v>1084</v>
      </c>
      <c r="K148" s="754" t="s">
        <v>1085</v>
      </c>
      <c r="L148" s="756">
        <v>43.78</v>
      </c>
      <c r="M148" s="756">
        <v>1</v>
      </c>
      <c r="N148" s="757">
        <v>43.78</v>
      </c>
    </row>
    <row r="149" spans="1:14" ht="14.4" customHeight="1" x14ac:dyDescent="0.3">
      <c r="A149" s="752" t="s">
        <v>562</v>
      </c>
      <c r="B149" s="753" t="s">
        <v>1949</v>
      </c>
      <c r="C149" s="754" t="s">
        <v>567</v>
      </c>
      <c r="D149" s="755" t="s">
        <v>568</v>
      </c>
      <c r="E149" s="754" t="s">
        <v>581</v>
      </c>
      <c r="F149" s="755" t="s">
        <v>1950</v>
      </c>
      <c r="G149" s="754" t="s">
        <v>588</v>
      </c>
      <c r="H149" s="754" t="s">
        <v>1086</v>
      </c>
      <c r="I149" s="754" t="s">
        <v>1086</v>
      </c>
      <c r="J149" s="754" t="s">
        <v>846</v>
      </c>
      <c r="K149" s="754" t="s">
        <v>847</v>
      </c>
      <c r="L149" s="756">
        <v>34.45000000000001</v>
      </c>
      <c r="M149" s="756">
        <v>2</v>
      </c>
      <c r="N149" s="757">
        <v>68.90000000000002</v>
      </c>
    </row>
    <row r="150" spans="1:14" ht="14.4" customHeight="1" x14ac:dyDescent="0.3">
      <c r="A150" s="752" t="s">
        <v>562</v>
      </c>
      <c r="B150" s="753" t="s">
        <v>1949</v>
      </c>
      <c r="C150" s="754" t="s">
        <v>567</v>
      </c>
      <c r="D150" s="755" t="s">
        <v>568</v>
      </c>
      <c r="E150" s="754" t="s">
        <v>581</v>
      </c>
      <c r="F150" s="755" t="s">
        <v>1950</v>
      </c>
      <c r="G150" s="754" t="s">
        <v>588</v>
      </c>
      <c r="H150" s="754" t="s">
        <v>1087</v>
      </c>
      <c r="I150" s="754" t="s">
        <v>1087</v>
      </c>
      <c r="J150" s="754" t="s">
        <v>1088</v>
      </c>
      <c r="K150" s="754" t="s">
        <v>1089</v>
      </c>
      <c r="L150" s="756">
        <v>126.59</v>
      </c>
      <c r="M150" s="756">
        <v>2</v>
      </c>
      <c r="N150" s="757">
        <v>253.18</v>
      </c>
    </row>
    <row r="151" spans="1:14" ht="14.4" customHeight="1" x14ac:dyDescent="0.3">
      <c r="A151" s="752" t="s">
        <v>562</v>
      </c>
      <c r="B151" s="753" t="s">
        <v>1949</v>
      </c>
      <c r="C151" s="754" t="s">
        <v>567</v>
      </c>
      <c r="D151" s="755" t="s">
        <v>568</v>
      </c>
      <c r="E151" s="754" t="s">
        <v>581</v>
      </c>
      <c r="F151" s="755" t="s">
        <v>1950</v>
      </c>
      <c r="G151" s="754" t="s">
        <v>588</v>
      </c>
      <c r="H151" s="754" t="s">
        <v>1090</v>
      </c>
      <c r="I151" s="754" t="s">
        <v>916</v>
      </c>
      <c r="J151" s="754" t="s">
        <v>1091</v>
      </c>
      <c r="K151" s="754"/>
      <c r="L151" s="756">
        <v>17.267999999999997</v>
      </c>
      <c r="M151" s="756">
        <v>1</v>
      </c>
      <c r="N151" s="757">
        <v>17.267999999999997</v>
      </c>
    </row>
    <row r="152" spans="1:14" ht="14.4" customHeight="1" x14ac:dyDescent="0.3">
      <c r="A152" s="752" t="s">
        <v>562</v>
      </c>
      <c r="B152" s="753" t="s">
        <v>1949</v>
      </c>
      <c r="C152" s="754" t="s">
        <v>567</v>
      </c>
      <c r="D152" s="755" t="s">
        <v>568</v>
      </c>
      <c r="E152" s="754" t="s">
        <v>581</v>
      </c>
      <c r="F152" s="755" t="s">
        <v>1950</v>
      </c>
      <c r="G152" s="754" t="s">
        <v>588</v>
      </c>
      <c r="H152" s="754" t="s">
        <v>1092</v>
      </c>
      <c r="I152" s="754" t="s">
        <v>1092</v>
      </c>
      <c r="J152" s="754" t="s">
        <v>1093</v>
      </c>
      <c r="K152" s="754" t="s">
        <v>1094</v>
      </c>
      <c r="L152" s="756">
        <v>98.649999999999977</v>
      </c>
      <c r="M152" s="756">
        <v>1</v>
      </c>
      <c r="N152" s="757">
        <v>98.649999999999977</v>
      </c>
    </row>
    <row r="153" spans="1:14" ht="14.4" customHeight="1" x14ac:dyDescent="0.3">
      <c r="A153" s="752" t="s">
        <v>562</v>
      </c>
      <c r="B153" s="753" t="s">
        <v>1949</v>
      </c>
      <c r="C153" s="754" t="s">
        <v>567</v>
      </c>
      <c r="D153" s="755" t="s">
        <v>568</v>
      </c>
      <c r="E153" s="754" t="s">
        <v>581</v>
      </c>
      <c r="F153" s="755" t="s">
        <v>1950</v>
      </c>
      <c r="G153" s="754" t="s">
        <v>588</v>
      </c>
      <c r="H153" s="754" t="s">
        <v>1095</v>
      </c>
      <c r="I153" s="754" t="s">
        <v>1095</v>
      </c>
      <c r="J153" s="754" t="s">
        <v>1096</v>
      </c>
      <c r="K153" s="754" t="s">
        <v>1097</v>
      </c>
      <c r="L153" s="756">
        <v>282.83999999999997</v>
      </c>
      <c r="M153" s="756">
        <v>1</v>
      </c>
      <c r="N153" s="757">
        <v>282.83999999999997</v>
      </c>
    </row>
    <row r="154" spans="1:14" ht="14.4" customHeight="1" x14ac:dyDescent="0.3">
      <c r="A154" s="752" t="s">
        <v>562</v>
      </c>
      <c r="B154" s="753" t="s">
        <v>1949</v>
      </c>
      <c r="C154" s="754" t="s">
        <v>567</v>
      </c>
      <c r="D154" s="755" t="s">
        <v>568</v>
      </c>
      <c r="E154" s="754" t="s">
        <v>581</v>
      </c>
      <c r="F154" s="755" t="s">
        <v>1950</v>
      </c>
      <c r="G154" s="754" t="s">
        <v>1098</v>
      </c>
      <c r="H154" s="754" t="s">
        <v>1099</v>
      </c>
      <c r="I154" s="754" t="s">
        <v>1099</v>
      </c>
      <c r="J154" s="754" t="s">
        <v>1100</v>
      </c>
      <c r="K154" s="754" t="s">
        <v>1101</v>
      </c>
      <c r="L154" s="756">
        <v>12.059965065113548</v>
      </c>
      <c r="M154" s="756">
        <v>10</v>
      </c>
      <c r="N154" s="757">
        <v>120.59965065113548</v>
      </c>
    </row>
    <row r="155" spans="1:14" ht="14.4" customHeight="1" x14ac:dyDescent="0.3">
      <c r="A155" s="752" t="s">
        <v>562</v>
      </c>
      <c r="B155" s="753" t="s">
        <v>1949</v>
      </c>
      <c r="C155" s="754" t="s">
        <v>567</v>
      </c>
      <c r="D155" s="755" t="s">
        <v>568</v>
      </c>
      <c r="E155" s="754" t="s">
        <v>581</v>
      </c>
      <c r="F155" s="755" t="s">
        <v>1950</v>
      </c>
      <c r="G155" s="754" t="s">
        <v>1098</v>
      </c>
      <c r="H155" s="754" t="s">
        <v>1102</v>
      </c>
      <c r="I155" s="754" t="s">
        <v>1103</v>
      </c>
      <c r="J155" s="754" t="s">
        <v>1104</v>
      </c>
      <c r="K155" s="754" t="s">
        <v>1105</v>
      </c>
      <c r="L155" s="756">
        <v>76.08</v>
      </c>
      <c r="M155" s="756">
        <v>2</v>
      </c>
      <c r="N155" s="757">
        <v>152.16</v>
      </c>
    </row>
    <row r="156" spans="1:14" ht="14.4" customHeight="1" x14ac:dyDescent="0.3">
      <c r="A156" s="752" t="s">
        <v>562</v>
      </c>
      <c r="B156" s="753" t="s">
        <v>1949</v>
      </c>
      <c r="C156" s="754" t="s">
        <v>567</v>
      </c>
      <c r="D156" s="755" t="s">
        <v>568</v>
      </c>
      <c r="E156" s="754" t="s">
        <v>581</v>
      </c>
      <c r="F156" s="755" t="s">
        <v>1950</v>
      </c>
      <c r="G156" s="754" t="s">
        <v>1098</v>
      </c>
      <c r="H156" s="754" t="s">
        <v>1106</v>
      </c>
      <c r="I156" s="754" t="s">
        <v>1107</v>
      </c>
      <c r="J156" s="754" t="s">
        <v>1108</v>
      </c>
      <c r="K156" s="754" t="s">
        <v>1109</v>
      </c>
      <c r="L156" s="756">
        <v>56.879999999999995</v>
      </c>
      <c r="M156" s="756">
        <v>16</v>
      </c>
      <c r="N156" s="757">
        <v>910.07999999999993</v>
      </c>
    </row>
    <row r="157" spans="1:14" ht="14.4" customHeight="1" x14ac:dyDescent="0.3">
      <c r="A157" s="752" t="s">
        <v>562</v>
      </c>
      <c r="B157" s="753" t="s">
        <v>1949</v>
      </c>
      <c r="C157" s="754" t="s">
        <v>567</v>
      </c>
      <c r="D157" s="755" t="s">
        <v>568</v>
      </c>
      <c r="E157" s="754" t="s">
        <v>581</v>
      </c>
      <c r="F157" s="755" t="s">
        <v>1950</v>
      </c>
      <c r="G157" s="754" t="s">
        <v>1098</v>
      </c>
      <c r="H157" s="754" t="s">
        <v>1110</v>
      </c>
      <c r="I157" s="754" t="s">
        <v>1111</v>
      </c>
      <c r="J157" s="754" t="s">
        <v>1112</v>
      </c>
      <c r="K157" s="754" t="s">
        <v>1113</v>
      </c>
      <c r="L157" s="756">
        <v>34.749941928903674</v>
      </c>
      <c r="M157" s="756">
        <v>31</v>
      </c>
      <c r="N157" s="757">
        <v>1077.248199796014</v>
      </c>
    </row>
    <row r="158" spans="1:14" ht="14.4" customHeight="1" x14ac:dyDescent="0.3">
      <c r="A158" s="752" t="s">
        <v>562</v>
      </c>
      <c r="B158" s="753" t="s">
        <v>1949</v>
      </c>
      <c r="C158" s="754" t="s">
        <v>567</v>
      </c>
      <c r="D158" s="755" t="s">
        <v>568</v>
      </c>
      <c r="E158" s="754" t="s">
        <v>581</v>
      </c>
      <c r="F158" s="755" t="s">
        <v>1950</v>
      </c>
      <c r="G158" s="754" t="s">
        <v>1098</v>
      </c>
      <c r="H158" s="754" t="s">
        <v>1114</v>
      </c>
      <c r="I158" s="754" t="s">
        <v>1115</v>
      </c>
      <c r="J158" s="754" t="s">
        <v>1116</v>
      </c>
      <c r="K158" s="754" t="s">
        <v>1117</v>
      </c>
      <c r="L158" s="756">
        <v>45.189999999999991</v>
      </c>
      <c r="M158" s="756">
        <v>25</v>
      </c>
      <c r="N158" s="757">
        <v>1129.7499999999998</v>
      </c>
    </row>
    <row r="159" spans="1:14" ht="14.4" customHeight="1" x14ac:dyDescent="0.3">
      <c r="A159" s="752" t="s">
        <v>562</v>
      </c>
      <c r="B159" s="753" t="s">
        <v>1949</v>
      </c>
      <c r="C159" s="754" t="s">
        <v>567</v>
      </c>
      <c r="D159" s="755" t="s">
        <v>568</v>
      </c>
      <c r="E159" s="754" t="s">
        <v>581</v>
      </c>
      <c r="F159" s="755" t="s">
        <v>1950</v>
      </c>
      <c r="G159" s="754" t="s">
        <v>1098</v>
      </c>
      <c r="H159" s="754" t="s">
        <v>1118</v>
      </c>
      <c r="I159" s="754" t="s">
        <v>1119</v>
      </c>
      <c r="J159" s="754" t="s">
        <v>1120</v>
      </c>
      <c r="K159" s="754" t="s">
        <v>1121</v>
      </c>
      <c r="L159" s="756">
        <v>98.600000000000037</v>
      </c>
      <c r="M159" s="756">
        <v>8</v>
      </c>
      <c r="N159" s="757">
        <v>788.8000000000003</v>
      </c>
    </row>
    <row r="160" spans="1:14" ht="14.4" customHeight="1" x14ac:dyDescent="0.3">
      <c r="A160" s="752" t="s">
        <v>562</v>
      </c>
      <c r="B160" s="753" t="s">
        <v>1949</v>
      </c>
      <c r="C160" s="754" t="s">
        <v>567</v>
      </c>
      <c r="D160" s="755" t="s">
        <v>568</v>
      </c>
      <c r="E160" s="754" t="s">
        <v>581</v>
      </c>
      <c r="F160" s="755" t="s">
        <v>1950</v>
      </c>
      <c r="G160" s="754" t="s">
        <v>1098</v>
      </c>
      <c r="H160" s="754" t="s">
        <v>1122</v>
      </c>
      <c r="I160" s="754" t="s">
        <v>1123</v>
      </c>
      <c r="J160" s="754" t="s">
        <v>1124</v>
      </c>
      <c r="K160" s="754" t="s">
        <v>1125</v>
      </c>
      <c r="L160" s="756">
        <v>721.20000000000027</v>
      </c>
      <c r="M160" s="756">
        <v>29</v>
      </c>
      <c r="N160" s="757">
        <v>20914.800000000007</v>
      </c>
    </row>
    <row r="161" spans="1:14" ht="14.4" customHeight="1" x14ac:dyDescent="0.3">
      <c r="A161" s="752" t="s">
        <v>562</v>
      </c>
      <c r="B161" s="753" t="s">
        <v>1949</v>
      </c>
      <c r="C161" s="754" t="s">
        <v>567</v>
      </c>
      <c r="D161" s="755" t="s">
        <v>568</v>
      </c>
      <c r="E161" s="754" t="s">
        <v>581</v>
      </c>
      <c r="F161" s="755" t="s">
        <v>1950</v>
      </c>
      <c r="G161" s="754" t="s">
        <v>1098</v>
      </c>
      <c r="H161" s="754" t="s">
        <v>1126</v>
      </c>
      <c r="I161" s="754" t="s">
        <v>1127</v>
      </c>
      <c r="J161" s="754" t="s">
        <v>1128</v>
      </c>
      <c r="K161" s="754" t="s">
        <v>1129</v>
      </c>
      <c r="L161" s="756">
        <v>181.88988070871909</v>
      </c>
      <c r="M161" s="756">
        <v>5</v>
      </c>
      <c r="N161" s="757">
        <v>909.44940354359551</v>
      </c>
    </row>
    <row r="162" spans="1:14" ht="14.4" customHeight="1" x14ac:dyDescent="0.3">
      <c r="A162" s="752" t="s">
        <v>562</v>
      </c>
      <c r="B162" s="753" t="s">
        <v>1949</v>
      </c>
      <c r="C162" s="754" t="s">
        <v>567</v>
      </c>
      <c r="D162" s="755" t="s">
        <v>568</v>
      </c>
      <c r="E162" s="754" t="s">
        <v>581</v>
      </c>
      <c r="F162" s="755" t="s">
        <v>1950</v>
      </c>
      <c r="G162" s="754" t="s">
        <v>1098</v>
      </c>
      <c r="H162" s="754" t="s">
        <v>1130</v>
      </c>
      <c r="I162" s="754" t="s">
        <v>1131</v>
      </c>
      <c r="J162" s="754" t="s">
        <v>1132</v>
      </c>
      <c r="K162" s="754" t="s">
        <v>1133</v>
      </c>
      <c r="L162" s="756">
        <v>36.620006511998099</v>
      </c>
      <c r="M162" s="756">
        <v>16</v>
      </c>
      <c r="N162" s="757">
        <v>585.92010419196959</v>
      </c>
    </row>
    <row r="163" spans="1:14" ht="14.4" customHeight="1" x14ac:dyDescent="0.3">
      <c r="A163" s="752" t="s">
        <v>562</v>
      </c>
      <c r="B163" s="753" t="s">
        <v>1949</v>
      </c>
      <c r="C163" s="754" t="s">
        <v>567</v>
      </c>
      <c r="D163" s="755" t="s">
        <v>568</v>
      </c>
      <c r="E163" s="754" t="s">
        <v>581</v>
      </c>
      <c r="F163" s="755" t="s">
        <v>1950</v>
      </c>
      <c r="G163" s="754" t="s">
        <v>1098</v>
      </c>
      <c r="H163" s="754" t="s">
        <v>1134</v>
      </c>
      <c r="I163" s="754" t="s">
        <v>1135</v>
      </c>
      <c r="J163" s="754" t="s">
        <v>1136</v>
      </c>
      <c r="K163" s="754" t="s">
        <v>1137</v>
      </c>
      <c r="L163" s="756">
        <v>42.58</v>
      </c>
      <c r="M163" s="756">
        <v>4</v>
      </c>
      <c r="N163" s="757">
        <v>170.32</v>
      </c>
    </row>
    <row r="164" spans="1:14" ht="14.4" customHeight="1" x14ac:dyDescent="0.3">
      <c r="A164" s="752" t="s">
        <v>562</v>
      </c>
      <c r="B164" s="753" t="s">
        <v>1949</v>
      </c>
      <c r="C164" s="754" t="s">
        <v>567</v>
      </c>
      <c r="D164" s="755" t="s">
        <v>568</v>
      </c>
      <c r="E164" s="754" t="s">
        <v>581</v>
      </c>
      <c r="F164" s="755" t="s">
        <v>1950</v>
      </c>
      <c r="G164" s="754" t="s">
        <v>1098</v>
      </c>
      <c r="H164" s="754" t="s">
        <v>1138</v>
      </c>
      <c r="I164" s="754" t="s">
        <v>1139</v>
      </c>
      <c r="J164" s="754" t="s">
        <v>1108</v>
      </c>
      <c r="K164" s="754" t="s">
        <v>1140</v>
      </c>
      <c r="L164" s="756">
        <v>44.59</v>
      </c>
      <c r="M164" s="756">
        <v>15</v>
      </c>
      <c r="N164" s="757">
        <v>668.85</v>
      </c>
    </row>
    <row r="165" spans="1:14" ht="14.4" customHeight="1" x14ac:dyDescent="0.3">
      <c r="A165" s="752" t="s">
        <v>562</v>
      </c>
      <c r="B165" s="753" t="s">
        <v>1949</v>
      </c>
      <c r="C165" s="754" t="s">
        <v>567</v>
      </c>
      <c r="D165" s="755" t="s">
        <v>568</v>
      </c>
      <c r="E165" s="754" t="s">
        <v>581</v>
      </c>
      <c r="F165" s="755" t="s">
        <v>1950</v>
      </c>
      <c r="G165" s="754" t="s">
        <v>1098</v>
      </c>
      <c r="H165" s="754" t="s">
        <v>1141</v>
      </c>
      <c r="I165" s="754" t="s">
        <v>1142</v>
      </c>
      <c r="J165" s="754" t="s">
        <v>1093</v>
      </c>
      <c r="K165" s="754" t="s">
        <v>1143</v>
      </c>
      <c r="L165" s="756">
        <v>49.32</v>
      </c>
      <c r="M165" s="756">
        <v>1</v>
      </c>
      <c r="N165" s="757">
        <v>49.32</v>
      </c>
    </row>
    <row r="166" spans="1:14" ht="14.4" customHeight="1" x14ac:dyDescent="0.3">
      <c r="A166" s="752" t="s">
        <v>562</v>
      </c>
      <c r="B166" s="753" t="s">
        <v>1949</v>
      </c>
      <c r="C166" s="754" t="s">
        <v>567</v>
      </c>
      <c r="D166" s="755" t="s">
        <v>568</v>
      </c>
      <c r="E166" s="754" t="s">
        <v>581</v>
      </c>
      <c r="F166" s="755" t="s">
        <v>1950</v>
      </c>
      <c r="G166" s="754" t="s">
        <v>1098</v>
      </c>
      <c r="H166" s="754" t="s">
        <v>1144</v>
      </c>
      <c r="I166" s="754" t="s">
        <v>1145</v>
      </c>
      <c r="J166" s="754" t="s">
        <v>1146</v>
      </c>
      <c r="K166" s="754" t="s">
        <v>1147</v>
      </c>
      <c r="L166" s="756">
        <v>36.179992253782494</v>
      </c>
      <c r="M166" s="756">
        <v>5</v>
      </c>
      <c r="N166" s="757">
        <v>180.89996126891248</v>
      </c>
    </row>
    <row r="167" spans="1:14" ht="14.4" customHeight="1" x14ac:dyDescent="0.3">
      <c r="A167" s="752" t="s">
        <v>562</v>
      </c>
      <c r="B167" s="753" t="s">
        <v>1949</v>
      </c>
      <c r="C167" s="754" t="s">
        <v>567</v>
      </c>
      <c r="D167" s="755" t="s">
        <v>568</v>
      </c>
      <c r="E167" s="754" t="s">
        <v>581</v>
      </c>
      <c r="F167" s="755" t="s">
        <v>1950</v>
      </c>
      <c r="G167" s="754" t="s">
        <v>1098</v>
      </c>
      <c r="H167" s="754" t="s">
        <v>1148</v>
      </c>
      <c r="I167" s="754" t="s">
        <v>1149</v>
      </c>
      <c r="J167" s="754" t="s">
        <v>1150</v>
      </c>
      <c r="K167" s="754" t="s">
        <v>1151</v>
      </c>
      <c r="L167" s="756">
        <v>81.260909090909095</v>
      </c>
      <c r="M167" s="756">
        <v>11</v>
      </c>
      <c r="N167" s="757">
        <v>893.87</v>
      </c>
    </row>
    <row r="168" spans="1:14" ht="14.4" customHeight="1" x14ac:dyDescent="0.3">
      <c r="A168" s="752" t="s">
        <v>562</v>
      </c>
      <c r="B168" s="753" t="s">
        <v>1949</v>
      </c>
      <c r="C168" s="754" t="s">
        <v>567</v>
      </c>
      <c r="D168" s="755" t="s">
        <v>568</v>
      </c>
      <c r="E168" s="754" t="s">
        <v>581</v>
      </c>
      <c r="F168" s="755" t="s">
        <v>1950</v>
      </c>
      <c r="G168" s="754" t="s">
        <v>1098</v>
      </c>
      <c r="H168" s="754" t="s">
        <v>1152</v>
      </c>
      <c r="I168" s="754" t="s">
        <v>1153</v>
      </c>
      <c r="J168" s="754" t="s">
        <v>1154</v>
      </c>
      <c r="K168" s="754" t="s">
        <v>1155</v>
      </c>
      <c r="L168" s="756">
        <v>1501.0199999999998</v>
      </c>
      <c r="M168" s="756">
        <v>3</v>
      </c>
      <c r="N168" s="757">
        <v>4503.0599999999995</v>
      </c>
    </row>
    <row r="169" spans="1:14" ht="14.4" customHeight="1" x14ac:dyDescent="0.3">
      <c r="A169" s="752" t="s">
        <v>562</v>
      </c>
      <c r="B169" s="753" t="s">
        <v>1949</v>
      </c>
      <c r="C169" s="754" t="s">
        <v>567</v>
      </c>
      <c r="D169" s="755" t="s">
        <v>568</v>
      </c>
      <c r="E169" s="754" t="s">
        <v>581</v>
      </c>
      <c r="F169" s="755" t="s">
        <v>1950</v>
      </c>
      <c r="G169" s="754" t="s">
        <v>1098</v>
      </c>
      <c r="H169" s="754" t="s">
        <v>1156</v>
      </c>
      <c r="I169" s="754" t="s">
        <v>1157</v>
      </c>
      <c r="J169" s="754" t="s">
        <v>1158</v>
      </c>
      <c r="K169" s="754" t="s">
        <v>1159</v>
      </c>
      <c r="L169" s="756">
        <v>44.11999999999999</v>
      </c>
      <c r="M169" s="756">
        <v>2</v>
      </c>
      <c r="N169" s="757">
        <v>88.239999999999981</v>
      </c>
    </row>
    <row r="170" spans="1:14" ht="14.4" customHeight="1" x14ac:dyDescent="0.3">
      <c r="A170" s="752" t="s">
        <v>562</v>
      </c>
      <c r="B170" s="753" t="s">
        <v>1949</v>
      </c>
      <c r="C170" s="754" t="s">
        <v>567</v>
      </c>
      <c r="D170" s="755" t="s">
        <v>568</v>
      </c>
      <c r="E170" s="754" t="s">
        <v>581</v>
      </c>
      <c r="F170" s="755" t="s">
        <v>1950</v>
      </c>
      <c r="G170" s="754" t="s">
        <v>1098</v>
      </c>
      <c r="H170" s="754" t="s">
        <v>1160</v>
      </c>
      <c r="I170" s="754" t="s">
        <v>1161</v>
      </c>
      <c r="J170" s="754" t="s">
        <v>1162</v>
      </c>
      <c r="K170" s="754" t="s">
        <v>1163</v>
      </c>
      <c r="L170" s="756">
        <v>88.249999999999957</v>
      </c>
      <c r="M170" s="756">
        <v>3</v>
      </c>
      <c r="N170" s="757">
        <v>264.74999999999989</v>
      </c>
    </row>
    <row r="171" spans="1:14" ht="14.4" customHeight="1" x14ac:dyDescent="0.3">
      <c r="A171" s="752" t="s">
        <v>562</v>
      </c>
      <c r="B171" s="753" t="s">
        <v>1949</v>
      </c>
      <c r="C171" s="754" t="s">
        <v>567</v>
      </c>
      <c r="D171" s="755" t="s">
        <v>568</v>
      </c>
      <c r="E171" s="754" t="s">
        <v>581</v>
      </c>
      <c r="F171" s="755" t="s">
        <v>1950</v>
      </c>
      <c r="G171" s="754" t="s">
        <v>1098</v>
      </c>
      <c r="H171" s="754" t="s">
        <v>1164</v>
      </c>
      <c r="I171" s="754" t="s">
        <v>1165</v>
      </c>
      <c r="J171" s="754" t="s">
        <v>1166</v>
      </c>
      <c r="K171" s="754" t="s">
        <v>1167</v>
      </c>
      <c r="L171" s="756">
        <v>297.91968107336589</v>
      </c>
      <c r="M171" s="756">
        <v>3</v>
      </c>
      <c r="N171" s="757">
        <v>893.75904322009774</v>
      </c>
    </row>
    <row r="172" spans="1:14" ht="14.4" customHeight="1" x14ac:dyDescent="0.3">
      <c r="A172" s="752" t="s">
        <v>562</v>
      </c>
      <c r="B172" s="753" t="s">
        <v>1949</v>
      </c>
      <c r="C172" s="754" t="s">
        <v>567</v>
      </c>
      <c r="D172" s="755" t="s">
        <v>568</v>
      </c>
      <c r="E172" s="754" t="s">
        <v>581</v>
      </c>
      <c r="F172" s="755" t="s">
        <v>1950</v>
      </c>
      <c r="G172" s="754" t="s">
        <v>1098</v>
      </c>
      <c r="H172" s="754" t="s">
        <v>1168</v>
      </c>
      <c r="I172" s="754" t="s">
        <v>1169</v>
      </c>
      <c r="J172" s="754" t="s">
        <v>1170</v>
      </c>
      <c r="K172" s="754" t="s">
        <v>1028</v>
      </c>
      <c r="L172" s="756">
        <v>138.47999999999999</v>
      </c>
      <c r="M172" s="756">
        <v>1</v>
      </c>
      <c r="N172" s="757">
        <v>138.47999999999999</v>
      </c>
    </row>
    <row r="173" spans="1:14" ht="14.4" customHeight="1" x14ac:dyDescent="0.3">
      <c r="A173" s="752" t="s">
        <v>562</v>
      </c>
      <c r="B173" s="753" t="s">
        <v>1949</v>
      </c>
      <c r="C173" s="754" t="s">
        <v>567</v>
      </c>
      <c r="D173" s="755" t="s">
        <v>568</v>
      </c>
      <c r="E173" s="754" t="s">
        <v>581</v>
      </c>
      <c r="F173" s="755" t="s">
        <v>1950</v>
      </c>
      <c r="G173" s="754" t="s">
        <v>1098</v>
      </c>
      <c r="H173" s="754" t="s">
        <v>1171</v>
      </c>
      <c r="I173" s="754" t="s">
        <v>1172</v>
      </c>
      <c r="J173" s="754" t="s">
        <v>1173</v>
      </c>
      <c r="K173" s="754" t="s">
        <v>1055</v>
      </c>
      <c r="L173" s="756">
        <v>222.43000000000006</v>
      </c>
      <c r="M173" s="756">
        <v>4</v>
      </c>
      <c r="N173" s="757">
        <v>889.72000000000025</v>
      </c>
    </row>
    <row r="174" spans="1:14" ht="14.4" customHeight="1" x14ac:dyDescent="0.3">
      <c r="A174" s="752" t="s">
        <v>562</v>
      </c>
      <c r="B174" s="753" t="s">
        <v>1949</v>
      </c>
      <c r="C174" s="754" t="s">
        <v>567</v>
      </c>
      <c r="D174" s="755" t="s">
        <v>568</v>
      </c>
      <c r="E174" s="754" t="s">
        <v>581</v>
      </c>
      <c r="F174" s="755" t="s">
        <v>1950</v>
      </c>
      <c r="G174" s="754" t="s">
        <v>1098</v>
      </c>
      <c r="H174" s="754" t="s">
        <v>1174</v>
      </c>
      <c r="I174" s="754" t="s">
        <v>1175</v>
      </c>
      <c r="J174" s="754" t="s">
        <v>1176</v>
      </c>
      <c r="K174" s="754" t="s">
        <v>1133</v>
      </c>
      <c r="L174" s="756">
        <v>51.840000000000032</v>
      </c>
      <c r="M174" s="756">
        <v>1</v>
      </c>
      <c r="N174" s="757">
        <v>51.840000000000032</v>
      </c>
    </row>
    <row r="175" spans="1:14" ht="14.4" customHeight="1" x14ac:dyDescent="0.3">
      <c r="A175" s="752" t="s">
        <v>562</v>
      </c>
      <c r="B175" s="753" t="s">
        <v>1949</v>
      </c>
      <c r="C175" s="754" t="s">
        <v>567</v>
      </c>
      <c r="D175" s="755" t="s">
        <v>568</v>
      </c>
      <c r="E175" s="754" t="s">
        <v>581</v>
      </c>
      <c r="F175" s="755" t="s">
        <v>1950</v>
      </c>
      <c r="G175" s="754" t="s">
        <v>1098</v>
      </c>
      <c r="H175" s="754" t="s">
        <v>1177</v>
      </c>
      <c r="I175" s="754" t="s">
        <v>1178</v>
      </c>
      <c r="J175" s="754" t="s">
        <v>1116</v>
      </c>
      <c r="K175" s="754" t="s">
        <v>1179</v>
      </c>
      <c r="L175" s="756">
        <v>129.3299200980245</v>
      </c>
      <c r="M175" s="756">
        <v>69</v>
      </c>
      <c r="N175" s="757">
        <v>8923.76448676369</v>
      </c>
    </row>
    <row r="176" spans="1:14" ht="14.4" customHeight="1" x14ac:dyDescent="0.3">
      <c r="A176" s="752" t="s">
        <v>562</v>
      </c>
      <c r="B176" s="753" t="s">
        <v>1949</v>
      </c>
      <c r="C176" s="754" t="s">
        <v>567</v>
      </c>
      <c r="D176" s="755" t="s">
        <v>568</v>
      </c>
      <c r="E176" s="754" t="s">
        <v>581</v>
      </c>
      <c r="F176" s="755" t="s">
        <v>1950</v>
      </c>
      <c r="G176" s="754" t="s">
        <v>1098</v>
      </c>
      <c r="H176" s="754" t="s">
        <v>1180</v>
      </c>
      <c r="I176" s="754" t="s">
        <v>1181</v>
      </c>
      <c r="J176" s="754" t="s">
        <v>1182</v>
      </c>
      <c r="K176" s="754" t="s">
        <v>776</v>
      </c>
      <c r="L176" s="756">
        <v>16.629862779955857</v>
      </c>
      <c r="M176" s="756">
        <v>2</v>
      </c>
      <c r="N176" s="757">
        <v>33.259725559911715</v>
      </c>
    </row>
    <row r="177" spans="1:14" ht="14.4" customHeight="1" x14ac:dyDescent="0.3">
      <c r="A177" s="752" t="s">
        <v>562</v>
      </c>
      <c r="B177" s="753" t="s">
        <v>1949</v>
      </c>
      <c r="C177" s="754" t="s">
        <v>567</v>
      </c>
      <c r="D177" s="755" t="s">
        <v>568</v>
      </c>
      <c r="E177" s="754" t="s">
        <v>581</v>
      </c>
      <c r="F177" s="755" t="s">
        <v>1950</v>
      </c>
      <c r="G177" s="754" t="s">
        <v>1098</v>
      </c>
      <c r="H177" s="754" t="s">
        <v>1183</v>
      </c>
      <c r="I177" s="754" t="s">
        <v>1184</v>
      </c>
      <c r="J177" s="754" t="s">
        <v>1185</v>
      </c>
      <c r="K177" s="754" t="s">
        <v>1186</v>
      </c>
      <c r="L177" s="756">
        <v>13.879999999999999</v>
      </c>
      <c r="M177" s="756">
        <v>2</v>
      </c>
      <c r="N177" s="757">
        <v>27.759999999999998</v>
      </c>
    </row>
    <row r="178" spans="1:14" ht="14.4" customHeight="1" x14ac:dyDescent="0.3">
      <c r="A178" s="752" t="s">
        <v>562</v>
      </c>
      <c r="B178" s="753" t="s">
        <v>1949</v>
      </c>
      <c r="C178" s="754" t="s">
        <v>567</v>
      </c>
      <c r="D178" s="755" t="s">
        <v>568</v>
      </c>
      <c r="E178" s="754" t="s">
        <v>581</v>
      </c>
      <c r="F178" s="755" t="s">
        <v>1950</v>
      </c>
      <c r="G178" s="754" t="s">
        <v>1098</v>
      </c>
      <c r="H178" s="754" t="s">
        <v>1187</v>
      </c>
      <c r="I178" s="754" t="s">
        <v>1188</v>
      </c>
      <c r="J178" s="754" t="s">
        <v>1189</v>
      </c>
      <c r="K178" s="754" t="s">
        <v>1190</v>
      </c>
      <c r="L178" s="756">
        <v>20.059999999999995</v>
      </c>
      <c r="M178" s="756">
        <v>4</v>
      </c>
      <c r="N178" s="757">
        <v>80.239999999999981</v>
      </c>
    </row>
    <row r="179" spans="1:14" ht="14.4" customHeight="1" x14ac:dyDescent="0.3">
      <c r="A179" s="752" t="s">
        <v>562</v>
      </c>
      <c r="B179" s="753" t="s">
        <v>1949</v>
      </c>
      <c r="C179" s="754" t="s">
        <v>567</v>
      </c>
      <c r="D179" s="755" t="s">
        <v>568</v>
      </c>
      <c r="E179" s="754" t="s">
        <v>581</v>
      </c>
      <c r="F179" s="755" t="s">
        <v>1950</v>
      </c>
      <c r="G179" s="754" t="s">
        <v>1098</v>
      </c>
      <c r="H179" s="754" t="s">
        <v>1191</v>
      </c>
      <c r="I179" s="754" t="s">
        <v>1192</v>
      </c>
      <c r="J179" s="754" t="s">
        <v>1193</v>
      </c>
      <c r="K179" s="754" t="s">
        <v>1194</v>
      </c>
      <c r="L179" s="756">
        <v>409.59000000000003</v>
      </c>
      <c r="M179" s="756">
        <v>4</v>
      </c>
      <c r="N179" s="757">
        <v>1638.3600000000001</v>
      </c>
    </row>
    <row r="180" spans="1:14" ht="14.4" customHeight="1" x14ac:dyDescent="0.3">
      <c r="A180" s="752" t="s">
        <v>562</v>
      </c>
      <c r="B180" s="753" t="s">
        <v>1949</v>
      </c>
      <c r="C180" s="754" t="s">
        <v>567</v>
      </c>
      <c r="D180" s="755" t="s">
        <v>568</v>
      </c>
      <c r="E180" s="754" t="s">
        <v>581</v>
      </c>
      <c r="F180" s="755" t="s">
        <v>1950</v>
      </c>
      <c r="G180" s="754" t="s">
        <v>1098</v>
      </c>
      <c r="H180" s="754" t="s">
        <v>1195</v>
      </c>
      <c r="I180" s="754" t="s">
        <v>1196</v>
      </c>
      <c r="J180" s="754" t="s">
        <v>1197</v>
      </c>
      <c r="K180" s="754" t="s">
        <v>1198</v>
      </c>
      <c r="L180" s="756">
        <v>50.170000000000037</v>
      </c>
      <c r="M180" s="756">
        <v>3</v>
      </c>
      <c r="N180" s="757">
        <v>150.5100000000001</v>
      </c>
    </row>
    <row r="181" spans="1:14" ht="14.4" customHeight="1" x14ac:dyDescent="0.3">
      <c r="A181" s="752" t="s">
        <v>562</v>
      </c>
      <c r="B181" s="753" t="s">
        <v>1949</v>
      </c>
      <c r="C181" s="754" t="s">
        <v>567</v>
      </c>
      <c r="D181" s="755" t="s">
        <v>568</v>
      </c>
      <c r="E181" s="754" t="s">
        <v>581</v>
      </c>
      <c r="F181" s="755" t="s">
        <v>1950</v>
      </c>
      <c r="G181" s="754" t="s">
        <v>1098</v>
      </c>
      <c r="H181" s="754" t="s">
        <v>1199</v>
      </c>
      <c r="I181" s="754" t="s">
        <v>1200</v>
      </c>
      <c r="J181" s="754" t="s">
        <v>1108</v>
      </c>
      <c r="K181" s="754" t="s">
        <v>1201</v>
      </c>
      <c r="L181" s="756">
        <v>56.88</v>
      </c>
      <c r="M181" s="756">
        <v>3</v>
      </c>
      <c r="N181" s="757">
        <v>170.64000000000001</v>
      </c>
    </row>
    <row r="182" spans="1:14" ht="14.4" customHeight="1" x14ac:dyDescent="0.3">
      <c r="A182" s="752" t="s">
        <v>562</v>
      </c>
      <c r="B182" s="753" t="s">
        <v>1949</v>
      </c>
      <c r="C182" s="754" t="s">
        <v>567</v>
      </c>
      <c r="D182" s="755" t="s">
        <v>568</v>
      </c>
      <c r="E182" s="754" t="s">
        <v>581</v>
      </c>
      <c r="F182" s="755" t="s">
        <v>1950</v>
      </c>
      <c r="G182" s="754" t="s">
        <v>1098</v>
      </c>
      <c r="H182" s="754" t="s">
        <v>1202</v>
      </c>
      <c r="I182" s="754" t="s">
        <v>1202</v>
      </c>
      <c r="J182" s="754" t="s">
        <v>1203</v>
      </c>
      <c r="K182" s="754" t="s">
        <v>1204</v>
      </c>
      <c r="L182" s="756">
        <v>70.059950000000029</v>
      </c>
      <c r="M182" s="756">
        <v>3</v>
      </c>
      <c r="N182" s="757">
        <v>210.1798500000001</v>
      </c>
    </row>
    <row r="183" spans="1:14" ht="14.4" customHeight="1" x14ac:dyDescent="0.3">
      <c r="A183" s="752" t="s">
        <v>562</v>
      </c>
      <c r="B183" s="753" t="s">
        <v>1949</v>
      </c>
      <c r="C183" s="754" t="s">
        <v>567</v>
      </c>
      <c r="D183" s="755" t="s">
        <v>568</v>
      </c>
      <c r="E183" s="754" t="s">
        <v>581</v>
      </c>
      <c r="F183" s="755" t="s">
        <v>1950</v>
      </c>
      <c r="G183" s="754" t="s">
        <v>1098</v>
      </c>
      <c r="H183" s="754" t="s">
        <v>1205</v>
      </c>
      <c r="I183" s="754" t="s">
        <v>1206</v>
      </c>
      <c r="J183" s="754" t="s">
        <v>1207</v>
      </c>
      <c r="K183" s="754" t="s">
        <v>1208</v>
      </c>
      <c r="L183" s="756">
        <v>61.529999999999987</v>
      </c>
      <c r="M183" s="756">
        <v>4</v>
      </c>
      <c r="N183" s="757">
        <v>246.11999999999995</v>
      </c>
    </row>
    <row r="184" spans="1:14" ht="14.4" customHeight="1" x14ac:dyDescent="0.3">
      <c r="A184" s="752" t="s">
        <v>562</v>
      </c>
      <c r="B184" s="753" t="s">
        <v>1949</v>
      </c>
      <c r="C184" s="754" t="s">
        <v>567</v>
      </c>
      <c r="D184" s="755" t="s">
        <v>568</v>
      </c>
      <c r="E184" s="754" t="s">
        <v>581</v>
      </c>
      <c r="F184" s="755" t="s">
        <v>1950</v>
      </c>
      <c r="G184" s="754" t="s">
        <v>1098</v>
      </c>
      <c r="H184" s="754" t="s">
        <v>1209</v>
      </c>
      <c r="I184" s="754" t="s">
        <v>1210</v>
      </c>
      <c r="J184" s="754" t="s">
        <v>1211</v>
      </c>
      <c r="K184" s="754" t="s">
        <v>1212</v>
      </c>
      <c r="L184" s="756">
        <v>135.58999999999997</v>
      </c>
      <c r="M184" s="756">
        <v>7</v>
      </c>
      <c r="N184" s="757">
        <v>949.12999999999988</v>
      </c>
    </row>
    <row r="185" spans="1:14" ht="14.4" customHeight="1" x14ac:dyDescent="0.3">
      <c r="A185" s="752" t="s">
        <v>562</v>
      </c>
      <c r="B185" s="753" t="s">
        <v>1949</v>
      </c>
      <c r="C185" s="754" t="s">
        <v>567</v>
      </c>
      <c r="D185" s="755" t="s">
        <v>568</v>
      </c>
      <c r="E185" s="754" t="s">
        <v>581</v>
      </c>
      <c r="F185" s="755" t="s">
        <v>1950</v>
      </c>
      <c r="G185" s="754" t="s">
        <v>1098</v>
      </c>
      <c r="H185" s="754" t="s">
        <v>1213</v>
      </c>
      <c r="I185" s="754" t="s">
        <v>1214</v>
      </c>
      <c r="J185" s="754" t="s">
        <v>1215</v>
      </c>
      <c r="K185" s="754" t="s">
        <v>1216</v>
      </c>
      <c r="L185" s="756">
        <v>470.17659667290843</v>
      </c>
      <c r="M185" s="756">
        <v>8</v>
      </c>
      <c r="N185" s="757">
        <v>3761.4127733832674</v>
      </c>
    </row>
    <row r="186" spans="1:14" ht="14.4" customHeight="1" x14ac:dyDescent="0.3">
      <c r="A186" s="752" t="s">
        <v>562</v>
      </c>
      <c r="B186" s="753" t="s">
        <v>1949</v>
      </c>
      <c r="C186" s="754" t="s">
        <v>567</v>
      </c>
      <c r="D186" s="755" t="s">
        <v>568</v>
      </c>
      <c r="E186" s="754" t="s">
        <v>581</v>
      </c>
      <c r="F186" s="755" t="s">
        <v>1950</v>
      </c>
      <c r="G186" s="754" t="s">
        <v>1098</v>
      </c>
      <c r="H186" s="754" t="s">
        <v>1217</v>
      </c>
      <c r="I186" s="754" t="s">
        <v>1218</v>
      </c>
      <c r="J186" s="754" t="s">
        <v>1219</v>
      </c>
      <c r="K186" s="754" t="s">
        <v>1220</v>
      </c>
      <c r="L186" s="756">
        <v>158.97999999999999</v>
      </c>
      <c r="M186" s="756">
        <v>2</v>
      </c>
      <c r="N186" s="757">
        <v>317.95999999999998</v>
      </c>
    </row>
    <row r="187" spans="1:14" ht="14.4" customHeight="1" x14ac:dyDescent="0.3">
      <c r="A187" s="752" t="s">
        <v>562</v>
      </c>
      <c r="B187" s="753" t="s">
        <v>1949</v>
      </c>
      <c r="C187" s="754" t="s">
        <v>567</v>
      </c>
      <c r="D187" s="755" t="s">
        <v>568</v>
      </c>
      <c r="E187" s="754" t="s">
        <v>581</v>
      </c>
      <c r="F187" s="755" t="s">
        <v>1950</v>
      </c>
      <c r="G187" s="754" t="s">
        <v>1098</v>
      </c>
      <c r="H187" s="754" t="s">
        <v>1221</v>
      </c>
      <c r="I187" s="754" t="s">
        <v>1222</v>
      </c>
      <c r="J187" s="754" t="s">
        <v>1223</v>
      </c>
      <c r="K187" s="754" t="s">
        <v>1224</v>
      </c>
      <c r="L187" s="756">
        <v>32.559999999999988</v>
      </c>
      <c r="M187" s="756">
        <v>2</v>
      </c>
      <c r="N187" s="757">
        <v>65.119999999999976</v>
      </c>
    </row>
    <row r="188" spans="1:14" ht="14.4" customHeight="1" x14ac:dyDescent="0.3">
      <c r="A188" s="752" t="s">
        <v>562</v>
      </c>
      <c r="B188" s="753" t="s">
        <v>1949</v>
      </c>
      <c r="C188" s="754" t="s">
        <v>567</v>
      </c>
      <c r="D188" s="755" t="s">
        <v>568</v>
      </c>
      <c r="E188" s="754" t="s">
        <v>581</v>
      </c>
      <c r="F188" s="755" t="s">
        <v>1950</v>
      </c>
      <c r="G188" s="754" t="s">
        <v>1098</v>
      </c>
      <c r="H188" s="754" t="s">
        <v>1225</v>
      </c>
      <c r="I188" s="754" t="s">
        <v>1226</v>
      </c>
      <c r="J188" s="754" t="s">
        <v>1227</v>
      </c>
      <c r="K188" s="754" t="s">
        <v>1228</v>
      </c>
      <c r="L188" s="756">
        <v>629.65999999999985</v>
      </c>
      <c r="M188" s="756">
        <v>1</v>
      </c>
      <c r="N188" s="757">
        <v>629.65999999999985</v>
      </c>
    </row>
    <row r="189" spans="1:14" ht="14.4" customHeight="1" x14ac:dyDescent="0.3">
      <c r="A189" s="752" t="s">
        <v>562</v>
      </c>
      <c r="B189" s="753" t="s">
        <v>1949</v>
      </c>
      <c r="C189" s="754" t="s">
        <v>567</v>
      </c>
      <c r="D189" s="755" t="s">
        <v>568</v>
      </c>
      <c r="E189" s="754" t="s">
        <v>581</v>
      </c>
      <c r="F189" s="755" t="s">
        <v>1950</v>
      </c>
      <c r="G189" s="754" t="s">
        <v>1098</v>
      </c>
      <c r="H189" s="754" t="s">
        <v>1229</v>
      </c>
      <c r="I189" s="754" t="s">
        <v>1230</v>
      </c>
      <c r="J189" s="754" t="s">
        <v>1231</v>
      </c>
      <c r="K189" s="754" t="s">
        <v>1232</v>
      </c>
      <c r="L189" s="756">
        <v>68.479963345703709</v>
      </c>
      <c r="M189" s="756">
        <v>2</v>
      </c>
      <c r="N189" s="757">
        <v>136.95992669140742</v>
      </c>
    </row>
    <row r="190" spans="1:14" ht="14.4" customHeight="1" x14ac:dyDescent="0.3">
      <c r="A190" s="752" t="s">
        <v>562</v>
      </c>
      <c r="B190" s="753" t="s">
        <v>1949</v>
      </c>
      <c r="C190" s="754" t="s">
        <v>567</v>
      </c>
      <c r="D190" s="755" t="s">
        <v>568</v>
      </c>
      <c r="E190" s="754" t="s">
        <v>581</v>
      </c>
      <c r="F190" s="755" t="s">
        <v>1950</v>
      </c>
      <c r="G190" s="754" t="s">
        <v>1098</v>
      </c>
      <c r="H190" s="754" t="s">
        <v>1233</v>
      </c>
      <c r="I190" s="754" t="s">
        <v>1234</v>
      </c>
      <c r="J190" s="754" t="s">
        <v>1112</v>
      </c>
      <c r="K190" s="754" t="s">
        <v>1235</v>
      </c>
      <c r="L190" s="756">
        <v>64.099999999999994</v>
      </c>
      <c r="M190" s="756">
        <v>4</v>
      </c>
      <c r="N190" s="757">
        <v>256.39999999999998</v>
      </c>
    </row>
    <row r="191" spans="1:14" ht="14.4" customHeight="1" x14ac:dyDescent="0.3">
      <c r="A191" s="752" t="s">
        <v>562</v>
      </c>
      <c r="B191" s="753" t="s">
        <v>1949</v>
      </c>
      <c r="C191" s="754" t="s">
        <v>567</v>
      </c>
      <c r="D191" s="755" t="s">
        <v>568</v>
      </c>
      <c r="E191" s="754" t="s">
        <v>581</v>
      </c>
      <c r="F191" s="755" t="s">
        <v>1950</v>
      </c>
      <c r="G191" s="754" t="s">
        <v>1098</v>
      </c>
      <c r="H191" s="754" t="s">
        <v>1236</v>
      </c>
      <c r="I191" s="754" t="s">
        <v>1237</v>
      </c>
      <c r="J191" s="754" t="s">
        <v>1238</v>
      </c>
      <c r="K191" s="754" t="s">
        <v>1239</v>
      </c>
      <c r="L191" s="756">
        <v>27.250000000000007</v>
      </c>
      <c r="M191" s="756">
        <v>2</v>
      </c>
      <c r="N191" s="757">
        <v>54.500000000000014</v>
      </c>
    </row>
    <row r="192" spans="1:14" ht="14.4" customHeight="1" x14ac:dyDescent="0.3">
      <c r="A192" s="752" t="s">
        <v>562</v>
      </c>
      <c r="B192" s="753" t="s">
        <v>1949</v>
      </c>
      <c r="C192" s="754" t="s">
        <v>567</v>
      </c>
      <c r="D192" s="755" t="s">
        <v>568</v>
      </c>
      <c r="E192" s="754" t="s">
        <v>581</v>
      </c>
      <c r="F192" s="755" t="s">
        <v>1950</v>
      </c>
      <c r="G192" s="754" t="s">
        <v>1098</v>
      </c>
      <c r="H192" s="754" t="s">
        <v>1240</v>
      </c>
      <c r="I192" s="754" t="s">
        <v>1240</v>
      </c>
      <c r="J192" s="754" t="s">
        <v>1241</v>
      </c>
      <c r="K192" s="754" t="s">
        <v>1242</v>
      </c>
      <c r="L192" s="756">
        <v>149.13014143590399</v>
      </c>
      <c r="M192" s="756">
        <v>1</v>
      </c>
      <c r="N192" s="757">
        <v>149.13014143590399</v>
      </c>
    </row>
    <row r="193" spans="1:14" ht="14.4" customHeight="1" x14ac:dyDescent="0.3">
      <c r="A193" s="752" t="s">
        <v>562</v>
      </c>
      <c r="B193" s="753" t="s">
        <v>1949</v>
      </c>
      <c r="C193" s="754" t="s">
        <v>567</v>
      </c>
      <c r="D193" s="755" t="s">
        <v>568</v>
      </c>
      <c r="E193" s="754" t="s">
        <v>581</v>
      </c>
      <c r="F193" s="755" t="s">
        <v>1950</v>
      </c>
      <c r="G193" s="754" t="s">
        <v>1098</v>
      </c>
      <c r="H193" s="754" t="s">
        <v>1243</v>
      </c>
      <c r="I193" s="754" t="s">
        <v>1244</v>
      </c>
      <c r="J193" s="754" t="s">
        <v>1245</v>
      </c>
      <c r="K193" s="754" t="s">
        <v>1246</v>
      </c>
      <c r="L193" s="756">
        <v>104.5</v>
      </c>
      <c r="M193" s="756">
        <v>1</v>
      </c>
      <c r="N193" s="757">
        <v>104.5</v>
      </c>
    </row>
    <row r="194" spans="1:14" ht="14.4" customHeight="1" x14ac:dyDescent="0.3">
      <c r="A194" s="752" t="s">
        <v>562</v>
      </c>
      <c r="B194" s="753" t="s">
        <v>1949</v>
      </c>
      <c r="C194" s="754" t="s">
        <v>567</v>
      </c>
      <c r="D194" s="755" t="s">
        <v>568</v>
      </c>
      <c r="E194" s="754" t="s">
        <v>581</v>
      </c>
      <c r="F194" s="755" t="s">
        <v>1950</v>
      </c>
      <c r="G194" s="754" t="s">
        <v>1098</v>
      </c>
      <c r="H194" s="754" t="s">
        <v>1247</v>
      </c>
      <c r="I194" s="754" t="s">
        <v>1248</v>
      </c>
      <c r="J194" s="754" t="s">
        <v>1249</v>
      </c>
      <c r="K194" s="754" t="s">
        <v>1250</v>
      </c>
      <c r="L194" s="756">
        <v>325.16000000000003</v>
      </c>
      <c r="M194" s="756">
        <v>2</v>
      </c>
      <c r="N194" s="757">
        <v>650.32000000000005</v>
      </c>
    </row>
    <row r="195" spans="1:14" ht="14.4" customHeight="1" x14ac:dyDescent="0.3">
      <c r="A195" s="752" t="s">
        <v>562</v>
      </c>
      <c r="B195" s="753" t="s">
        <v>1949</v>
      </c>
      <c r="C195" s="754" t="s">
        <v>567</v>
      </c>
      <c r="D195" s="755" t="s">
        <v>568</v>
      </c>
      <c r="E195" s="754" t="s">
        <v>581</v>
      </c>
      <c r="F195" s="755" t="s">
        <v>1950</v>
      </c>
      <c r="G195" s="754" t="s">
        <v>1098</v>
      </c>
      <c r="H195" s="754" t="s">
        <v>1251</v>
      </c>
      <c r="I195" s="754" t="s">
        <v>1251</v>
      </c>
      <c r="J195" s="754" t="s">
        <v>1203</v>
      </c>
      <c r="K195" s="754" t="s">
        <v>1252</v>
      </c>
      <c r="L195" s="756">
        <v>233.55000000000004</v>
      </c>
      <c r="M195" s="756">
        <v>3</v>
      </c>
      <c r="N195" s="757">
        <v>700.65000000000009</v>
      </c>
    </row>
    <row r="196" spans="1:14" ht="14.4" customHeight="1" x14ac:dyDescent="0.3">
      <c r="A196" s="752" t="s">
        <v>562</v>
      </c>
      <c r="B196" s="753" t="s">
        <v>1949</v>
      </c>
      <c r="C196" s="754" t="s">
        <v>567</v>
      </c>
      <c r="D196" s="755" t="s">
        <v>568</v>
      </c>
      <c r="E196" s="754" t="s">
        <v>581</v>
      </c>
      <c r="F196" s="755" t="s">
        <v>1950</v>
      </c>
      <c r="G196" s="754" t="s">
        <v>1098</v>
      </c>
      <c r="H196" s="754" t="s">
        <v>1253</v>
      </c>
      <c r="I196" s="754" t="s">
        <v>1254</v>
      </c>
      <c r="J196" s="754" t="s">
        <v>1255</v>
      </c>
      <c r="K196" s="754" t="s">
        <v>1256</v>
      </c>
      <c r="L196" s="756">
        <v>70.039962510705152</v>
      </c>
      <c r="M196" s="756">
        <v>4</v>
      </c>
      <c r="N196" s="757">
        <v>280.15985004282061</v>
      </c>
    </row>
    <row r="197" spans="1:14" ht="14.4" customHeight="1" x14ac:dyDescent="0.3">
      <c r="A197" s="752" t="s">
        <v>562</v>
      </c>
      <c r="B197" s="753" t="s">
        <v>1949</v>
      </c>
      <c r="C197" s="754" t="s">
        <v>567</v>
      </c>
      <c r="D197" s="755" t="s">
        <v>568</v>
      </c>
      <c r="E197" s="754" t="s">
        <v>581</v>
      </c>
      <c r="F197" s="755" t="s">
        <v>1950</v>
      </c>
      <c r="G197" s="754" t="s">
        <v>1098</v>
      </c>
      <c r="H197" s="754" t="s">
        <v>1257</v>
      </c>
      <c r="I197" s="754" t="s">
        <v>1258</v>
      </c>
      <c r="J197" s="754" t="s">
        <v>1259</v>
      </c>
      <c r="K197" s="754" t="s">
        <v>1260</v>
      </c>
      <c r="L197" s="756">
        <v>313.79000000000002</v>
      </c>
      <c r="M197" s="756">
        <v>2</v>
      </c>
      <c r="N197" s="757">
        <v>627.58000000000004</v>
      </c>
    </row>
    <row r="198" spans="1:14" ht="14.4" customHeight="1" x14ac:dyDescent="0.3">
      <c r="A198" s="752" t="s">
        <v>562</v>
      </c>
      <c r="B198" s="753" t="s">
        <v>1949</v>
      </c>
      <c r="C198" s="754" t="s">
        <v>567</v>
      </c>
      <c r="D198" s="755" t="s">
        <v>568</v>
      </c>
      <c r="E198" s="754" t="s">
        <v>581</v>
      </c>
      <c r="F198" s="755" t="s">
        <v>1950</v>
      </c>
      <c r="G198" s="754" t="s">
        <v>1098</v>
      </c>
      <c r="H198" s="754" t="s">
        <v>1261</v>
      </c>
      <c r="I198" s="754" t="s">
        <v>1262</v>
      </c>
      <c r="J198" s="754" t="s">
        <v>1263</v>
      </c>
      <c r="K198" s="754" t="s">
        <v>1264</v>
      </c>
      <c r="L198" s="756">
        <v>28.610000000000003</v>
      </c>
      <c r="M198" s="756">
        <v>5</v>
      </c>
      <c r="N198" s="757">
        <v>143.05000000000001</v>
      </c>
    </row>
    <row r="199" spans="1:14" ht="14.4" customHeight="1" x14ac:dyDescent="0.3">
      <c r="A199" s="752" t="s">
        <v>562</v>
      </c>
      <c r="B199" s="753" t="s">
        <v>1949</v>
      </c>
      <c r="C199" s="754" t="s">
        <v>567</v>
      </c>
      <c r="D199" s="755" t="s">
        <v>568</v>
      </c>
      <c r="E199" s="754" t="s">
        <v>581</v>
      </c>
      <c r="F199" s="755" t="s">
        <v>1950</v>
      </c>
      <c r="G199" s="754" t="s">
        <v>1098</v>
      </c>
      <c r="H199" s="754" t="s">
        <v>1265</v>
      </c>
      <c r="I199" s="754" t="s">
        <v>1265</v>
      </c>
      <c r="J199" s="754" t="s">
        <v>1266</v>
      </c>
      <c r="K199" s="754" t="s">
        <v>1267</v>
      </c>
      <c r="L199" s="756">
        <v>93.07</v>
      </c>
      <c r="M199" s="756">
        <v>1</v>
      </c>
      <c r="N199" s="757">
        <v>93.07</v>
      </c>
    </row>
    <row r="200" spans="1:14" ht="14.4" customHeight="1" x14ac:dyDescent="0.3">
      <c r="A200" s="752" t="s">
        <v>562</v>
      </c>
      <c r="B200" s="753" t="s">
        <v>1949</v>
      </c>
      <c r="C200" s="754" t="s">
        <v>567</v>
      </c>
      <c r="D200" s="755" t="s">
        <v>568</v>
      </c>
      <c r="E200" s="754" t="s">
        <v>581</v>
      </c>
      <c r="F200" s="755" t="s">
        <v>1950</v>
      </c>
      <c r="G200" s="754" t="s">
        <v>1098</v>
      </c>
      <c r="H200" s="754" t="s">
        <v>1268</v>
      </c>
      <c r="I200" s="754" t="s">
        <v>1268</v>
      </c>
      <c r="J200" s="754" t="s">
        <v>1269</v>
      </c>
      <c r="K200" s="754" t="s">
        <v>1270</v>
      </c>
      <c r="L200" s="756">
        <v>109.99999999999997</v>
      </c>
      <c r="M200" s="756">
        <v>4</v>
      </c>
      <c r="N200" s="757">
        <v>439.99999999999989</v>
      </c>
    </row>
    <row r="201" spans="1:14" ht="14.4" customHeight="1" x14ac:dyDescent="0.3">
      <c r="A201" s="752" t="s">
        <v>562</v>
      </c>
      <c r="B201" s="753" t="s">
        <v>1949</v>
      </c>
      <c r="C201" s="754" t="s">
        <v>567</v>
      </c>
      <c r="D201" s="755" t="s">
        <v>568</v>
      </c>
      <c r="E201" s="754" t="s">
        <v>581</v>
      </c>
      <c r="F201" s="755" t="s">
        <v>1950</v>
      </c>
      <c r="G201" s="754" t="s">
        <v>1098</v>
      </c>
      <c r="H201" s="754" t="s">
        <v>1271</v>
      </c>
      <c r="I201" s="754" t="s">
        <v>1271</v>
      </c>
      <c r="J201" s="754" t="s">
        <v>1272</v>
      </c>
      <c r="K201" s="754" t="s">
        <v>1273</v>
      </c>
      <c r="L201" s="756">
        <v>167.56109389484837</v>
      </c>
      <c r="M201" s="756">
        <v>3</v>
      </c>
      <c r="N201" s="757">
        <v>502.68328168454514</v>
      </c>
    </row>
    <row r="202" spans="1:14" ht="14.4" customHeight="1" x14ac:dyDescent="0.3">
      <c r="A202" s="752" t="s">
        <v>562</v>
      </c>
      <c r="B202" s="753" t="s">
        <v>1949</v>
      </c>
      <c r="C202" s="754" t="s">
        <v>567</v>
      </c>
      <c r="D202" s="755" t="s">
        <v>568</v>
      </c>
      <c r="E202" s="754" t="s">
        <v>581</v>
      </c>
      <c r="F202" s="755" t="s">
        <v>1950</v>
      </c>
      <c r="G202" s="754" t="s">
        <v>1098</v>
      </c>
      <c r="H202" s="754" t="s">
        <v>1274</v>
      </c>
      <c r="I202" s="754" t="s">
        <v>1274</v>
      </c>
      <c r="J202" s="754" t="s">
        <v>1255</v>
      </c>
      <c r="K202" s="754" t="s">
        <v>1275</v>
      </c>
      <c r="L202" s="756">
        <v>140.09</v>
      </c>
      <c r="M202" s="756">
        <v>4</v>
      </c>
      <c r="N202" s="757">
        <v>560.36</v>
      </c>
    </row>
    <row r="203" spans="1:14" ht="14.4" customHeight="1" x14ac:dyDescent="0.3">
      <c r="A203" s="752" t="s">
        <v>562</v>
      </c>
      <c r="B203" s="753" t="s">
        <v>1949</v>
      </c>
      <c r="C203" s="754" t="s">
        <v>567</v>
      </c>
      <c r="D203" s="755" t="s">
        <v>568</v>
      </c>
      <c r="E203" s="754" t="s">
        <v>581</v>
      </c>
      <c r="F203" s="755" t="s">
        <v>1950</v>
      </c>
      <c r="G203" s="754" t="s">
        <v>1098</v>
      </c>
      <c r="H203" s="754" t="s">
        <v>1276</v>
      </c>
      <c r="I203" s="754" t="s">
        <v>1276</v>
      </c>
      <c r="J203" s="754" t="s">
        <v>1154</v>
      </c>
      <c r="K203" s="754" t="s">
        <v>1277</v>
      </c>
      <c r="L203" s="756">
        <v>1106.26</v>
      </c>
      <c r="M203" s="756">
        <v>4</v>
      </c>
      <c r="N203" s="757">
        <v>4425.04</v>
      </c>
    </row>
    <row r="204" spans="1:14" ht="14.4" customHeight="1" x14ac:dyDescent="0.3">
      <c r="A204" s="752" t="s">
        <v>562</v>
      </c>
      <c r="B204" s="753" t="s">
        <v>1949</v>
      </c>
      <c r="C204" s="754" t="s">
        <v>567</v>
      </c>
      <c r="D204" s="755" t="s">
        <v>568</v>
      </c>
      <c r="E204" s="754" t="s">
        <v>581</v>
      </c>
      <c r="F204" s="755" t="s">
        <v>1950</v>
      </c>
      <c r="G204" s="754" t="s">
        <v>1098</v>
      </c>
      <c r="H204" s="754" t="s">
        <v>1278</v>
      </c>
      <c r="I204" s="754" t="s">
        <v>1278</v>
      </c>
      <c r="J204" s="754" t="s">
        <v>1124</v>
      </c>
      <c r="K204" s="754" t="s">
        <v>1279</v>
      </c>
      <c r="L204" s="756">
        <v>408.94999999999993</v>
      </c>
      <c r="M204" s="756">
        <v>21</v>
      </c>
      <c r="N204" s="757">
        <v>8587.9499999999989</v>
      </c>
    </row>
    <row r="205" spans="1:14" ht="14.4" customHeight="1" x14ac:dyDescent="0.3">
      <c r="A205" s="752" t="s">
        <v>562</v>
      </c>
      <c r="B205" s="753" t="s">
        <v>1949</v>
      </c>
      <c r="C205" s="754" t="s">
        <v>567</v>
      </c>
      <c r="D205" s="755" t="s">
        <v>568</v>
      </c>
      <c r="E205" s="754" t="s">
        <v>581</v>
      </c>
      <c r="F205" s="755" t="s">
        <v>1950</v>
      </c>
      <c r="G205" s="754" t="s">
        <v>1098</v>
      </c>
      <c r="H205" s="754" t="s">
        <v>1280</v>
      </c>
      <c r="I205" s="754" t="s">
        <v>1280</v>
      </c>
      <c r="J205" s="754" t="s">
        <v>1281</v>
      </c>
      <c r="K205" s="754" t="s">
        <v>1282</v>
      </c>
      <c r="L205" s="756">
        <v>21.599910885359186</v>
      </c>
      <c r="M205" s="756">
        <v>4</v>
      </c>
      <c r="N205" s="757">
        <v>86.399643541436745</v>
      </c>
    </row>
    <row r="206" spans="1:14" ht="14.4" customHeight="1" x14ac:dyDescent="0.3">
      <c r="A206" s="752" t="s">
        <v>562</v>
      </c>
      <c r="B206" s="753" t="s">
        <v>1949</v>
      </c>
      <c r="C206" s="754" t="s">
        <v>567</v>
      </c>
      <c r="D206" s="755" t="s">
        <v>568</v>
      </c>
      <c r="E206" s="754" t="s">
        <v>581</v>
      </c>
      <c r="F206" s="755" t="s">
        <v>1950</v>
      </c>
      <c r="G206" s="754" t="s">
        <v>1098</v>
      </c>
      <c r="H206" s="754" t="s">
        <v>1283</v>
      </c>
      <c r="I206" s="754" t="s">
        <v>1283</v>
      </c>
      <c r="J206" s="754" t="s">
        <v>1124</v>
      </c>
      <c r="K206" s="754" t="s">
        <v>1284</v>
      </c>
      <c r="L206" s="756">
        <v>301.46993994438742</v>
      </c>
      <c r="M206" s="756">
        <v>25</v>
      </c>
      <c r="N206" s="757">
        <v>7536.7484986096861</v>
      </c>
    </row>
    <row r="207" spans="1:14" ht="14.4" customHeight="1" x14ac:dyDescent="0.3">
      <c r="A207" s="752" t="s">
        <v>562</v>
      </c>
      <c r="B207" s="753" t="s">
        <v>1949</v>
      </c>
      <c r="C207" s="754" t="s">
        <v>567</v>
      </c>
      <c r="D207" s="755" t="s">
        <v>568</v>
      </c>
      <c r="E207" s="754" t="s">
        <v>581</v>
      </c>
      <c r="F207" s="755" t="s">
        <v>1950</v>
      </c>
      <c r="G207" s="754" t="s">
        <v>1098</v>
      </c>
      <c r="H207" s="754" t="s">
        <v>1285</v>
      </c>
      <c r="I207" s="754" t="s">
        <v>1285</v>
      </c>
      <c r="J207" s="754" t="s">
        <v>1124</v>
      </c>
      <c r="K207" s="754" t="s">
        <v>1277</v>
      </c>
      <c r="L207" s="756">
        <v>630.66009677419345</v>
      </c>
      <c r="M207" s="756">
        <v>31</v>
      </c>
      <c r="N207" s="757">
        <v>19550.462999999996</v>
      </c>
    </row>
    <row r="208" spans="1:14" ht="14.4" customHeight="1" x14ac:dyDescent="0.3">
      <c r="A208" s="752" t="s">
        <v>562</v>
      </c>
      <c r="B208" s="753" t="s">
        <v>1949</v>
      </c>
      <c r="C208" s="754" t="s">
        <v>567</v>
      </c>
      <c r="D208" s="755" t="s">
        <v>568</v>
      </c>
      <c r="E208" s="754" t="s">
        <v>581</v>
      </c>
      <c r="F208" s="755" t="s">
        <v>1950</v>
      </c>
      <c r="G208" s="754" t="s">
        <v>1098</v>
      </c>
      <c r="H208" s="754" t="s">
        <v>1286</v>
      </c>
      <c r="I208" s="754" t="s">
        <v>1286</v>
      </c>
      <c r="J208" s="754" t="s">
        <v>1124</v>
      </c>
      <c r="K208" s="754" t="s">
        <v>1287</v>
      </c>
      <c r="L208" s="756">
        <v>913.64999999999986</v>
      </c>
      <c r="M208" s="756">
        <v>8</v>
      </c>
      <c r="N208" s="757">
        <v>7309.1999999999989</v>
      </c>
    </row>
    <row r="209" spans="1:14" ht="14.4" customHeight="1" x14ac:dyDescent="0.3">
      <c r="A209" s="752" t="s">
        <v>562</v>
      </c>
      <c r="B209" s="753" t="s">
        <v>1949</v>
      </c>
      <c r="C209" s="754" t="s">
        <v>567</v>
      </c>
      <c r="D209" s="755" t="s">
        <v>568</v>
      </c>
      <c r="E209" s="754" t="s">
        <v>581</v>
      </c>
      <c r="F209" s="755" t="s">
        <v>1950</v>
      </c>
      <c r="G209" s="754" t="s">
        <v>1098</v>
      </c>
      <c r="H209" s="754" t="s">
        <v>1288</v>
      </c>
      <c r="I209" s="754" t="s">
        <v>1288</v>
      </c>
      <c r="J209" s="754" t="s">
        <v>1289</v>
      </c>
      <c r="K209" s="754" t="s">
        <v>1290</v>
      </c>
      <c r="L209" s="756">
        <v>43.21</v>
      </c>
      <c r="M209" s="756">
        <v>2</v>
      </c>
      <c r="N209" s="757">
        <v>86.42</v>
      </c>
    </row>
    <row r="210" spans="1:14" ht="14.4" customHeight="1" x14ac:dyDescent="0.3">
      <c r="A210" s="752" t="s">
        <v>562</v>
      </c>
      <c r="B210" s="753" t="s">
        <v>1949</v>
      </c>
      <c r="C210" s="754" t="s">
        <v>567</v>
      </c>
      <c r="D210" s="755" t="s">
        <v>568</v>
      </c>
      <c r="E210" s="754" t="s">
        <v>581</v>
      </c>
      <c r="F210" s="755" t="s">
        <v>1950</v>
      </c>
      <c r="G210" s="754" t="s">
        <v>1098</v>
      </c>
      <c r="H210" s="754" t="s">
        <v>1291</v>
      </c>
      <c r="I210" s="754" t="s">
        <v>1291</v>
      </c>
      <c r="J210" s="754" t="s">
        <v>1289</v>
      </c>
      <c r="K210" s="754" t="s">
        <v>1292</v>
      </c>
      <c r="L210" s="756">
        <v>154.31</v>
      </c>
      <c r="M210" s="756">
        <v>6</v>
      </c>
      <c r="N210" s="757">
        <v>925.86</v>
      </c>
    </row>
    <row r="211" spans="1:14" ht="14.4" customHeight="1" x14ac:dyDescent="0.3">
      <c r="A211" s="752" t="s">
        <v>562</v>
      </c>
      <c r="B211" s="753" t="s">
        <v>1949</v>
      </c>
      <c r="C211" s="754" t="s">
        <v>567</v>
      </c>
      <c r="D211" s="755" t="s">
        <v>568</v>
      </c>
      <c r="E211" s="754" t="s">
        <v>581</v>
      </c>
      <c r="F211" s="755" t="s">
        <v>1950</v>
      </c>
      <c r="G211" s="754" t="s">
        <v>1098</v>
      </c>
      <c r="H211" s="754" t="s">
        <v>1293</v>
      </c>
      <c r="I211" s="754" t="s">
        <v>1293</v>
      </c>
      <c r="J211" s="754" t="s">
        <v>1294</v>
      </c>
      <c r="K211" s="754" t="s">
        <v>1295</v>
      </c>
      <c r="L211" s="756">
        <v>67.319999999999993</v>
      </c>
      <c r="M211" s="756">
        <v>13</v>
      </c>
      <c r="N211" s="757">
        <v>875.15999999999985</v>
      </c>
    </row>
    <row r="212" spans="1:14" ht="14.4" customHeight="1" x14ac:dyDescent="0.3">
      <c r="A212" s="752" t="s">
        <v>562</v>
      </c>
      <c r="B212" s="753" t="s">
        <v>1949</v>
      </c>
      <c r="C212" s="754" t="s">
        <v>567</v>
      </c>
      <c r="D212" s="755" t="s">
        <v>568</v>
      </c>
      <c r="E212" s="754" t="s">
        <v>581</v>
      </c>
      <c r="F212" s="755" t="s">
        <v>1950</v>
      </c>
      <c r="G212" s="754" t="s">
        <v>1098</v>
      </c>
      <c r="H212" s="754" t="s">
        <v>1296</v>
      </c>
      <c r="I212" s="754" t="s">
        <v>1296</v>
      </c>
      <c r="J212" s="754" t="s">
        <v>1297</v>
      </c>
      <c r="K212" s="754" t="s">
        <v>1298</v>
      </c>
      <c r="L212" s="756">
        <v>125.80000000000001</v>
      </c>
      <c r="M212" s="756">
        <v>4</v>
      </c>
      <c r="N212" s="757">
        <v>503.20000000000005</v>
      </c>
    </row>
    <row r="213" spans="1:14" ht="14.4" customHeight="1" x14ac:dyDescent="0.3">
      <c r="A213" s="752" t="s">
        <v>562</v>
      </c>
      <c r="B213" s="753" t="s">
        <v>1949</v>
      </c>
      <c r="C213" s="754" t="s">
        <v>567</v>
      </c>
      <c r="D213" s="755" t="s">
        <v>568</v>
      </c>
      <c r="E213" s="754" t="s">
        <v>581</v>
      </c>
      <c r="F213" s="755" t="s">
        <v>1950</v>
      </c>
      <c r="G213" s="754" t="s">
        <v>1098</v>
      </c>
      <c r="H213" s="754" t="s">
        <v>1299</v>
      </c>
      <c r="I213" s="754" t="s">
        <v>1299</v>
      </c>
      <c r="J213" s="754" t="s">
        <v>1300</v>
      </c>
      <c r="K213" s="754" t="s">
        <v>1220</v>
      </c>
      <c r="L213" s="756">
        <v>24.93</v>
      </c>
      <c r="M213" s="756">
        <v>8</v>
      </c>
      <c r="N213" s="757">
        <v>199.44</v>
      </c>
    </row>
    <row r="214" spans="1:14" ht="14.4" customHeight="1" x14ac:dyDescent="0.3">
      <c r="A214" s="752" t="s">
        <v>562</v>
      </c>
      <c r="B214" s="753" t="s">
        <v>1949</v>
      </c>
      <c r="C214" s="754" t="s">
        <v>567</v>
      </c>
      <c r="D214" s="755" t="s">
        <v>568</v>
      </c>
      <c r="E214" s="754" t="s">
        <v>581</v>
      </c>
      <c r="F214" s="755" t="s">
        <v>1950</v>
      </c>
      <c r="G214" s="754" t="s">
        <v>1098</v>
      </c>
      <c r="H214" s="754" t="s">
        <v>1301</v>
      </c>
      <c r="I214" s="754" t="s">
        <v>1301</v>
      </c>
      <c r="J214" s="754" t="s">
        <v>1302</v>
      </c>
      <c r="K214" s="754" t="s">
        <v>1303</v>
      </c>
      <c r="L214" s="756">
        <v>51.96</v>
      </c>
      <c r="M214" s="756">
        <v>5</v>
      </c>
      <c r="N214" s="757">
        <v>259.8</v>
      </c>
    </row>
    <row r="215" spans="1:14" ht="14.4" customHeight="1" x14ac:dyDescent="0.3">
      <c r="A215" s="752" t="s">
        <v>562</v>
      </c>
      <c r="B215" s="753" t="s">
        <v>1949</v>
      </c>
      <c r="C215" s="754" t="s">
        <v>567</v>
      </c>
      <c r="D215" s="755" t="s">
        <v>568</v>
      </c>
      <c r="E215" s="754" t="s">
        <v>1304</v>
      </c>
      <c r="F215" s="755" t="s">
        <v>1951</v>
      </c>
      <c r="G215" s="754" t="s">
        <v>588</v>
      </c>
      <c r="H215" s="754" t="s">
        <v>1305</v>
      </c>
      <c r="I215" s="754" t="s">
        <v>916</v>
      </c>
      <c r="J215" s="754" t="s">
        <v>1306</v>
      </c>
      <c r="K215" s="754"/>
      <c r="L215" s="756">
        <v>134.32989233848446</v>
      </c>
      <c r="M215" s="756">
        <v>31</v>
      </c>
      <c r="N215" s="757">
        <v>4164.226662493018</v>
      </c>
    </row>
    <row r="216" spans="1:14" ht="14.4" customHeight="1" x14ac:dyDescent="0.3">
      <c r="A216" s="752" t="s">
        <v>562</v>
      </c>
      <c r="B216" s="753" t="s">
        <v>1949</v>
      </c>
      <c r="C216" s="754" t="s">
        <v>567</v>
      </c>
      <c r="D216" s="755" t="s">
        <v>568</v>
      </c>
      <c r="E216" s="754" t="s">
        <v>1304</v>
      </c>
      <c r="F216" s="755" t="s">
        <v>1951</v>
      </c>
      <c r="G216" s="754" t="s">
        <v>1098</v>
      </c>
      <c r="H216" s="754" t="s">
        <v>1307</v>
      </c>
      <c r="I216" s="754" t="s">
        <v>1308</v>
      </c>
      <c r="J216" s="754" t="s">
        <v>1309</v>
      </c>
      <c r="K216" s="754" t="s">
        <v>1310</v>
      </c>
      <c r="L216" s="756">
        <v>40.92</v>
      </c>
      <c r="M216" s="756">
        <v>8</v>
      </c>
      <c r="N216" s="757">
        <v>327.36</v>
      </c>
    </row>
    <row r="217" spans="1:14" ht="14.4" customHeight="1" x14ac:dyDescent="0.3">
      <c r="A217" s="752" t="s">
        <v>562</v>
      </c>
      <c r="B217" s="753" t="s">
        <v>1949</v>
      </c>
      <c r="C217" s="754" t="s">
        <v>567</v>
      </c>
      <c r="D217" s="755" t="s">
        <v>568</v>
      </c>
      <c r="E217" s="754" t="s">
        <v>1304</v>
      </c>
      <c r="F217" s="755" t="s">
        <v>1951</v>
      </c>
      <c r="G217" s="754" t="s">
        <v>1098</v>
      </c>
      <c r="H217" s="754" t="s">
        <v>1311</v>
      </c>
      <c r="I217" s="754" t="s">
        <v>1312</v>
      </c>
      <c r="J217" s="754" t="s">
        <v>1313</v>
      </c>
      <c r="K217" s="754" t="s">
        <v>1314</v>
      </c>
      <c r="L217" s="756">
        <v>198.89</v>
      </c>
      <c r="M217" s="756">
        <v>2</v>
      </c>
      <c r="N217" s="757">
        <v>397.78</v>
      </c>
    </row>
    <row r="218" spans="1:14" ht="14.4" customHeight="1" x14ac:dyDescent="0.3">
      <c r="A218" s="752" t="s">
        <v>562</v>
      </c>
      <c r="B218" s="753" t="s">
        <v>1949</v>
      </c>
      <c r="C218" s="754" t="s">
        <v>567</v>
      </c>
      <c r="D218" s="755" t="s">
        <v>568</v>
      </c>
      <c r="E218" s="754" t="s">
        <v>1304</v>
      </c>
      <c r="F218" s="755" t="s">
        <v>1951</v>
      </c>
      <c r="G218" s="754" t="s">
        <v>1098</v>
      </c>
      <c r="H218" s="754" t="s">
        <v>1315</v>
      </c>
      <c r="I218" s="754" t="s">
        <v>1316</v>
      </c>
      <c r="J218" s="754" t="s">
        <v>1317</v>
      </c>
      <c r="K218" s="754" t="s">
        <v>1318</v>
      </c>
      <c r="L218" s="756">
        <v>111.95</v>
      </c>
      <c r="M218" s="756">
        <v>2</v>
      </c>
      <c r="N218" s="757">
        <v>223.9</v>
      </c>
    </row>
    <row r="219" spans="1:14" ht="14.4" customHeight="1" x14ac:dyDescent="0.3">
      <c r="A219" s="752" t="s">
        <v>562</v>
      </c>
      <c r="B219" s="753" t="s">
        <v>1949</v>
      </c>
      <c r="C219" s="754" t="s">
        <v>567</v>
      </c>
      <c r="D219" s="755" t="s">
        <v>568</v>
      </c>
      <c r="E219" s="754" t="s">
        <v>1304</v>
      </c>
      <c r="F219" s="755" t="s">
        <v>1951</v>
      </c>
      <c r="G219" s="754" t="s">
        <v>1098</v>
      </c>
      <c r="H219" s="754" t="s">
        <v>1319</v>
      </c>
      <c r="I219" s="754" t="s">
        <v>1319</v>
      </c>
      <c r="J219" s="754" t="s">
        <v>1320</v>
      </c>
      <c r="K219" s="754" t="s">
        <v>1310</v>
      </c>
      <c r="L219" s="756">
        <v>30.67</v>
      </c>
      <c r="M219" s="756">
        <v>8</v>
      </c>
      <c r="N219" s="757">
        <v>245.36</v>
      </c>
    </row>
    <row r="220" spans="1:14" ht="14.4" customHeight="1" x14ac:dyDescent="0.3">
      <c r="A220" s="752" t="s">
        <v>562</v>
      </c>
      <c r="B220" s="753" t="s">
        <v>1949</v>
      </c>
      <c r="C220" s="754" t="s">
        <v>567</v>
      </c>
      <c r="D220" s="755" t="s">
        <v>568</v>
      </c>
      <c r="E220" s="754" t="s">
        <v>1304</v>
      </c>
      <c r="F220" s="755" t="s">
        <v>1951</v>
      </c>
      <c r="G220" s="754" t="s">
        <v>1098</v>
      </c>
      <c r="H220" s="754" t="s">
        <v>1321</v>
      </c>
      <c r="I220" s="754" t="s">
        <v>1322</v>
      </c>
      <c r="J220" s="754" t="s">
        <v>1323</v>
      </c>
      <c r="K220" s="754" t="s">
        <v>1310</v>
      </c>
      <c r="L220" s="756">
        <v>30.669999999999998</v>
      </c>
      <c r="M220" s="756">
        <v>4</v>
      </c>
      <c r="N220" s="757">
        <v>122.67999999999999</v>
      </c>
    </row>
    <row r="221" spans="1:14" ht="14.4" customHeight="1" x14ac:dyDescent="0.3">
      <c r="A221" s="752" t="s">
        <v>562</v>
      </c>
      <c r="B221" s="753" t="s">
        <v>1949</v>
      </c>
      <c r="C221" s="754" t="s">
        <v>567</v>
      </c>
      <c r="D221" s="755" t="s">
        <v>568</v>
      </c>
      <c r="E221" s="754" t="s">
        <v>1324</v>
      </c>
      <c r="F221" s="755" t="s">
        <v>1952</v>
      </c>
      <c r="G221" s="754" t="s">
        <v>588</v>
      </c>
      <c r="H221" s="754" t="s">
        <v>1325</v>
      </c>
      <c r="I221" s="754" t="s">
        <v>1325</v>
      </c>
      <c r="J221" s="754" t="s">
        <v>1326</v>
      </c>
      <c r="K221" s="754" t="s">
        <v>1327</v>
      </c>
      <c r="L221" s="756">
        <v>57.990222222222229</v>
      </c>
      <c r="M221" s="756">
        <v>18</v>
      </c>
      <c r="N221" s="757">
        <v>1043.8240000000001</v>
      </c>
    </row>
    <row r="222" spans="1:14" ht="14.4" customHeight="1" x14ac:dyDescent="0.3">
      <c r="A222" s="752" t="s">
        <v>562</v>
      </c>
      <c r="B222" s="753" t="s">
        <v>1949</v>
      </c>
      <c r="C222" s="754" t="s">
        <v>567</v>
      </c>
      <c r="D222" s="755" t="s">
        <v>568</v>
      </c>
      <c r="E222" s="754" t="s">
        <v>1324</v>
      </c>
      <c r="F222" s="755" t="s">
        <v>1952</v>
      </c>
      <c r="G222" s="754" t="s">
        <v>588</v>
      </c>
      <c r="H222" s="754" t="s">
        <v>1328</v>
      </c>
      <c r="I222" s="754" t="s">
        <v>1329</v>
      </c>
      <c r="J222" s="754" t="s">
        <v>1330</v>
      </c>
      <c r="K222" s="754" t="s">
        <v>1331</v>
      </c>
      <c r="L222" s="756">
        <v>51.039438467744787</v>
      </c>
      <c r="M222" s="756">
        <v>3</v>
      </c>
      <c r="N222" s="757">
        <v>153.11831540323436</v>
      </c>
    </row>
    <row r="223" spans="1:14" ht="14.4" customHeight="1" x14ac:dyDescent="0.3">
      <c r="A223" s="752" t="s">
        <v>562</v>
      </c>
      <c r="B223" s="753" t="s">
        <v>1949</v>
      </c>
      <c r="C223" s="754" t="s">
        <v>567</v>
      </c>
      <c r="D223" s="755" t="s">
        <v>568</v>
      </c>
      <c r="E223" s="754" t="s">
        <v>1324</v>
      </c>
      <c r="F223" s="755" t="s">
        <v>1952</v>
      </c>
      <c r="G223" s="754" t="s">
        <v>588</v>
      </c>
      <c r="H223" s="754" t="s">
        <v>1332</v>
      </c>
      <c r="I223" s="754" t="s">
        <v>1333</v>
      </c>
      <c r="J223" s="754" t="s">
        <v>1334</v>
      </c>
      <c r="K223" s="754" t="s">
        <v>1335</v>
      </c>
      <c r="L223" s="756">
        <v>31.890001314986623</v>
      </c>
      <c r="M223" s="756">
        <v>23</v>
      </c>
      <c r="N223" s="757">
        <v>733.47003024469234</v>
      </c>
    </row>
    <row r="224" spans="1:14" ht="14.4" customHeight="1" x14ac:dyDescent="0.3">
      <c r="A224" s="752" t="s">
        <v>562</v>
      </c>
      <c r="B224" s="753" t="s">
        <v>1949</v>
      </c>
      <c r="C224" s="754" t="s">
        <v>567</v>
      </c>
      <c r="D224" s="755" t="s">
        <v>568</v>
      </c>
      <c r="E224" s="754" t="s">
        <v>1324</v>
      </c>
      <c r="F224" s="755" t="s">
        <v>1952</v>
      </c>
      <c r="G224" s="754" t="s">
        <v>588</v>
      </c>
      <c r="H224" s="754" t="s">
        <v>1336</v>
      </c>
      <c r="I224" s="754" t="s">
        <v>1337</v>
      </c>
      <c r="J224" s="754" t="s">
        <v>1338</v>
      </c>
      <c r="K224" s="754" t="s">
        <v>1339</v>
      </c>
      <c r="L224" s="756">
        <v>23.560000000000009</v>
      </c>
      <c r="M224" s="756">
        <v>473</v>
      </c>
      <c r="N224" s="757">
        <v>11143.880000000005</v>
      </c>
    </row>
    <row r="225" spans="1:14" ht="14.4" customHeight="1" x14ac:dyDescent="0.3">
      <c r="A225" s="752" t="s">
        <v>562</v>
      </c>
      <c r="B225" s="753" t="s">
        <v>1949</v>
      </c>
      <c r="C225" s="754" t="s">
        <v>567</v>
      </c>
      <c r="D225" s="755" t="s">
        <v>568</v>
      </c>
      <c r="E225" s="754" t="s">
        <v>1324</v>
      </c>
      <c r="F225" s="755" t="s">
        <v>1952</v>
      </c>
      <c r="G225" s="754" t="s">
        <v>588</v>
      </c>
      <c r="H225" s="754" t="s">
        <v>1340</v>
      </c>
      <c r="I225" s="754" t="s">
        <v>1341</v>
      </c>
      <c r="J225" s="754" t="s">
        <v>1338</v>
      </c>
      <c r="K225" s="754" t="s">
        <v>1342</v>
      </c>
      <c r="L225" s="756">
        <v>164.10890901558599</v>
      </c>
      <c r="M225" s="756">
        <v>15</v>
      </c>
      <c r="N225" s="757">
        <v>2461.6336352337898</v>
      </c>
    </row>
    <row r="226" spans="1:14" ht="14.4" customHeight="1" x14ac:dyDescent="0.3">
      <c r="A226" s="752" t="s">
        <v>562</v>
      </c>
      <c r="B226" s="753" t="s">
        <v>1949</v>
      </c>
      <c r="C226" s="754" t="s">
        <v>567</v>
      </c>
      <c r="D226" s="755" t="s">
        <v>568</v>
      </c>
      <c r="E226" s="754" t="s">
        <v>1324</v>
      </c>
      <c r="F226" s="755" t="s">
        <v>1952</v>
      </c>
      <c r="G226" s="754" t="s">
        <v>588</v>
      </c>
      <c r="H226" s="754" t="s">
        <v>1343</v>
      </c>
      <c r="I226" s="754" t="s">
        <v>1344</v>
      </c>
      <c r="J226" s="754" t="s">
        <v>1345</v>
      </c>
      <c r="K226" s="754" t="s">
        <v>1346</v>
      </c>
      <c r="L226" s="756">
        <v>608.71</v>
      </c>
      <c r="M226" s="756">
        <v>3</v>
      </c>
      <c r="N226" s="757">
        <v>1826.13</v>
      </c>
    </row>
    <row r="227" spans="1:14" ht="14.4" customHeight="1" x14ac:dyDescent="0.3">
      <c r="A227" s="752" t="s">
        <v>562</v>
      </c>
      <c r="B227" s="753" t="s">
        <v>1949</v>
      </c>
      <c r="C227" s="754" t="s">
        <v>567</v>
      </c>
      <c r="D227" s="755" t="s">
        <v>568</v>
      </c>
      <c r="E227" s="754" t="s">
        <v>1324</v>
      </c>
      <c r="F227" s="755" t="s">
        <v>1952</v>
      </c>
      <c r="G227" s="754" t="s">
        <v>588</v>
      </c>
      <c r="H227" s="754" t="s">
        <v>1347</v>
      </c>
      <c r="I227" s="754" t="s">
        <v>1347</v>
      </c>
      <c r="J227" s="754" t="s">
        <v>1348</v>
      </c>
      <c r="K227" s="754" t="s">
        <v>1349</v>
      </c>
      <c r="L227" s="756">
        <v>264</v>
      </c>
      <c r="M227" s="756">
        <v>2</v>
      </c>
      <c r="N227" s="757">
        <v>528</v>
      </c>
    </row>
    <row r="228" spans="1:14" ht="14.4" customHeight="1" x14ac:dyDescent="0.3">
      <c r="A228" s="752" t="s">
        <v>562</v>
      </c>
      <c r="B228" s="753" t="s">
        <v>1949</v>
      </c>
      <c r="C228" s="754" t="s">
        <v>567</v>
      </c>
      <c r="D228" s="755" t="s">
        <v>568</v>
      </c>
      <c r="E228" s="754" t="s">
        <v>1324</v>
      </c>
      <c r="F228" s="755" t="s">
        <v>1952</v>
      </c>
      <c r="G228" s="754" t="s">
        <v>588</v>
      </c>
      <c r="H228" s="754" t="s">
        <v>1350</v>
      </c>
      <c r="I228" s="754" t="s">
        <v>1351</v>
      </c>
      <c r="J228" s="754" t="s">
        <v>1352</v>
      </c>
      <c r="K228" s="754" t="s">
        <v>1353</v>
      </c>
      <c r="L228" s="756">
        <v>234.06</v>
      </c>
      <c r="M228" s="756">
        <v>2</v>
      </c>
      <c r="N228" s="757">
        <v>468.12</v>
      </c>
    </row>
    <row r="229" spans="1:14" ht="14.4" customHeight="1" x14ac:dyDescent="0.3">
      <c r="A229" s="752" t="s">
        <v>562</v>
      </c>
      <c r="B229" s="753" t="s">
        <v>1949</v>
      </c>
      <c r="C229" s="754" t="s">
        <v>567</v>
      </c>
      <c r="D229" s="755" t="s">
        <v>568</v>
      </c>
      <c r="E229" s="754" t="s">
        <v>1324</v>
      </c>
      <c r="F229" s="755" t="s">
        <v>1952</v>
      </c>
      <c r="G229" s="754" t="s">
        <v>588</v>
      </c>
      <c r="H229" s="754" t="s">
        <v>1354</v>
      </c>
      <c r="I229" s="754" t="s">
        <v>1355</v>
      </c>
      <c r="J229" s="754" t="s">
        <v>1356</v>
      </c>
      <c r="K229" s="754" t="s">
        <v>1357</v>
      </c>
      <c r="L229" s="756">
        <v>181.52</v>
      </c>
      <c r="M229" s="756">
        <v>30</v>
      </c>
      <c r="N229" s="757">
        <v>5445.6</v>
      </c>
    </row>
    <row r="230" spans="1:14" ht="14.4" customHeight="1" x14ac:dyDescent="0.3">
      <c r="A230" s="752" t="s">
        <v>562</v>
      </c>
      <c r="B230" s="753" t="s">
        <v>1949</v>
      </c>
      <c r="C230" s="754" t="s">
        <v>567</v>
      </c>
      <c r="D230" s="755" t="s">
        <v>568</v>
      </c>
      <c r="E230" s="754" t="s">
        <v>1324</v>
      </c>
      <c r="F230" s="755" t="s">
        <v>1952</v>
      </c>
      <c r="G230" s="754" t="s">
        <v>588</v>
      </c>
      <c r="H230" s="754" t="s">
        <v>1358</v>
      </c>
      <c r="I230" s="754" t="s">
        <v>1359</v>
      </c>
      <c r="J230" s="754" t="s">
        <v>1360</v>
      </c>
      <c r="K230" s="754" t="s">
        <v>1361</v>
      </c>
      <c r="L230" s="756">
        <v>35.050000000000004</v>
      </c>
      <c r="M230" s="756">
        <v>4</v>
      </c>
      <c r="N230" s="757">
        <v>140.20000000000002</v>
      </c>
    </row>
    <row r="231" spans="1:14" ht="14.4" customHeight="1" x14ac:dyDescent="0.3">
      <c r="A231" s="752" t="s">
        <v>562</v>
      </c>
      <c r="B231" s="753" t="s">
        <v>1949</v>
      </c>
      <c r="C231" s="754" t="s">
        <v>567</v>
      </c>
      <c r="D231" s="755" t="s">
        <v>568</v>
      </c>
      <c r="E231" s="754" t="s">
        <v>1324</v>
      </c>
      <c r="F231" s="755" t="s">
        <v>1952</v>
      </c>
      <c r="G231" s="754" t="s">
        <v>588</v>
      </c>
      <c r="H231" s="754" t="s">
        <v>1362</v>
      </c>
      <c r="I231" s="754" t="s">
        <v>1363</v>
      </c>
      <c r="J231" s="754" t="s">
        <v>1364</v>
      </c>
      <c r="K231" s="754" t="s">
        <v>1365</v>
      </c>
      <c r="L231" s="756">
        <v>294.03988000000004</v>
      </c>
      <c r="M231" s="756">
        <v>50</v>
      </c>
      <c r="N231" s="757">
        <v>14701.994000000001</v>
      </c>
    </row>
    <row r="232" spans="1:14" ht="14.4" customHeight="1" x14ac:dyDescent="0.3">
      <c r="A232" s="752" t="s">
        <v>562</v>
      </c>
      <c r="B232" s="753" t="s">
        <v>1949</v>
      </c>
      <c r="C232" s="754" t="s">
        <v>567</v>
      </c>
      <c r="D232" s="755" t="s">
        <v>568</v>
      </c>
      <c r="E232" s="754" t="s">
        <v>1324</v>
      </c>
      <c r="F232" s="755" t="s">
        <v>1952</v>
      </c>
      <c r="G232" s="754" t="s">
        <v>588</v>
      </c>
      <c r="H232" s="754" t="s">
        <v>1366</v>
      </c>
      <c r="I232" s="754" t="s">
        <v>1367</v>
      </c>
      <c r="J232" s="754" t="s">
        <v>1368</v>
      </c>
      <c r="K232" s="754" t="s">
        <v>1369</v>
      </c>
      <c r="L232" s="756">
        <v>97.61</v>
      </c>
      <c r="M232" s="756">
        <v>2</v>
      </c>
      <c r="N232" s="757">
        <v>195.22</v>
      </c>
    </row>
    <row r="233" spans="1:14" ht="14.4" customHeight="1" x14ac:dyDescent="0.3">
      <c r="A233" s="752" t="s">
        <v>562</v>
      </c>
      <c r="B233" s="753" t="s">
        <v>1949</v>
      </c>
      <c r="C233" s="754" t="s">
        <v>567</v>
      </c>
      <c r="D233" s="755" t="s">
        <v>568</v>
      </c>
      <c r="E233" s="754" t="s">
        <v>1324</v>
      </c>
      <c r="F233" s="755" t="s">
        <v>1952</v>
      </c>
      <c r="G233" s="754" t="s">
        <v>588</v>
      </c>
      <c r="H233" s="754" t="s">
        <v>1370</v>
      </c>
      <c r="I233" s="754" t="s">
        <v>1371</v>
      </c>
      <c r="J233" s="754" t="s">
        <v>1372</v>
      </c>
      <c r="K233" s="754" t="s">
        <v>1373</v>
      </c>
      <c r="L233" s="756">
        <v>674.31314285714268</v>
      </c>
      <c r="M233" s="756">
        <v>1.75</v>
      </c>
      <c r="N233" s="757">
        <v>1180.0479999999998</v>
      </c>
    </row>
    <row r="234" spans="1:14" ht="14.4" customHeight="1" x14ac:dyDescent="0.3">
      <c r="A234" s="752" t="s">
        <v>562</v>
      </c>
      <c r="B234" s="753" t="s">
        <v>1949</v>
      </c>
      <c r="C234" s="754" t="s">
        <v>567</v>
      </c>
      <c r="D234" s="755" t="s">
        <v>568</v>
      </c>
      <c r="E234" s="754" t="s">
        <v>1324</v>
      </c>
      <c r="F234" s="755" t="s">
        <v>1952</v>
      </c>
      <c r="G234" s="754" t="s">
        <v>588</v>
      </c>
      <c r="H234" s="754" t="s">
        <v>1374</v>
      </c>
      <c r="I234" s="754" t="s">
        <v>1375</v>
      </c>
      <c r="J234" s="754" t="s">
        <v>1376</v>
      </c>
      <c r="K234" s="754" t="s">
        <v>1377</v>
      </c>
      <c r="L234" s="756">
        <v>98.92000000000003</v>
      </c>
      <c r="M234" s="756">
        <v>1</v>
      </c>
      <c r="N234" s="757">
        <v>98.92000000000003</v>
      </c>
    </row>
    <row r="235" spans="1:14" ht="14.4" customHeight="1" x14ac:dyDescent="0.3">
      <c r="A235" s="752" t="s">
        <v>562</v>
      </c>
      <c r="B235" s="753" t="s">
        <v>1949</v>
      </c>
      <c r="C235" s="754" t="s">
        <v>567</v>
      </c>
      <c r="D235" s="755" t="s">
        <v>568</v>
      </c>
      <c r="E235" s="754" t="s">
        <v>1324</v>
      </c>
      <c r="F235" s="755" t="s">
        <v>1952</v>
      </c>
      <c r="G235" s="754" t="s">
        <v>588</v>
      </c>
      <c r="H235" s="754" t="s">
        <v>1378</v>
      </c>
      <c r="I235" s="754" t="s">
        <v>1378</v>
      </c>
      <c r="J235" s="754" t="s">
        <v>1379</v>
      </c>
      <c r="K235" s="754" t="s">
        <v>1380</v>
      </c>
      <c r="L235" s="756">
        <v>517</v>
      </c>
      <c r="M235" s="756">
        <v>1</v>
      </c>
      <c r="N235" s="757">
        <v>517</v>
      </c>
    </row>
    <row r="236" spans="1:14" ht="14.4" customHeight="1" x14ac:dyDescent="0.3">
      <c r="A236" s="752" t="s">
        <v>562</v>
      </c>
      <c r="B236" s="753" t="s">
        <v>1949</v>
      </c>
      <c r="C236" s="754" t="s">
        <v>567</v>
      </c>
      <c r="D236" s="755" t="s">
        <v>568</v>
      </c>
      <c r="E236" s="754" t="s">
        <v>1324</v>
      </c>
      <c r="F236" s="755" t="s">
        <v>1952</v>
      </c>
      <c r="G236" s="754" t="s">
        <v>588</v>
      </c>
      <c r="H236" s="754" t="s">
        <v>1381</v>
      </c>
      <c r="I236" s="754" t="s">
        <v>1382</v>
      </c>
      <c r="J236" s="754" t="s">
        <v>1383</v>
      </c>
      <c r="K236" s="754" t="s">
        <v>1384</v>
      </c>
      <c r="L236" s="756">
        <v>112.37000000000006</v>
      </c>
      <c r="M236" s="756">
        <v>1</v>
      </c>
      <c r="N236" s="757">
        <v>112.37000000000006</v>
      </c>
    </row>
    <row r="237" spans="1:14" ht="14.4" customHeight="1" x14ac:dyDescent="0.3">
      <c r="A237" s="752" t="s">
        <v>562</v>
      </c>
      <c r="B237" s="753" t="s">
        <v>1949</v>
      </c>
      <c r="C237" s="754" t="s">
        <v>567</v>
      </c>
      <c r="D237" s="755" t="s">
        <v>568</v>
      </c>
      <c r="E237" s="754" t="s">
        <v>1324</v>
      </c>
      <c r="F237" s="755" t="s">
        <v>1952</v>
      </c>
      <c r="G237" s="754" t="s">
        <v>588</v>
      </c>
      <c r="H237" s="754" t="s">
        <v>1385</v>
      </c>
      <c r="I237" s="754" t="s">
        <v>1386</v>
      </c>
      <c r="J237" s="754" t="s">
        <v>1387</v>
      </c>
      <c r="K237" s="754" t="s">
        <v>1388</v>
      </c>
      <c r="L237" s="756">
        <v>66.949999999999989</v>
      </c>
      <c r="M237" s="756">
        <v>2</v>
      </c>
      <c r="N237" s="757">
        <v>133.89999999999998</v>
      </c>
    </row>
    <row r="238" spans="1:14" ht="14.4" customHeight="1" x14ac:dyDescent="0.3">
      <c r="A238" s="752" t="s">
        <v>562</v>
      </c>
      <c r="B238" s="753" t="s">
        <v>1949</v>
      </c>
      <c r="C238" s="754" t="s">
        <v>567</v>
      </c>
      <c r="D238" s="755" t="s">
        <v>568</v>
      </c>
      <c r="E238" s="754" t="s">
        <v>1324</v>
      </c>
      <c r="F238" s="755" t="s">
        <v>1952</v>
      </c>
      <c r="G238" s="754" t="s">
        <v>588</v>
      </c>
      <c r="H238" s="754" t="s">
        <v>1389</v>
      </c>
      <c r="I238" s="754" t="s">
        <v>1389</v>
      </c>
      <c r="J238" s="754" t="s">
        <v>1390</v>
      </c>
      <c r="K238" s="754" t="s">
        <v>1391</v>
      </c>
      <c r="L238" s="756">
        <v>462</v>
      </c>
      <c r="M238" s="756">
        <v>7</v>
      </c>
      <c r="N238" s="757">
        <v>3234</v>
      </c>
    </row>
    <row r="239" spans="1:14" ht="14.4" customHeight="1" x14ac:dyDescent="0.3">
      <c r="A239" s="752" t="s">
        <v>562</v>
      </c>
      <c r="B239" s="753" t="s">
        <v>1949</v>
      </c>
      <c r="C239" s="754" t="s">
        <v>567</v>
      </c>
      <c r="D239" s="755" t="s">
        <v>568</v>
      </c>
      <c r="E239" s="754" t="s">
        <v>1324</v>
      </c>
      <c r="F239" s="755" t="s">
        <v>1952</v>
      </c>
      <c r="G239" s="754" t="s">
        <v>588</v>
      </c>
      <c r="H239" s="754" t="s">
        <v>1392</v>
      </c>
      <c r="I239" s="754" t="s">
        <v>1392</v>
      </c>
      <c r="J239" s="754" t="s">
        <v>1393</v>
      </c>
      <c r="K239" s="754" t="s">
        <v>1394</v>
      </c>
      <c r="L239" s="756">
        <v>156.36281752376851</v>
      </c>
      <c r="M239" s="756">
        <v>25.000000000000011</v>
      </c>
      <c r="N239" s="757">
        <v>3909.0704380942148</v>
      </c>
    </row>
    <row r="240" spans="1:14" ht="14.4" customHeight="1" x14ac:dyDescent="0.3">
      <c r="A240" s="752" t="s">
        <v>562</v>
      </c>
      <c r="B240" s="753" t="s">
        <v>1949</v>
      </c>
      <c r="C240" s="754" t="s">
        <v>567</v>
      </c>
      <c r="D240" s="755" t="s">
        <v>568</v>
      </c>
      <c r="E240" s="754" t="s">
        <v>1324</v>
      </c>
      <c r="F240" s="755" t="s">
        <v>1952</v>
      </c>
      <c r="G240" s="754" t="s">
        <v>588</v>
      </c>
      <c r="H240" s="754" t="s">
        <v>1395</v>
      </c>
      <c r="I240" s="754" t="s">
        <v>1395</v>
      </c>
      <c r="J240" s="754" t="s">
        <v>1396</v>
      </c>
      <c r="K240" s="754" t="s">
        <v>1397</v>
      </c>
      <c r="L240" s="756">
        <v>152.9</v>
      </c>
      <c r="M240" s="756">
        <v>2.7</v>
      </c>
      <c r="N240" s="757">
        <v>412.83000000000004</v>
      </c>
    </row>
    <row r="241" spans="1:14" ht="14.4" customHeight="1" x14ac:dyDescent="0.3">
      <c r="A241" s="752" t="s">
        <v>562</v>
      </c>
      <c r="B241" s="753" t="s">
        <v>1949</v>
      </c>
      <c r="C241" s="754" t="s">
        <v>567</v>
      </c>
      <c r="D241" s="755" t="s">
        <v>568</v>
      </c>
      <c r="E241" s="754" t="s">
        <v>1324</v>
      </c>
      <c r="F241" s="755" t="s">
        <v>1952</v>
      </c>
      <c r="G241" s="754" t="s">
        <v>588</v>
      </c>
      <c r="H241" s="754" t="s">
        <v>1398</v>
      </c>
      <c r="I241" s="754" t="s">
        <v>1398</v>
      </c>
      <c r="J241" s="754" t="s">
        <v>1399</v>
      </c>
      <c r="K241" s="754" t="s">
        <v>1400</v>
      </c>
      <c r="L241" s="756">
        <v>286</v>
      </c>
      <c r="M241" s="756">
        <v>2</v>
      </c>
      <c r="N241" s="757">
        <v>572</v>
      </c>
    </row>
    <row r="242" spans="1:14" ht="14.4" customHeight="1" x14ac:dyDescent="0.3">
      <c r="A242" s="752" t="s">
        <v>562</v>
      </c>
      <c r="B242" s="753" t="s">
        <v>1949</v>
      </c>
      <c r="C242" s="754" t="s">
        <v>567</v>
      </c>
      <c r="D242" s="755" t="s">
        <v>568</v>
      </c>
      <c r="E242" s="754" t="s">
        <v>1324</v>
      </c>
      <c r="F242" s="755" t="s">
        <v>1952</v>
      </c>
      <c r="G242" s="754" t="s">
        <v>588</v>
      </c>
      <c r="H242" s="754" t="s">
        <v>1401</v>
      </c>
      <c r="I242" s="754" t="s">
        <v>1402</v>
      </c>
      <c r="J242" s="754" t="s">
        <v>1403</v>
      </c>
      <c r="K242" s="754" t="s">
        <v>1404</v>
      </c>
      <c r="L242" s="756">
        <v>264</v>
      </c>
      <c r="M242" s="756">
        <v>7</v>
      </c>
      <c r="N242" s="757">
        <v>1848</v>
      </c>
    </row>
    <row r="243" spans="1:14" ht="14.4" customHeight="1" x14ac:dyDescent="0.3">
      <c r="A243" s="752" t="s">
        <v>562</v>
      </c>
      <c r="B243" s="753" t="s">
        <v>1949</v>
      </c>
      <c r="C243" s="754" t="s">
        <v>567</v>
      </c>
      <c r="D243" s="755" t="s">
        <v>568</v>
      </c>
      <c r="E243" s="754" t="s">
        <v>1324</v>
      </c>
      <c r="F243" s="755" t="s">
        <v>1952</v>
      </c>
      <c r="G243" s="754" t="s">
        <v>588</v>
      </c>
      <c r="H243" s="754" t="s">
        <v>1405</v>
      </c>
      <c r="I243" s="754" t="s">
        <v>1406</v>
      </c>
      <c r="J243" s="754" t="s">
        <v>1407</v>
      </c>
      <c r="K243" s="754"/>
      <c r="L243" s="756">
        <v>155.1</v>
      </c>
      <c r="M243" s="756">
        <v>7</v>
      </c>
      <c r="N243" s="757">
        <v>1085.7</v>
      </c>
    </row>
    <row r="244" spans="1:14" ht="14.4" customHeight="1" x14ac:dyDescent="0.3">
      <c r="A244" s="752" t="s">
        <v>562</v>
      </c>
      <c r="B244" s="753" t="s">
        <v>1949</v>
      </c>
      <c r="C244" s="754" t="s">
        <v>567</v>
      </c>
      <c r="D244" s="755" t="s">
        <v>568</v>
      </c>
      <c r="E244" s="754" t="s">
        <v>1324</v>
      </c>
      <c r="F244" s="755" t="s">
        <v>1952</v>
      </c>
      <c r="G244" s="754" t="s">
        <v>588</v>
      </c>
      <c r="H244" s="754" t="s">
        <v>1408</v>
      </c>
      <c r="I244" s="754" t="s">
        <v>1408</v>
      </c>
      <c r="J244" s="754" t="s">
        <v>1409</v>
      </c>
      <c r="K244" s="754" t="s">
        <v>1410</v>
      </c>
      <c r="L244" s="756">
        <v>72.640000000000015</v>
      </c>
      <c r="M244" s="756">
        <v>1</v>
      </c>
      <c r="N244" s="757">
        <v>72.640000000000015</v>
      </c>
    </row>
    <row r="245" spans="1:14" ht="14.4" customHeight="1" x14ac:dyDescent="0.3">
      <c r="A245" s="752" t="s">
        <v>562</v>
      </c>
      <c r="B245" s="753" t="s">
        <v>1949</v>
      </c>
      <c r="C245" s="754" t="s">
        <v>567</v>
      </c>
      <c r="D245" s="755" t="s">
        <v>568</v>
      </c>
      <c r="E245" s="754" t="s">
        <v>1324</v>
      </c>
      <c r="F245" s="755" t="s">
        <v>1952</v>
      </c>
      <c r="G245" s="754" t="s">
        <v>588</v>
      </c>
      <c r="H245" s="754" t="s">
        <v>1411</v>
      </c>
      <c r="I245" s="754" t="s">
        <v>1411</v>
      </c>
      <c r="J245" s="754" t="s">
        <v>1412</v>
      </c>
      <c r="K245" s="754" t="s">
        <v>1413</v>
      </c>
      <c r="L245" s="756">
        <v>419.52</v>
      </c>
      <c r="M245" s="756">
        <v>2</v>
      </c>
      <c r="N245" s="757">
        <v>839.04</v>
      </c>
    </row>
    <row r="246" spans="1:14" ht="14.4" customHeight="1" x14ac:dyDescent="0.3">
      <c r="A246" s="752" t="s">
        <v>562</v>
      </c>
      <c r="B246" s="753" t="s">
        <v>1949</v>
      </c>
      <c r="C246" s="754" t="s">
        <v>567</v>
      </c>
      <c r="D246" s="755" t="s">
        <v>568</v>
      </c>
      <c r="E246" s="754" t="s">
        <v>1324</v>
      </c>
      <c r="F246" s="755" t="s">
        <v>1952</v>
      </c>
      <c r="G246" s="754" t="s">
        <v>588</v>
      </c>
      <c r="H246" s="754" t="s">
        <v>1414</v>
      </c>
      <c r="I246" s="754" t="s">
        <v>1414</v>
      </c>
      <c r="J246" s="754" t="s">
        <v>1352</v>
      </c>
      <c r="K246" s="754" t="s">
        <v>1353</v>
      </c>
      <c r="L246" s="756">
        <v>233.94957142857146</v>
      </c>
      <c r="M246" s="756">
        <v>28</v>
      </c>
      <c r="N246" s="757">
        <v>6550.5880000000006</v>
      </c>
    </row>
    <row r="247" spans="1:14" ht="14.4" customHeight="1" x14ac:dyDescent="0.3">
      <c r="A247" s="752" t="s">
        <v>562</v>
      </c>
      <c r="B247" s="753" t="s">
        <v>1949</v>
      </c>
      <c r="C247" s="754" t="s">
        <v>567</v>
      </c>
      <c r="D247" s="755" t="s">
        <v>568</v>
      </c>
      <c r="E247" s="754" t="s">
        <v>1324</v>
      </c>
      <c r="F247" s="755" t="s">
        <v>1952</v>
      </c>
      <c r="G247" s="754" t="s">
        <v>588</v>
      </c>
      <c r="H247" s="754" t="s">
        <v>1415</v>
      </c>
      <c r="I247" s="754" t="s">
        <v>1416</v>
      </c>
      <c r="J247" s="754" t="s">
        <v>1417</v>
      </c>
      <c r="K247" s="754" t="s">
        <v>1418</v>
      </c>
      <c r="L247" s="756">
        <v>58.72</v>
      </c>
      <c r="M247" s="756">
        <v>2</v>
      </c>
      <c r="N247" s="757">
        <v>117.44</v>
      </c>
    </row>
    <row r="248" spans="1:14" ht="14.4" customHeight="1" x14ac:dyDescent="0.3">
      <c r="A248" s="752" t="s">
        <v>562</v>
      </c>
      <c r="B248" s="753" t="s">
        <v>1949</v>
      </c>
      <c r="C248" s="754" t="s">
        <v>567</v>
      </c>
      <c r="D248" s="755" t="s">
        <v>568</v>
      </c>
      <c r="E248" s="754" t="s">
        <v>1324</v>
      </c>
      <c r="F248" s="755" t="s">
        <v>1952</v>
      </c>
      <c r="G248" s="754" t="s">
        <v>588</v>
      </c>
      <c r="H248" s="754" t="s">
        <v>1419</v>
      </c>
      <c r="I248" s="754" t="s">
        <v>1419</v>
      </c>
      <c r="J248" s="754" t="s">
        <v>1420</v>
      </c>
      <c r="K248" s="754" t="s">
        <v>1421</v>
      </c>
      <c r="L248" s="756">
        <v>0</v>
      </c>
      <c r="M248" s="756">
        <v>0</v>
      </c>
      <c r="N248" s="757">
        <v>0</v>
      </c>
    </row>
    <row r="249" spans="1:14" ht="14.4" customHeight="1" x14ac:dyDescent="0.3">
      <c r="A249" s="752" t="s">
        <v>562</v>
      </c>
      <c r="B249" s="753" t="s">
        <v>1949</v>
      </c>
      <c r="C249" s="754" t="s">
        <v>567</v>
      </c>
      <c r="D249" s="755" t="s">
        <v>568</v>
      </c>
      <c r="E249" s="754" t="s">
        <v>1324</v>
      </c>
      <c r="F249" s="755" t="s">
        <v>1952</v>
      </c>
      <c r="G249" s="754" t="s">
        <v>1098</v>
      </c>
      <c r="H249" s="754" t="s">
        <v>1422</v>
      </c>
      <c r="I249" s="754" t="s">
        <v>1423</v>
      </c>
      <c r="J249" s="754" t="s">
        <v>1424</v>
      </c>
      <c r="K249" s="754" t="s">
        <v>1425</v>
      </c>
      <c r="L249" s="756">
        <v>114.92876943338045</v>
      </c>
      <c r="M249" s="756">
        <v>2</v>
      </c>
      <c r="N249" s="757">
        <v>229.8575388667609</v>
      </c>
    </row>
    <row r="250" spans="1:14" ht="14.4" customHeight="1" x14ac:dyDescent="0.3">
      <c r="A250" s="752" t="s">
        <v>562</v>
      </c>
      <c r="B250" s="753" t="s">
        <v>1949</v>
      </c>
      <c r="C250" s="754" t="s">
        <v>567</v>
      </c>
      <c r="D250" s="755" t="s">
        <v>568</v>
      </c>
      <c r="E250" s="754" t="s">
        <v>1324</v>
      </c>
      <c r="F250" s="755" t="s">
        <v>1952</v>
      </c>
      <c r="G250" s="754" t="s">
        <v>1098</v>
      </c>
      <c r="H250" s="754" t="s">
        <v>1426</v>
      </c>
      <c r="I250" s="754" t="s">
        <v>1427</v>
      </c>
      <c r="J250" s="754" t="s">
        <v>1428</v>
      </c>
      <c r="K250" s="754" t="s">
        <v>1429</v>
      </c>
      <c r="L250" s="756">
        <v>111.32000000000001</v>
      </c>
      <c r="M250" s="756">
        <v>1</v>
      </c>
      <c r="N250" s="757">
        <v>111.32000000000001</v>
      </c>
    </row>
    <row r="251" spans="1:14" ht="14.4" customHeight="1" x14ac:dyDescent="0.3">
      <c r="A251" s="752" t="s">
        <v>562</v>
      </c>
      <c r="B251" s="753" t="s">
        <v>1949</v>
      </c>
      <c r="C251" s="754" t="s">
        <v>567</v>
      </c>
      <c r="D251" s="755" t="s">
        <v>568</v>
      </c>
      <c r="E251" s="754" t="s">
        <v>1324</v>
      </c>
      <c r="F251" s="755" t="s">
        <v>1952</v>
      </c>
      <c r="G251" s="754" t="s">
        <v>1098</v>
      </c>
      <c r="H251" s="754" t="s">
        <v>1430</v>
      </c>
      <c r="I251" s="754" t="s">
        <v>1430</v>
      </c>
      <c r="J251" s="754" t="s">
        <v>1431</v>
      </c>
      <c r="K251" s="754" t="s">
        <v>1421</v>
      </c>
      <c r="L251" s="756">
        <v>35.9</v>
      </c>
      <c r="M251" s="756">
        <v>10</v>
      </c>
      <c r="N251" s="757">
        <v>359</v>
      </c>
    </row>
    <row r="252" spans="1:14" ht="14.4" customHeight="1" x14ac:dyDescent="0.3">
      <c r="A252" s="752" t="s">
        <v>562</v>
      </c>
      <c r="B252" s="753" t="s">
        <v>1949</v>
      </c>
      <c r="C252" s="754" t="s">
        <v>567</v>
      </c>
      <c r="D252" s="755" t="s">
        <v>568</v>
      </c>
      <c r="E252" s="754" t="s">
        <v>1324</v>
      </c>
      <c r="F252" s="755" t="s">
        <v>1952</v>
      </c>
      <c r="G252" s="754" t="s">
        <v>1098</v>
      </c>
      <c r="H252" s="754" t="s">
        <v>1432</v>
      </c>
      <c r="I252" s="754" t="s">
        <v>1432</v>
      </c>
      <c r="J252" s="754" t="s">
        <v>1433</v>
      </c>
      <c r="K252" s="754" t="s">
        <v>1434</v>
      </c>
      <c r="L252" s="756">
        <v>55.704444444444441</v>
      </c>
      <c r="M252" s="756">
        <v>90</v>
      </c>
      <c r="N252" s="757">
        <v>5013.3999999999996</v>
      </c>
    </row>
    <row r="253" spans="1:14" ht="14.4" customHeight="1" x14ac:dyDescent="0.3">
      <c r="A253" s="752" t="s">
        <v>562</v>
      </c>
      <c r="B253" s="753" t="s">
        <v>1949</v>
      </c>
      <c r="C253" s="754" t="s">
        <v>567</v>
      </c>
      <c r="D253" s="755" t="s">
        <v>568</v>
      </c>
      <c r="E253" s="754" t="s">
        <v>1324</v>
      </c>
      <c r="F253" s="755" t="s">
        <v>1952</v>
      </c>
      <c r="G253" s="754" t="s">
        <v>1098</v>
      </c>
      <c r="H253" s="754" t="s">
        <v>1435</v>
      </c>
      <c r="I253" s="754" t="s">
        <v>1435</v>
      </c>
      <c r="J253" s="754" t="s">
        <v>1436</v>
      </c>
      <c r="K253" s="754" t="s">
        <v>1394</v>
      </c>
      <c r="L253" s="756">
        <v>953.70000000000016</v>
      </c>
      <c r="M253" s="756">
        <v>12</v>
      </c>
      <c r="N253" s="757">
        <v>11444.400000000001</v>
      </c>
    </row>
    <row r="254" spans="1:14" ht="14.4" customHeight="1" x14ac:dyDescent="0.3">
      <c r="A254" s="752" t="s">
        <v>562</v>
      </c>
      <c r="B254" s="753" t="s">
        <v>1949</v>
      </c>
      <c r="C254" s="754" t="s">
        <v>567</v>
      </c>
      <c r="D254" s="755" t="s">
        <v>568</v>
      </c>
      <c r="E254" s="754" t="s">
        <v>1437</v>
      </c>
      <c r="F254" s="755" t="s">
        <v>1953</v>
      </c>
      <c r="G254" s="754" t="s">
        <v>588</v>
      </c>
      <c r="H254" s="754" t="s">
        <v>1438</v>
      </c>
      <c r="I254" s="754" t="s">
        <v>1439</v>
      </c>
      <c r="J254" s="754" t="s">
        <v>1440</v>
      </c>
      <c r="K254" s="754" t="s">
        <v>1441</v>
      </c>
      <c r="L254" s="756">
        <v>108.63</v>
      </c>
      <c r="M254" s="756">
        <v>3</v>
      </c>
      <c r="N254" s="757">
        <v>325.89</v>
      </c>
    </row>
    <row r="255" spans="1:14" ht="14.4" customHeight="1" x14ac:dyDescent="0.3">
      <c r="A255" s="752" t="s">
        <v>562</v>
      </c>
      <c r="B255" s="753" t="s">
        <v>1949</v>
      </c>
      <c r="C255" s="754" t="s">
        <v>567</v>
      </c>
      <c r="D255" s="755" t="s">
        <v>568</v>
      </c>
      <c r="E255" s="754" t="s">
        <v>1437</v>
      </c>
      <c r="F255" s="755" t="s">
        <v>1953</v>
      </c>
      <c r="G255" s="754" t="s">
        <v>588</v>
      </c>
      <c r="H255" s="754" t="s">
        <v>1442</v>
      </c>
      <c r="I255" s="754" t="s">
        <v>1443</v>
      </c>
      <c r="J255" s="754" t="s">
        <v>1444</v>
      </c>
      <c r="K255" s="754" t="s">
        <v>1445</v>
      </c>
      <c r="L255" s="756">
        <v>73.440000000000026</v>
      </c>
      <c r="M255" s="756">
        <v>1</v>
      </c>
      <c r="N255" s="757">
        <v>73.440000000000026</v>
      </c>
    </row>
    <row r="256" spans="1:14" ht="14.4" customHeight="1" x14ac:dyDescent="0.3">
      <c r="A256" s="752" t="s">
        <v>562</v>
      </c>
      <c r="B256" s="753" t="s">
        <v>1949</v>
      </c>
      <c r="C256" s="754" t="s">
        <v>567</v>
      </c>
      <c r="D256" s="755" t="s">
        <v>568</v>
      </c>
      <c r="E256" s="754" t="s">
        <v>1437</v>
      </c>
      <c r="F256" s="755" t="s">
        <v>1953</v>
      </c>
      <c r="G256" s="754" t="s">
        <v>588</v>
      </c>
      <c r="H256" s="754" t="s">
        <v>1446</v>
      </c>
      <c r="I256" s="754" t="s">
        <v>1447</v>
      </c>
      <c r="J256" s="754" t="s">
        <v>1448</v>
      </c>
      <c r="K256" s="754" t="s">
        <v>1449</v>
      </c>
      <c r="L256" s="756">
        <v>90.38000000000001</v>
      </c>
      <c r="M256" s="756">
        <v>1</v>
      </c>
      <c r="N256" s="757">
        <v>90.38000000000001</v>
      </c>
    </row>
    <row r="257" spans="1:14" ht="14.4" customHeight="1" x14ac:dyDescent="0.3">
      <c r="A257" s="752" t="s">
        <v>562</v>
      </c>
      <c r="B257" s="753" t="s">
        <v>1949</v>
      </c>
      <c r="C257" s="754" t="s">
        <v>567</v>
      </c>
      <c r="D257" s="755" t="s">
        <v>568</v>
      </c>
      <c r="E257" s="754" t="s">
        <v>1450</v>
      </c>
      <c r="F257" s="755" t="s">
        <v>1954</v>
      </c>
      <c r="G257" s="754"/>
      <c r="H257" s="754"/>
      <c r="I257" s="754" t="s">
        <v>1451</v>
      </c>
      <c r="J257" s="754" t="s">
        <v>1452</v>
      </c>
      <c r="K257" s="754"/>
      <c r="L257" s="756">
        <v>9559</v>
      </c>
      <c r="M257" s="756">
        <v>1</v>
      </c>
      <c r="N257" s="757">
        <v>9559</v>
      </c>
    </row>
    <row r="258" spans="1:14" ht="14.4" customHeight="1" x14ac:dyDescent="0.3">
      <c r="A258" s="752" t="s">
        <v>562</v>
      </c>
      <c r="B258" s="753" t="s">
        <v>1949</v>
      </c>
      <c r="C258" s="754" t="s">
        <v>567</v>
      </c>
      <c r="D258" s="755" t="s">
        <v>568</v>
      </c>
      <c r="E258" s="754" t="s">
        <v>1453</v>
      </c>
      <c r="F258" s="755" t="s">
        <v>1955</v>
      </c>
      <c r="G258" s="754" t="s">
        <v>588</v>
      </c>
      <c r="H258" s="754" t="s">
        <v>1454</v>
      </c>
      <c r="I258" s="754" t="s">
        <v>1455</v>
      </c>
      <c r="J258" s="754" t="s">
        <v>1456</v>
      </c>
      <c r="K258" s="754" t="s">
        <v>1457</v>
      </c>
      <c r="L258" s="756">
        <v>2719.2</v>
      </c>
      <c r="M258" s="756">
        <v>1</v>
      </c>
      <c r="N258" s="757">
        <v>2719.2</v>
      </c>
    </row>
    <row r="259" spans="1:14" ht="14.4" customHeight="1" x14ac:dyDescent="0.3">
      <c r="A259" s="752" t="s">
        <v>562</v>
      </c>
      <c r="B259" s="753" t="s">
        <v>1949</v>
      </c>
      <c r="C259" s="754" t="s">
        <v>567</v>
      </c>
      <c r="D259" s="755" t="s">
        <v>568</v>
      </c>
      <c r="E259" s="754" t="s">
        <v>1453</v>
      </c>
      <c r="F259" s="755" t="s">
        <v>1955</v>
      </c>
      <c r="G259" s="754" t="s">
        <v>588</v>
      </c>
      <c r="H259" s="754" t="s">
        <v>1458</v>
      </c>
      <c r="I259" s="754" t="s">
        <v>1459</v>
      </c>
      <c r="J259" s="754" t="s">
        <v>1460</v>
      </c>
      <c r="K259" s="754" t="s">
        <v>1461</v>
      </c>
      <c r="L259" s="756">
        <v>1285.8999999999999</v>
      </c>
      <c r="M259" s="756">
        <v>1</v>
      </c>
      <c r="N259" s="757">
        <v>1285.8999999999999</v>
      </c>
    </row>
    <row r="260" spans="1:14" ht="14.4" customHeight="1" x14ac:dyDescent="0.3">
      <c r="A260" s="752" t="s">
        <v>562</v>
      </c>
      <c r="B260" s="753" t="s">
        <v>1949</v>
      </c>
      <c r="C260" s="754" t="s">
        <v>572</v>
      </c>
      <c r="D260" s="755" t="s">
        <v>573</v>
      </c>
      <c r="E260" s="754" t="s">
        <v>581</v>
      </c>
      <c r="F260" s="755" t="s">
        <v>1950</v>
      </c>
      <c r="G260" s="754" t="s">
        <v>588</v>
      </c>
      <c r="H260" s="754" t="s">
        <v>1462</v>
      </c>
      <c r="I260" s="754" t="s">
        <v>916</v>
      </c>
      <c r="J260" s="754" t="s">
        <v>1463</v>
      </c>
      <c r="K260" s="754"/>
      <c r="L260" s="756">
        <v>37.4345</v>
      </c>
      <c r="M260" s="756">
        <v>1</v>
      </c>
      <c r="N260" s="757">
        <v>37.4345</v>
      </c>
    </row>
    <row r="261" spans="1:14" ht="14.4" customHeight="1" x14ac:dyDescent="0.3">
      <c r="A261" s="752" t="s">
        <v>562</v>
      </c>
      <c r="B261" s="753" t="s">
        <v>1949</v>
      </c>
      <c r="C261" s="754" t="s">
        <v>572</v>
      </c>
      <c r="D261" s="755" t="s">
        <v>573</v>
      </c>
      <c r="E261" s="754" t="s">
        <v>581</v>
      </c>
      <c r="F261" s="755" t="s">
        <v>1950</v>
      </c>
      <c r="G261" s="754" t="s">
        <v>588</v>
      </c>
      <c r="H261" s="754" t="s">
        <v>1464</v>
      </c>
      <c r="I261" s="754" t="s">
        <v>1465</v>
      </c>
      <c r="J261" s="754" t="s">
        <v>1466</v>
      </c>
      <c r="K261" s="754" t="s">
        <v>1467</v>
      </c>
      <c r="L261" s="756">
        <v>117.95999999999991</v>
      </c>
      <c r="M261" s="756">
        <v>1</v>
      </c>
      <c r="N261" s="757">
        <v>117.95999999999991</v>
      </c>
    </row>
    <row r="262" spans="1:14" ht="14.4" customHeight="1" x14ac:dyDescent="0.3">
      <c r="A262" s="752" t="s">
        <v>562</v>
      </c>
      <c r="B262" s="753" t="s">
        <v>1949</v>
      </c>
      <c r="C262" s="754" t="s">
        <v>572</v>
      </c>
      <c r="D262" s="755" t="s">
        <v>573</v>
      </c>
      <c r="E262" s="754" t="s">
        <v>581</v>
      </c>
      <c r="F262" s="755" t="s">
        <v>1950</v>
      </c>
      <c r="G262" s="754" t="s">
        <v>1098</v>
      </c>
      <c r="H262" s="754" t="s">
        <v>1293</v>
      </c>
      <c r="I262" s="754" t="s">
        <v>1293</v>
      </c>
      <c r="J262" s="754" t="s">
        <v>1294</v>
      </c>
      <c r="K262" s="754" t="s">
        <v>1295</v>
      </c>
      <c r="L262" s="756">
        <v>67.319999999999993</v>
      </c>
      <c r="M262" s="756">
        <v>1</v>
      </c>
      <c r="N262" s="757">
        <v>67.319999999999993</v>
      </c>
    </row>
    <row r="263" spans="1:14" ht="14.4" customHeight="1" x14ac:dyDescent="0.3">
      <c r="A263" s="752" t="s">
        <v>562</v>
      </c>
      <c r="B263" s="753" t="s">
        <v>1949</v>
      </c>
      <c r="C263" s="754" t="s">
        <v>575</v>
      </c>
      <c r="D263" s="755" t="s">
        <v>576</v>
      </c>
      <c r="E263" s="754" t="s">
        <v>581</v>
      </c>
      <c r="F263" s="755" t="s">
        <v>1950</v>
      </c>
      <c r="G263" s="754"/>
      <c r="H263" s="754" t="s">
        <v>1468</v>
      </c>
      <c r="I263" s="754" t="s">
        <v>1469</v>
      </c>
      <c r="J263" s="754" t="s">
        <v>1470</v>
      </c>
      <c r="K263" s="754" t="s">
        <v>1471</v>
      </c>
      <c r="L263" s="756">
        <v>851.4</v>
      </c>
      <c r="M263" s="756">
        <v>2</v>
      </c>
      <c r="N263" s="757">
        <v>1702.8</v>
      </c>
    </row>
    <row r="264" spans="1:14" ht="14.4" customHeight="1" x14ac:dyDescent="0.3">
      <c r="A264" s="752" t="s">
        <v>562</v>
      </c>
      <c r="B264" s="753" t="s">
        <v>1949</v>
      </c>
      <c r="C264" s="754" t="s">
        <v>575</v>
      </c>
      <c r="D264" s="755" t="s">
        <v>576</v>
      </c>
      <c r="E264" s="754" t="s">
        <v>581</v>
      </c>
      <c r="F264" s="755" t="s">
        <v>1950</v>
      </c>
      <c r="G264" s="754"/>
      <c r="H264" s="754" t="s">
        <v>1472</v>
      </c>
      <c r="I264" s="754" t="s">
        <v>1473</v>
      </c>
      <c r="J264" s="754" t="s">
        <v>1474</v>
      </c>
      <c r="K264" s="754" t="s">
        <v>1475</v>
      </c>
      <c r="L264" s="756">
        <v>58.533749999999998</v>
      </c>
      <c r="M264" s="756">
        <v>8</v>
      </c>
      <c r="N264" s="757">
        <v>468.27</v>
      </c>
    </row>
    <row r="265" spans="1:14" ht="14.4" customHeight="1" x14ac:dyDescent="0.3">
      <c r="A265" s="752" t="s">
        <v>562</v>
      </c>
      <c r="B265" s="753" t="s">
        <v>1949</v>
      </c>
      <c r="C265" s="754" t="s">
        <v>575</v>
      </c>
      <c r="D265" s="755" t="s">
        <v>576</v>
      </c>
      <c r="E265" s="754" t="s">
        <v>581</v>
      </c>
      <c r="F265" s="755" t="s">
        <v>1950</v>
      </c>
      <c r="G265" s="754"/>
      <c r="H265" s="754" t="s">
        <v>1476</v>
      </c>
      <c r="I265" s="754" t="s">
        <v>1477</v>
      </c>
      <c r="J265" s="754" t="s">
        <v>1478</v>
      </c>
      <c r="K265" s="754" t="s">
        <v>1479</v>
      </c>
      <c r="L265" s="756">
        <v>159.5</v>
      </c>
      <c r="M265" s="756">
        <v>1</v>
      </c>
      <c r="N265" s="757">
        <v>159.5</v>
      </c>
    </row>
    <row r="266" spans="1:14" ht="14.4" customHeight="1" x14ac:dyDescent="0.3">
      <c r="A266" s="752" t="s">
        <v>562</v>
      </c>
      <c r="B266" s="753" t="s">
        <v>1949</v>
      </c>
      <c r="C266" s="754" t="s">
        <v>575</v>
      </c>
      <c r="D266" s="755" t="s">
        <v>576</v>
      </c>
      <c r="E266" s="754" t="s">
        <v>581</v>
      </c>
      <c r="F266" s="755" t="s">
        <v>1950</v>
      </c>
      <c r="G266" s="754"/>
      <c r="H266" s="754" t="s">
        <v>585</v>
      </c>
      <c r="I266" s="754" t="s">
        <v>585</v>
      </c>
      <c r="J266" s="754" t="s">
        <v>586</v>
      </c>
      <c r="K266" s="754" t="s">
        <v>587</v>
      </c>
      <c r="L266" s="756">
        <v>44.000080019552001</v>
      </c>
      <c r="M266" s="756">
        <v>3</v>
      </c>
      <c r="N266" s="757">
        <v>132.000240058656</v>
      </c>
    </row>
    <row r="267" spans="1:14" ht="14.4" customHeight="1" x14ac:dyDescent="0.3">
      <c r="A267" s="752" t="s">
        <v>562</v>
      </c>
      <c r="B267" s="753" t="s">
        <v>1949</v>
      </c>
      <c r="C267" s="754" t="s">
        <v>575</v>
      </c>
      <c r="D267" s="755" t="s">
        <v>576</v>
      </c>
      <c r="E267" s="754" t="s">
        <v>581</v>
      </c>
      <c r="F267" s="755" t="s">
        <v>1950</v>
      </c>
      <c r="G267" s="754" t="s">
        <v>588</v>
      </c>
      <c r="H267" s="754" t="s">
        <v>589</v>
      </c>
      <c r="I267" s="754" t="s">
        <v>589</v>
      </c>
      <c r="J267" s="754" t="s">
        <v>590</v>
      </c>
      <c r="K267" s="754" t="s">
        <v>591</v>
      </c>
      <c r="L267" s="756">
        <v>171.59999996704002</v>
      </c>
      <c r="M267" s="756">
        <v>13</v>
      </c>
      <c r="N267" s="757">
        <v>2230.7999995715204</v>
      </c>
    </row>
    <row r="268" spans="1:14" ht="14.4" customHeight="1" x14ac:dyDescent="0.3">
      <c r="A268" s="752" t="s">
        <v>562</v>
      </c>
      <c r="B268" s="753" t="s">
        <v>1949</v>
      </c>
      <c r="C268" s="754" t="s">
        <v>575</v>
      </c>
      <c r="D268" s="755" t="s">
        <v>576</v>
      </c>
      <c r="E268" s="754" t="s">
        <v>581</v>
      </c>
      <c r="F268" s="755" t="s">
        <v>1950</v>
      </c>
      <c r="G268" s="754" t="s">
        <v>588</v>
      </c>
      <c r="H268" s="754" t="s">
        <v>592</v>
      </c>
      <c r="I268" s="754" t="s">
        <v>592</v>
      </c>
      <c r="J268" s="754" t="s">
        <v>593</v>
      </c>
      <c r="K268" s="754" t="s">
        <v>594</v>
      </c>
      <c r="L268" s="756">
        <v>173.68999995181136</v>
      </c>
      <c r="M268" s="756">
        <v>18</v>
      </c>
      <c r="N268" s="757">
        <v>3126.4199991326045</v>
      </c>
    </row>
    <row r="269" spans="1:14" ht="14.4" customHeight="1" x14ac:dyDescent="0.3">
      <c r="A269" s="752" t="s">
        <v>562</v>
      </c>
      <c r="B269" s="753" t="s">
        <v>1949</v>
      </c>
      <c r="C269" s="754" t="s">
        <v>575</v>
      </c>
      <c r="D269" s="755" t="s">
        <v>576</v>
      </c>
      <c r="E269" s="754" t="s">
        <v>581</v>
      </c>
      <c r="F269" s="755" t="s">
        <v>1950</v>
      </c>
      <c r="G269" s="754" t="s">
        <v>588</v>
      </c>
      <c r="H269" s="754" t="s">
        <v>595</v>
      </c>
      <c r="I269" s="754" t="s">
        <v>595</v>
      </c>
      <c r="J269" s="754" t="s">
        <v>596</v>
      </c>
      <c r="K269" s="754" t="s">
        <v>594</v>
      </c>
      <c r="L269" s="756">
        <v>143.00000292457412</v>
      </c>
      <c r="M269" s="756">
        <v>19</v>
      </c>
      <c r="N269" s="757">
        <v>2717.0000555669085</v>
      </c>
    </row>
    <row r="270" spans="1:14" ht="14.4" customHeight="1" x14ac:dyDescent="0.3">
      <c r="A270" s="752" t="s">
        <v>562</v>
      </c>
      <c r="B270" s="753" t="s">
        <v>1949</v>
      </c>
      <c r="C270" s="754" t="s">
        <v>575</v>
      </c>
      <c r="D270" s="755" t="s">
        <v>576</v>
      </c>
      <c r="E270" s="754" t="s">
        <v>581</v>
      </c>
      <c r="F270" s="755" t="s">
        <v>1950</v>
      </c>
      <c r="G270" s="754" t="s">
        <v>588</v>
      </c>
      <c r="H270" s="754" t="s">
        <v>1480</v>
      </c>
      <c r="I270" s="754" t="s">
        <v>1480</v>
      </c>
      <c r="J270" s="754" t="s">
        <v>596</v>
      </c>
      <c r="K270" s="754" t="s">
        <v>1481</v>
      </c>
      <c r="L270" s="756">
        <v>126.50002977850804</v>
      </c>
      <c r="M270" s="756">
        <v>10</v>
      </c>
      <c r="N270" s="757">
        <v>1265.0002977850804</v>
      </c>
    </row>
    <row r="271" spans="1:14" ht="14.4" customHeight="1" x14ac:dyDescent="0.3">
      <c r="A271" s="752" t="s">
        <v>562</v>
      </c>
      <c r="B271" s="753" t="s">
        <v>1949</v>
      </c>
      <c r="C271" s="754" t="s">
        <v>575</v>
      </c>
      <c r="D271" s="755" t="s">
        <v>576</v>
      </c>
      <c r="E271" s="754" t="s">
        <v>581</v>
      </c>
      <c r="F271" s="755" t="s">
        <v>1950</v>
      </c>
      <c r="G271" s="754" t="s">
        <v>588</v>
      </c>
      <c r="H271" s="754" t="s">
        <v>597</v>
      </c>
      <c r="I271" s="754" t="s">
        <v>597</v>
      </c>
      <c r="J271" s="754" t="s">
        <v>596</v>
      </c>
      <c r="K271" s="754" t="s">
        <v>598</v>
      </c>
      <c r="L271" s="756">
        <v>222.2</v>
      </c>
      <c r="M271" s="756">
        <v>8</v>
      </c>
      <c r="N271" s="757">
        <v>1777.6</v>
      </c>
    </row>
    <row r="272" spans="1:14" ht="14.4" customHeight="1" x14ac:dyDescent="0.3">
      <c r="A272" s="752" t="s">
        <v>562</v>
      </c>
      <c r="B272" s="753" t="s">
        <v>1949</v>
      </c>
      <c r="C272" s="754" t="s">
        <v>575</v>
      </c>
      <c r="D272" s="755" t="s">
        <v>576</v>
      </c>
      <c r="E272" s="754" t="s">
        <v>581</v>
      </c>
      <c r="F272" s="755" t="s">
        <v>1950</v>
      </c>
      <c r="G272" s="754" t="s">
        <v>588</v>
      </c>
      <c r="H272" s="754" t="s">
        <v>602</v>
      </c>
      <c r="I272" s="754" t="s">
        <v>602</v>
      </c>
      <c r="J272" s="754" t="s">
        <v>590</v>
      </c>
      <c r="K272" s="754" t="s">
        <v>603</v>
      </c>
      <c r="L272" s="756">
        <v>92.949999721711066</v>
      </c>
      <c r="M272" s="756">
        <v>62</v>
      </c>
      <c r="N272" s="757">
        <v>5762.8999827460857</v>
      </c>
    </row>
    <row r="273" spans="1:14" ht="14.4" customHeight="1" x14ac:dyDescent="0.3">
      <c r="A273" s="752" t="s">
        <v>562</v>
      </c>
      <c r="B273" s="753" t="s">
        <v>1949</v>
      </c>
      <c r="C273" s="754" t="s">
        <v>575</v>
      </c>
      <c r="D273" s="755" t="s">
        <v>576</v>
      </c>
      <c r="E273" s="754" t="s">
        <v>581</v>
      </c>
      <c r="F273" s="755" t="s">
        <v>1950</v>
      </c>
      <c r="G273" s="754" t="s">
        <v>588</v>
      </c>
      <c r="H273" s="754" t="s">
        <v>604</v>
      </c>
      <c r="I273" s="754" t="s">
        <v>604</v>
      </c>
      <c r="J273" s="754" t="s">
        <v>590</v>
      </c>
      <c r="K273" s="754" t="s">
        <v>605</v>
      </c>
      <c r="L273" s="756">
        <v>93.5</v>
      </c>
      <c r="M273" s="756">
        <v>3</v>
      </c>
      <c r="N273" s="757">
        <v>280.5</v>
      </c>
    </row>
    <row r="274" spans="1:14" ht="14.4" customHeight="1" x14ac:dyDescent="0.3">
      <c r="A274" s="752" t="s">
        <v>562</v>
      </c>
      <c r="B274" s="753" t="s">
        <v>1949</v>
      </c>
      <c r="C274" s="754" t="s">
        <v>575</v>
      </c>
      <c r="D274" s="755" t="s">
        <v>576</v>
      </c>
      <c r="E274" s="754" t="s">
        <v>581</v>
      </c>
      <c r="F274" s="755" t="s">
        <v>1950</v>
      </c>
      <c r="G274" s="754" t="s">
        <v>588</v>
      </c>
      <c r="H274" s="754" t="s">
        <v>610</v>
      </c>
      <c r="I274" s="754" t="s">
        <v>611</v>
      </c>
      <c r="J274" s="754" t="s">
        <v>612</v>
      </c>
      <c r="K274" s="754" t="s">
        <v>613</v>
      </c>
      <c r="L274" s="756">
        <v>87.029999999999987</v>
      </c>
      <c r="M274" s="756">
        <v>10</v>
      </c>
      <c r="N274" s="757">
        <v>870.29999999999984</v>
      </c>
    </row>
    <row r="275" spans="1:14" ht="14.4" customHeight="1" x14ac:dyDescent="0.3">
      <c r="A275" s="752" t="s">
        <v>562</v>
      </c>
      <c r="B275" s="753" t="s">
        <v>1949</v>
      </c>
      <c r="C275" s="754" t="s">
        <v>575</v>
      </c>
      <c r="D275" s="755" t="s">
        <v>576</v>
      </c>
      <c r="E275" s="754" t="s">
        <v>581</v>
      </c>
      <c r="F275" s="755" t="s">
        <v>1950</v>
      </c>
      <c r="G275" s="754" t="s">
        <v>588</v>
      </c>
      <c r="H275" s="754" t="s">
        <v>614</v>
      </c>
      <c r="I275" s="754" t="s">
        <v>615</v>
      </c>
      <c r="J275" s="754" t="s">
        <v>616</v>
      </c>
      <c r="K275" s="754" t="s">
        <v>617</v>
      </c>
      <c r="L275" s="756">
        <v>100.76011978765131</v>
      </c>
      <c r="M275" s="756">
        <v>100</v>
      </c>
      <c r="N275" s="757">
        <v>10076.011978765131</v>
      </c>
    </row>
    <row r="276" spans="1:14" ht="14.4" customHeight="1" x14ac:dyDescent="0.3">
      <c r="A276" s="752" t="s">
        <v>562</v>
      </c>
      <c r="B276" s="753" t="s">
        <v>1949</v>
      </c>
      <c r="C276" s="754" t="s">
        <v>575</v>
      </c>
      <c r="D276" s="755" t="s">
        <v>576</v>
      </c>
      <c r="E276" s="754" t="s">
        <v>581</v>
      </c>
      <c r="F276" s="755" t="s">
        <v>1950</v>
      </c>
      <c r="G276" s="754" t="s">
        <v>588</v>
      </c>
      <c r="H276" s="754" t="s">
        <v>1482</v>
      </c>
      <c r="I276" s="754" t="s">
        <v>1483</v>
      </c>
      <c r="J276" s="754" t="s">
        <v>1484</v>
      </c>
      <c r="K276" s="754" t="s">
        <v>1485</v>
      </c>
      <c r="L276" s="756">
        <v>121.55999999999999</v>
      </c>
      <c r="M276" s="756">
        <v>-0.7</v>
      </c>
      <c r="N276" s="757">
        <v>-85.091999999999985</v>
      </c>
    </row>
    <row r="277" spans="1:14" ht="14.4" customHeight="1" x14ac:dyDescent="0.3">
      <c r="A277" s="752" t="s">
        <v>562</v>
      </c>
      <c r="B277" s="753" t="s">
        <v>1949</v>
      </c>
      <c r="C277" s="754" t="s">
        <v>575</v>
      </c>
      <c r="D277" s="755" t="s">
        <v>576</v>
      </c>
      <c r="E277" s="754" t="s">
        <v>581</v>
      </c>
      <c r="F277" s="755" t="s">
        <v>1950</v>
      </c>
      <c r="G277" s="754" t="s">
        <v>588</v>
      </c>
      <c r="H277" s="754" t="s">
        <v>1486</v>
      </c>
      <c r="I277" s="754" t="s">
        <v>1487</v>
      </c>
      <c r="J277" s="754" t="s">
        <v>1488</v>
      </c>
      <c r="K277" s="754" t="s">
        <v>1489</v>
      </c>
      <c r="L277" s="756">
        <v>64.539923247003358</v>
      </c>
      <c r="M277" s="756">
        <v>43</v>
      </c>
      <c r="N277" s="757">
        <v>2775.2166996211445</v>
      </c>
    </row>
    <row r="278" spans="1:14" ht="14.4" customHeight="1" x14ac:dyDescent="0.3">
      <c r="A278" s="752" t="s">
        <v>562</v>
      </c>
      <c r="B278" s="753" t="s">
        <v>1949</v>
      </c>
      <c r="C278" s="754" t="s">
        <v>575</v>
      </c>
      <c r="D278" s="755" t="s">
        <v>576</v>
      </c>
      <c r="E278" s="754" t="s">
        <v>581</v>
      </c>
      <c r="F278" s="755" t="s">
        <v>1950</v>
      </c>
      <c r="G278" s="754" t="s">
        <v>588</v>
      </c>
      <c r="H278" s="754" t="s">
        <v>626</v>
      </c>
      <c r="I278" s="754" t="s">
        <v>627</v>
      </c>
      <c r="J278" s="754" t="s">
        <v>628</v>
      </c>
      <c r="K278" s="754" t="s">
        <v>629</v>
      </c>
      <c r="L278" s="756">
        <v>75.241196064439634</v>
      </c>
      <c r="M278" s="756">
        <v>20</v>
      </c>
      <c r="N278" s="757">
        <v>1504.8239212887927</v>
      </c>
    </row>
    <row r="279" spans="1:14" ht="14.4" customHeight="1" x14ac:dyDescent="0.3">
      <c r="A279" s="752" t="s">
        <v>562</v>
      </c>
      <c r="B279" s="753" t="s">
        <v>1949</v>
      </c>
      <c r="C279" s="754" t="s">
        <v>575</v>
      </c>
      <c r="D279" s="755" t="s">
        <v>576</v>
      </c>
      <c r="E279" s="754" t="s">
        <v>581</v>
      </c>
      <c r="F279" s="755" t="s">
        <v>1950</v>
      </c>
      <c r="G279" s="754" t="s">
        <v>588</v>
      </c>
      <c r="H279" s="754" t="s">
        <v>1490</v>
      </c>
      <c r="I279" s="754" t="s">
        <v>1491</v>
      </c>
      <c r="J279" s="754" t="s">
        <v>1492</v>
      </c>
      <c r="K279" s="754" t="s">
        <v>1493</v>
      </c>
      <c r="L279" s="756">
        <v>65.910113961216453</v>
      </c>
      <c r="M279" s="756">
        <v>1</v>
      </c>
      <c r="N279" s="757">
        <v>65.910113961216453</v>
      </c>
    </row>
    <row r="280" spans="1:14" ht="14.4" customHeight="1" x14ac:dyDescent="0.3">
      <c r="A280" s="752" t="s">
        <v>562</v>
      </c>
      <c r="B280" s="753" t="s">
        <v>1949</v>
      </c>
      <c r="C280" s="754" t="s">
        <v>575</v>
      </c>
      <c r="D280" s="755" t="s">
        <v>576</v>
      </c>
      <c r="E280" s="754" t="s">
        <v>581</v>
      </c>
      <c r="F280" s="755" t="s">
        <v>1950</v>
      </c>
      <c r="G280" s="754" t="s">
        <v>588</v>
      </c>
      <c r="H280" s="754" t="s">
        <v>634</v>
      </c>
      <c r="I280" s="754" t="s">
        <v>635</v>
      </c>
      <c r="J280" s="754" t="s">
        <v>636</v>
      </c>
      <c r="K280" s="754" t="s">
        <v>637</v>
      </c>
      <c r="L280" s="756">
        <v>28.19</v>
      </c>
      <c r="M280" s="756">
        <v>300</v>
      </c>
      <c r="N280" s="757">
        <v>8457</v>
      </c>
    </row>
    <row r="281" spans="1:14" ht="14.4" customHeight="1" x14ac:dyDescent="0.3">
      <c r="A281" s="752" t="s">
        <v>562</v>
      </c>
      <c r="B281" s="753" t="s">
        <v>1949</v>
      </c>
      <c r="C281" s="754" t="s">
        <v>575</v>
      </c>
      <c r="D281" s="755" t="s">
        <v>576</v>
      </c>
      <c r="E281" s="754" t="s">
        <v>581</v>
      </c>
      <c r="F281" s="755" t="s">
        <v>1950</v>
      </c>
      <c r="G281" s="754" t="s">
        <v>588</v>
      </c>
      <c r="H281" s="754" t="s">
        <v>642</v>
      </c>
      <c r="I281" s="754" t="s">
        <v>643</v>
      </c>
      <c r="J281" s="754" t="s">
        <v>640</v>
      </c>
      <c r="K281" s="754" t="s">
        <v>644</v>
      </c>
      <c r="L281" s="756">
        <v>77.609999999999985</v>
      </c>
      <c r="M281" s="756">
        <v>1</v>
      </c>
      <c r="N281" s="757">
        <v>77.609999999999985</v>
      </c>
    </row>
    <row r="282" spans="1:14" ht="14.4" customHeight="1" x14ac:dyDescent="0.3">
      <c r="A282" s="752" t="s">
        <v>562</v>
      </c>
      <c r="B282" s="753" t="s">
        <v>1949</v>
      </c>
      <c r="C282" s="754" t="s">
        <v>575</v>
      </c>
      <c r="D282" s="755" t="s">
        <v>576</v>
      </c>
      <c r="E282" s="754" t="s">
        <v>581</v>
      </c>
      <c r="F282" s="755" t="s">
        <v>1950</v>
      </c>
      <c r="G282" s="754" t="s">
        <v>588</v>
      </c>
      <c r="H282" s="754" t="s">
        <v>657</v>
      </c>
      <c r="I282" s="754" t="s">
        <v>658</v>
      </c>
      <c r="J282" s="754" t="s">
        <v>659</v>
      </c>
      <c r="K282" s="754" t="s">
        <v>660</v>
      </c>
      <c r="L282" s="756">
        <v>66.652941176470605</v>
      </c>
      <c r="M282" s="756">
        <v>17</v>
      </c>
      <c r="N282" s="757">
        <v>1133.1000000000004</v>
      </c>
    </row>
    <row r="283" spans="1:14" ht="14.4" customHeight="1" x14ac:dyDescent="0.3">
      <c r="A283" s="752" t="s">
        <v>562</v>
      </c>
      <c r="B283" s="753" t="s">
        <v>1949</v>
      </c>
      <c r="C283" s="754" t="s">
        <v>575</v>
      </c>
      <c r="D283" s="755" t="s">
        <v>576</v>
      </c>
      <c r="E283" s="754" t="s">
        <v>581</v>
      </c>
      <c r="F283" s="755" t="s">
        <v>1950</v>
      </c>
      <c r="G283" s="754" t="s">
        <v>588</v>
      </c>
      <c r="H283" s="754" t="s">
        <v>661</v>
      </c>
      <c r="I283" s="754" t="s">
        <v>662</v>
      </c>
      <c r="J283" s="754" t="s">
        <v>663</v>
      </c>
      <c r="K283" s="754" t="s">
        <v>664</v>
      </c>
      <c r="L283" s="756">
        <v>58.320000000000007</v>
      </c>
      <c r="M283" s="756">
        <v>2</v>
      </c>
      <c r="N283" s="757">
        <v>116.64000000000001</v>
      </c>
    </row>
    <row r="284" spans="1:14" ht="14.4" customHeight="1" x14ac:dyDescent="0.3">
      <c r="A284" s="752" t="s">
        <v>562</v>
      </c>
      <c r="B284" s="753" t="s">
        <v>1949</v>
      </c>
      <c r="C284" s="754" t="s">
        <v>575</v>
      </c>
      <c r="D284" s="755" t="s">
        <v>576</v>
      </c>
      <c r="E284" s="754" t="s">
        <v>581</v>
      </c>
      <c r="F284" s="755" t="s">
        <v>1950</v>
      </c>
      <c r="G284" s="754" t="s">
        <v>588</v>
      </c>
      <c r="H284" s="754" t="s">
        <v>665</v>
      </c>
      <c r="I284" s="754" t="s">
        <v>666</v>
      </c>
      <c r="J284" s="754" t="s">
        <v>667</v>
      </c>
      <c r="K284" s="754" t="s">
        <v>668</v>
      </c>
      <c r="L284" s="756">
        <v>353.62999996657464</v>
      </c>
      <c r="M284" s="756">
        <v>120</v>
      </c>
      <c r="N284" s="757">
        <v>42435.59999598896</v>
      </c>
    </row>
    <row r="285" spans="1:14" ht="14.4" customHeight="1" x14ac:dyDescent="0.3">
      <c r="A285" s="752" t="s">
        <v>562</v>
      </c>
      <c r="B285" s="753" t="s">
        <v>1949</v>
      </c>
      <c r="C285" s="754" t="s">
        <v>575</v>
      </c>
      <c r="D285" s="755" t="s">
        <v>576</v>
      </c>
      <c r="E285" s="754" t="s">
        <v>581</v>
      </c>
      <c r="F285" s="755" t="s">
        <v>1950</v>
      </c>
      <c r="G285" s="754" t="s">
        <v>588</v>
      </c>
      <c r="H285" s="754" t="s">
        <v>669</v>
      </c>
      <c r="I285" s="754" t="s">
        <v>670</v>
      </c>
      <c r="J285" s="754" t="s">
        <v>671</v>
      </c>
      <c r="K285" s="754" t="s">
        <v>672</v>
      </c>
      <c r="L285" s="756">
        <v>126.60333333333331</v>
      </c>
      <c r="M285" s="756">
        <v>6</v>
      </c>
      <c r="N285" s="757">
        <v>759.61999999999989</v>
      </c>
    </row>
    <row r="286" spans="1:14" ht="14.4" customHeight="1" x14ac:dyDescent="0.3">
      <c r="A286" s="752" t="s">
        <v>562</v>
      </c>
      <c r="B286" s="753" t="s">
        <v>1949</v>
      </c>
      <c r="C286" s="754" t="s">
        <v>575</v>
      </c>
      <c r="D286" s="755" t="s">
        <v>576</v>
      </c>
      <c r="E286" s="754" t="s">
        <v>581</v>
      </c>
      <c r="F286" s="755" t="s">
        <v>1950</v>
      </c>
      <c r="G286" s="754" t="s">
        <v>588</v>
      </c>
      <c r="H286" s="754" t="s">
        <v>685</v>
      </c>
      <c r="I286" s="754" t="s">
        <v>685</v>
      </c>
      <c r="J286" s="754" t="s">
        <v>686</v>
      </c>
      <c r="K286" s="754" t="s">
        <v>687</v>
      </c>
      <c r="L286" s="756">
        <v>36.551814626748502</v>
      </c>
      <c r="M286" s="756">
        <v>110</v>
      </c>
      <c r="N286" s="757">
        <v>4020.6996089423355</v>
      </c>
    </row>
    <row r="287" spans="1:14" ht="14.4" customHeight="1" x14ac:dyDescent="0.3">
      <c r="A287" s="752" t="s">
        <v>562</v>
      </c>
      <c r="B287" s="753" t="s">
        <v>1949</v>
      </c>
      <c r="C287" s="754" t="s">
        <v>575</v>
      </c>
      <c r="D287" s="755" t="s">
        <v>576</v>
      </c>
      <c r="E287" s="754" t="s">
        <v>581</v>
      </c>
      <c r="F287" s="755" t="s">
        <v>1950</v>
      </c>
      <c r="G287" s="754" t="s">
        <v>588</v>
      </c>
      <c r="H287" s="754" t="s">
        <v>719</v>
      </c>
      <c r="I287" s="754" t="s">
        <v>720</v>
      </c>
      <c r="J287" s="754" t="s">
        <v>721</v>
      </c>
      <c r="K287" s="754" t="s">
        <v>722</v>
      </c>
      <c r="L287" s="756">
        <v>216.68007484061056</v>
      </c>
      <c r="M287" s="756">
        <v>32</v>
      </c>
      <c r="N287" s="757">
        <v>6933.7623948995379</v>
      </c>
    </row>
    <row r="288" spans="1:14" ht="14.4" customHeight="1" x14ac:dyDescent="0.3">
      <c r="A288" s="752" t="s">
        <v>562</v>
      </c>
      <c r="B288" s="753" t="s">
        <v>1949</v>
      </c>
      <c r="C288" s="754" t="s">
        <v>575</v>
      </c>
      <c r="D288" s="755" t="s">
        <v>576</v>
      </c>
      <c r="E288" s="754" t="s">
        <v>581</v>
      </c>
      <c r="F288" s="755" t="s">
        <v>1950</v>
      </c>
      <c r="G288" s="754" t="s">
        <v>588</v>
      </c>
      <c r="H288" s="754" t="s">
        <v>1494</v>
      </c>
      <c r="I288" s="754" t="s">
        <v>1495</v>
      </c>
      <c r="J288" s="754" t="s">
        <v>1496</v>
      </c>
      <c r="K288" s="754" t="s">
        <v>1497</v>
      </c>
      <c r="L288" s="756">
        <v>61.655000000000001</v>
      </c>
      <c r="M288" s="756">
        <v>2</v>
      </c>
      <c r="N288" s="757">
        <v>123.31</v>
      </c>
    </row>
    <row r="289" spans="1:14" ht="14.4" customHeight="1" x14ac:dyDescent="0.3">
      <c r="A289" s="752" t="s">
        <v>562</v>
      </c>
      <c r="B289" s="753" t="s">
        <v>1949</v>
      </c>
      <c r="C289" s="754" t="s">
        <v>575</v>
      </c>
      <c r="D289" s="755" t="s">
        <v>576</v>
      </c>
      <c r="E289" s="754" t="s">
        <v>581</v>
      </c>
      <c r="F289" s="755" t="s">
        <v>1950</v>
      </c>
      <c r="G289" s="754" t="s">
        <v>588</v>
      </c>
      <c r="H289" s="754" t="s">
        <v>730</v>
      </c>
      <c r="I289" s="754" t="s">
        <v>731</v>
      </c>
      <c r="J289" s="754" t="s">
        <v>732</v>
      </c>
      <c r="K289" s="754" t="s">
        <v>733</v>
      </c>
      <c r="L289" s="756">
        <v>73.150000000000006</v>
      </c>
      <c r="M289" s="756">
        <v>1</v>
      </c>
      <c r="N289" s="757">
        <v>73.150000000000006</v>
      </c>
    </row>
    <row r="290" spans="1:14" ht="14.4" customHeight="1" x14ac:dyDescent="0.3">
      <c r="A290" s="752" t="s">
        <v>562</v>
      </c>
      <c r="B290" s="753" t="s">
        <v>1949</v>
      </c>
      <c r="C290" s="754" t="s">
        <v>575</v>
      </c>
      <c r="D290" s="755" t="s">
        <v>576</v>
      </c>
      <c r="E290" s="754" t="s">
        <v>581</v>
      </c>
      <c r="F290" s="755" t="s">
        <v>1950</v>
      </c>
      <c r="G290" s="754" t="s">
        <v>588</v>
      </c>
      <c r="H290" s="754" t="s">
        <v>1498</v>
      </c>
      <c r="I290" s="754" t="s">
        <v>1499</v>
      </c>
      <c r="J290" s="754" t="s">
        <v>1500</v>
      </c>
      <c r="K290" s="754" t="s">
        <v>1501</v>
      </c>
      <c r="L290" s="756">
        <v>229.56000000000012</v>
      </c>
      <c r="M290" s="756">
        <v>1</v>
      </c>
      <c r="N290" s="757">
        <v>229.56000000000012</v>
      </c>
    </row>
    <row r="291" spans="1:14" ht="14.4" customHeight="1" x14ac:dyDescent="0.3">
      <c r="A291" s="752" t="s">
        <v>562</v>
      </c>
      <c r="B291" s="753" t="s">
        <v>1949</v>
      </c>
      <c r="C291" s="754" t="s">
        <v>575</v>
      </c>
      <c r="D291" s="755" t="s">
        <v>576</v>
      </c>
      <c r="E291" s="754" t="s">
        <v>581</v>
      </c>
      <c r="F291" s="755" t="s">
        <v>1950</v>
      </c>
      <c r="G291" s="754" t="s">
        <v>588</v>
      </c>
      <c r="H291" s="754" t="s">
        <v>742</v>
      </c>
      <c r="I291" s="754" t="s">
        <v>743</v>
      </c>
      <c r="J291" s="754" t="s">
        <v>744</v>
      </c>
      <c r="K291" s="754" t="s">
        <v>745</v>
      </c>
      <c r="L291" s="756">
        <v>117.41</v>
      </c>
      <c r="M291" s="756">
        <v>2</v>
      </c>
      <c r="N291" s="757">
        <v>234.82</v>
      </c>
    </row>
    <row r="292" spans="1:14" ht="14.4" customHeight="1" x14ac:dyDescent="0.3">
      <c r="A292" s="752" t="s">
        <v>562</v>
      </c>
      <c r="B292" s="753" t="s">
        <v>1949</v>
      </c>
      <c r="C292" s="754" t="s">
        <v>575</v>
      </c>
      <c r="D292" s="755" t="s">
        <v>576</v>
      </c>
      <c r="E292" s="754" t="s">
        <v>581</v>
      </c>
      <c r="F292" s="755" t="s">
        <v>1950</v>
      </c>
      <c r="G292" s="754" t="s">
        <v>588</v>
      </c>
      <c r="H292" s="754" t="s">
        <v>1502</v>
      </c>
      <c r="I292" s="754" t="s">
        <v>1503</v>
      </c>
      <c r="J292" s="754" t="s">
        <v>1504</v>
      </c>
      <c r="K292" s="754" t="s">
        <v>1505</v>
      </c>
      <c r="L292" s="756">
        <v>125.42999999999999</v>
      </c>
      <c r="M292" s="756">
        <v>7</v>
      </c>
      <c r="N292" s="757">
        <v>878.01</v>
      </c>
    </row>
    <row r="293" spans="1:14" ht="14.4" customHeight="1" x14ac:dyDescent="0.3">
      <c r="A293" s="752" t="s">
        <v>562</v>
      </c>
      <c r="B293" s="753" t="s">
        <v>1949</v>
      </c>
      <c r="C293" s="754" t="s">
        <v>575</v>
      </c>
      <c r="D293" s="755" t="s">
        <v>576</v>
      </c>
      <c r="E293" s="754" t="s">
        <v>581</v>
      </c>
      <c r="F293" s="755" t="s">
        <v>1950</v>
      </c>
      <c r="G293" s="754" t="s">
        <v>588</v>
      </c>
      <c r="H293" s="754" t="s">
        <v>769</v>
      </c>
      <c r="I293" s="754" t="s">
        <v>770</v>
      </c>
      <c r="J293" s="754" t="s">
        <v>771</v>
      </c>
      <c r="K293" s="754" t="s">
        <v>772</v>
      </c>
      <c r="L293" s="756">
        <v>126.36000000000004</v>
      </c>
      <c r="M293" s="756">
        <v>1</v>
      </c>
      <c r="N293" s="757">
        <v>126.36000000000004</v>
      </c>
    </row>
    <row r="294" spans="1:14" ht="14.4" customHeight="1" x14ac:dyDescent="0.3">
      <c r="A294" s="752" t="s">
        <v>562</v>
      </c>
      <c r="B294" s="753" t="s">
        <v>1949</v>
      </c>
      <c r="C294" s="754" t="s">
        <v>575</v>
      </c>
      <c r="D294" s="755" t="s">
        <v>576</v>
      </c>
      <c r="E294" s="754" t="s">
        <v>581</v>
      </c>
      <c r="F294" s="755" t="s">
        <v>1950</v>
      </c>
      <c r="G294" s="754" t="s">
        <v>588</v>
      </c>
      <c r="H294" s="754" t="s">
        <v>773</v>
      </c>
      <c r="I294" s="754" t="s">
        <v>774</v>
      </c>
      <c r="J294" s="754" t="s">
        <v>775</v>
      </c>
      <c r="K294" s="754" t="s">
        <v>776</v>
      </c>
      <c r="L294" s="756">
        <v>142.43</v>
      </c>
      <c r="M294" s="756">
        <v>8</v>
      </c>
      <c r="N294" s="757">
        <v>1139.44</v>
      </c>
    </row>
    <row r="295" spans="1:14" ht="14.4" customHeight="1" x14ac:dyDescent="0.3">
      <c r="A295" s="752" t="s">
        <v>562</v>
      </c>
      <c r="B295" s="753" t="s">
        <v>1949</v>
      </c>
      <c r="C295" s="754" t="s">
        <v>575</v>
      </c>
      <c r="D295" s="755" t="s">
        <v>576</v>
      </c>
      <c r="E295" s="754" t="s">
        <v>581</v>
      </c>
      <c r="F295" s="755" t="s">
        <v>1950</v>
      </c>
      <c r="G295" s="754" t="s">
        <v>588</v>
      </c>
      <c r="H295" s="754" t="s">
        <v>1506</v>
      </c>
      <c r="I295" s="754" t="s">
        <v>1507</v>
      </c>
      <c r="J295" s="754" t="s">
        <v>1508</v>
      </c>
      <c r="K295" s="754" t="s">
        <v>1509</v>
      </c>
      <c r="L295" s="756">
        <v>143.49792157702888</v>
      </c>
      <c r="M295" s="756">
        <v>2</v>
      </c>
      <c r="N295" s="757">
        <v>286.99584315405775</v>
      </c>
    </row>
    <row r="296" spans="1:14" ht="14.4" customHeight="1" x14ac:dyDescent="0.3">
      <c r="A296" s="752" t="s">
        <v>562</v>
      </c>
      <c r="B296" s="753" t="s">
        <v>1949</v>
      </c>
      <c r="C296" s="754" t="s">
        <v>575</v>
      </c>
      <c r="D296" s="755" t="s">
        <v>576</v>
      </c>
      <c r="E296" s="754" t="s">
        <v>581</v>
      </c>
      <c r="F296" s="755" t="s">
        <v>1950</v>
      </c>
      <c r="G296" s="754" t="s">
        <v>588</v>
      </c>
      <c r="H296" s="754" t="s">
        <v>784</v>
      </c>
      <c r="I296" s="754" t="s">
        <v>785</v>
      </c>
      <c r="J296" s="754" t="s">
        <v>786</v>
      </c>
      <c r="K296" s="754" t="s">
        <v>787</v>
      </c>
      <c r="L296" s="756">
        <v>86.220000000000013</v>
      </c>
      <c r="M296" s="756">
        <v>4</v>
      </c>
      <c r="N296" s="757">
        <v>344.88000000000005</v>
      </c>
    </row>
    <row r="297" spans="1:14" ht="14.4" customHeight="1" x14ac:dyDescent="0.3">
      <c r="A297" s="752" t="s">
        <v>562</v>
      </c>
      <c r="B297" s="753" t="s">
        <v>1949</v>
      </c>
      <c r="C297" s="754" t="s">
        <v>575</v>
      </c>
      <c r="D297" s="755" t="s">
        <v>576</v>
      </c>
      <c r="E297" s="754" t="s">
        <v>581</v>
      </c>
      <c r="F297" s="755" t="s">
        <v>1950</v>
      </c>
      <c r="G297" s="754" t="s">
        <v>588</v>
      </c>
      <c r="H297" s="754" t="s">
        <v>1510</v>
      </c>
      <c r="I297" s="754" t="s">
        <v>1511</v>
      </c>
      <c r="J297" s="754" t="s">
        <v>1512</v>
      </c>
      <c r="K297" s="754" t="s">
        <v>1513</v>
      </c>
      <c r="L297" s="756">
        <v>48.678589858812074</v>
      </c>
      <c r="M297" s="756">
        <v>1</v>
      </c>
      <c r="N297" s="757">
        <v>48.678589858812074</v>
      </c>
    </row>
    <row r="298" spans="1:14" ht="14.4" customHeight="1" x14ac:dyDescent="0.3">
      <c r="A298" s="752" t="s">
        <v>562</v>
      </c>
      <c r="B298" s="753" t="s">
        <v>1949</v>
      </c>
      <c r="C298" s="754" t="s">
        <v>575</v>
      </c>
      <c r="D298" s="755" t="s">
        <v>576</v>
      </c>
      <c r="E298" s="754" t="s">
        <v>581</v>
      </c>
      <c r="F298" s="755" t="s">
        <v>1950</v>
      </c>
      <c r="G298" s="754" t="s">
        <v>588</v>
      </c>
      <c r="H298" s="754" t="s">
        <v>795</v>
      </c>
      <c r="I298" s="754" t="s">
        <v>796</v>
      </c>
      <c r="J298" s="754" t="s">
        <v>793</v>
      </c>
      <c r="K298" s="754" t="s">
        <v>797</v>
      </c>
      <c r="L298" s="756">
        <v>210.02000000000007</v>
      </c>
      <c r="M298" s="756">
        <v>5</v>
      </c>
      <c r="N298" s="757">
        <v>1050.1000000000004</v>
      </c>
    </row>
    <row r="299" spans="1:14" ht="14.4" customHeight="1" x14ac:dyDescent="0.3">
      <c r="A299" s="752" t="s">
        <v>562</v>
      </c>
      <c r="B299" s="753" t="s">
        <v>1949</v>
      </c>
      <c r="C299" s="754" t="s">
        <v>575</v>
      </c>
      <c r="D299" s="755" t="s">
        <v>576</v>
      </c>
      <c r="E299" s="754" t="s">
        <v>581</v>
      </c>
      <c r="F299" s="755" t="s">
        <v>1950</v>
      </c>
      <c r="G299" s="754" t="s">
        <v>588</v>
      </c>
      <c r="H299" s="754" t="s">
        <v>798</v>
      </c>
      <c r="I299" s="754" t="s">
        <v>799</v>
      </c>
      <c r="J299" s="754" t="s">
        <v>800</v>
      </c>
      <c r="K299" s="754" t="s">
        <v>801</v>
      </c>
      <c r="L299" s="756">
        <v>375.80000000000007</v>
      </c>
      <c r="M299" s="756">
        <v>32</v>
      </c>
      <c r="N299" s="757">
        <v>12025.600000000002</v>
      </c>
    </row>
    <row r="300" spans="1:14" ht="14.4" customHeight="1" x14ac:dyDescent="0.3">
      <c r="A300" s="752" t="s">
        <v>562</v>
      </c>
      <c r="B300" s="753" t="s">
        <v>1949</v>
      </c>
      <c r="C300" s="754" t="s">
        <v>575</v>
      </c>
      <c r="D300" s="755" t="s">
        <v>576</v>
      </c>
      <c r="E300" s="754" t="s">
        <v>581</v>
      </c>
      <c r="F300" s="755" t="s">
        <v>1950</v>
      </c>
      <c r="G300" s="754" t="s">
        <v>588</v>
      </c>
      <c r="H300" s="754" t="s">
        <v>810</v>
      </c>
      <c r="I300" s="754" t="s">
        <v>811</v>
      </c>
      <c r="J300" s="754" t="s">
        <v>812</v>
      </c>
      <c r="K300" s="754" t="s">
        <v>813</v>
      </c>
      <c r="L300" s="756">
        <v>60.299999999999969</v>
      </c>
      <c r="M300" s="756">
        <v>1</v>
      </c>
      <c r="N300" s="757">
        <v>60.299999999999969</v>
      </c>
    </row>
    <row r="301" spans="1:14" ht="14.4" customHeight="1" x14ac:dyDescent="0.3">
      <c r="A301" s="752" t="s">
        <v>562</v>
      </c>
      <c r="B301" s="753" t="s">
        <v>1949</v>
      </c>
      <c r="C301" s="754" t="s">
        <v>575</v>
      </c>
      <c r="D301" s="755" t="s">
        <v>576</v>
      </c>
      <c r="E301" s="754" t="s">
        <v>581</v>
      </c>
      <c r="F301" s="755" t="s">
        <v>1950</v>
      </c>
      <c r="G301" s="754" t="s">
        <v>588</v>
      </c>
      <c r="H301" s="754" t="s">
        <v>818</v>
      </c>
      <c r="I301" s="754" t="s">
        <v>819</v>
      </c>
      <c r="J301" s="754" t="s">
        <v>820</v>
      </c>
      <c r="K301" s="754" t="s">
        <v>821</v>
      </c>
      <c r="L301" s="756">
        <v>219.92000000000002</v>
      </c>
      <c r="M301" s="756">
        <v>39</v>
      </c>
      <c r="N301" s="757">
        <v>8576.880000000001</v>
      </c>
    </row>
    <row r="302" spans="1:14" ht="14.4" customHeight="1" x14ac:dyDescent="0.3">
      <c r="A302" s="752" t="s">
        <v>562</v>
      </c>
      <c r="B302" s="753" t="s">
        <v>1949</v>
      </c>
      <c r="C302" s="754" t="s">
        <v>575</v>
      </c>
      <c r="D302" s="755" t="s">
        <v>576</v>
      </c>
      <c r="E302" s="754" t="s">
        <v>581</v>
      </c>
      <c r="F302" s="755" t="s">
        <v>1950</v>
      </c>
      <c r="G302" s="754" t="s">
        <v>588</v>
      </c>
      <c r="H302" s="754" t="s">
        <v>825</v>
      </c>
      <c r="I302" s="754" t="s">
        <v>826</v>
      </c>
      <c r="J302" s="754" t="s">
        <v>827</v>
      </c>
      <c r="K302" s="754" t="s">
        <v>828</v>
      </c>
      <c r="L302" s="756">
        <v>171.70999999999995</v>
      </c>
      <c r="M302" s="756">
        <v>12</v>
      </c>
      <c r="N302" s="757">
        <v>2060.5199999999995</v>
      </c>
    </row>
    <row r="303" spans="1:14" ht="14.4" customHeight="1" x14ac:dyDescent="0.3">
      <c r="A303" s="752" t="s">
        <v>562</v>
      </c>
      <c r="B303" s="753" t="s">
        <v>1949</v>
      </c>
      <c r="C303" s="754" t="s">
        <v>575</v>
      </c>
      <c r="D303" s="755" t="s">
        <v>576</v>
      </c>
      <c r="E303" s="754" t="s">
        <v>581</v>
      </c>
      <c r="F303" s="755" t="s">
        <v>1950</v>
      </c>
      <c r="G303" s="754" t="s">
        <v>588</v>
      </c>
      <c r="H303" s="754" t="s">
        <v>1514</v>
      </c>
      <c r="I303" s="754" t="s">
        <v>1515</v>
      </c>
      <c r="J303" s="754" t="s">
        <v>1516</v>
      </c>
      <c r="K303" s="754" t="s">
        <v>1517</v>
      </c>
      <c r="L303" s="756">
        <v>73.187692307692302</v>
      </c>
      <c r="M303" s="756">
        <v>13</v>
      </c>
      <c r="N303" s="757">
        <v>951.43999999999994</v>
      </c>
    </row>
    <row r="304" spans="1:14" ht="14.4" customHeight="1" x14ac:dyDescent="0.3">
      <c r="A304" s="752" t="s">
        <v>562</v>
      </c>
      <c r="B304" s="753" t="s">
        <v>1949</v>
      </c>
      <c r="C304" s="754" t="s">
        <v>575</v>
      </c>
      <c r="D304" s="755" t="s">
        <v>576</v>
      </c>
      <c r="E304" s="754" t="s">
        <v>581</v>
      </c>
      <c r="F304" s="755" t="s">
        <v>1950</v>
      </c>
      <c r="G304" s="754" t="s">
        <v>588</v>
      </c>
      <c r="H304" s="754" t="s">
        <v>837</v>
      </c>
      <c r="I304" s="754" t="s">
        <v>838</v>
      </c>
      <c r="J304" s="754" t="s">
        <v>816</v>
      </c>
      <c r="K304" s="754" t="s">
        <v>839</v>
      </c>
      <c r="L304" s="756">
        <v>58.25001841489842</v>
      </c>
      <c r="M304" s="756">
        <v>6</v>
      </c>
      <c r="N304" s="757">
        <v>349.50011048939052</v>
      </c>
    </row>
    <row r="305" spans="1:14" ht="14.4" customHeight="1" x14ac:dyDescent="0.3">
      <c r="A305" s="752" t="s">
        <v>562</v>
      </c>
      <c r="B305" s="753" t="s">
        <v>1949</v>
      </c>
      <c r="C305" s="754" t="s">
        <v>575</v>
      </c>
      <c r="D305" s="755" t="s">
        <v>576</v>
      </c>
      <c r="E305" s="754" t="s">
        <v>581</v>
      </c>
      <c r="F305" s="755" t="s">
        <v>1950</v>
      </c>
      <c r="G305" s="754" t="s">
        <v>588</v>
      </c>
      <c r="H305" s="754" t="s">
        <v>1518</v>
      </c>
      <c r="I305" s="754" t="s">
        <v>1519</v>
      </c>
      <c r="J305" s="754" t="s">
        <v>1520</v>
      </c>
      <c r="K305" s="754"/>
      <c r="L305" s="756">
        <v>132.18</v>
      </c>
      <c r="M305" s="756">
        <v>49</v>
      </c>
      <c r="N305" s="757">
        <v>6476.8200000000006</v>
      </c>
    </row>
    <row r="306" spans="1:14" ht="14.4" customHeight="1" x14ac:dyDescent="0.3">
      <c r="A306" s="752" t="s">
        <v>562</v>
      </c>
      <c r="B306" s="753" t="s">
        <v>1949</v>
      </c>
      <c r="C306" s="754" t="s">
        <v>575</v>
      </c>
      <c r="D306" s="755" t="s">
        <v>576</v>
      </c>
      <c r="E306" s="754" t="s">
        <v>581</v>
      </c>
      <c r="F306" s="755" t="s">
        <v>1950</v>
      </c>
      <c r="G306" s="754" t="s">
        <v>588</v>
      </c>
      <c r="H306" s="754" t="s">
        <v>1521</v>
      </c>
      <c r="I306" s="754" t="s">
        <v>1522</v>
      </c>
      <c r="J306" s="754" t="s">
        <v>1523</v>
      </c>
      <c r="K306" s="754" t="s">
        <v>1524</v>
      </c>
      <c r="L306" s="756">
        <v>87.570274403339468</v>
      </c>
      <c r="M306" s="756">
        <v>1</v>
      </c>
      <c r="N306" s="757">
        <v>87.570274403339468</v>
      </c>
    </row>
    <row r="307" spans="1:14" ht="14.4" customHeight="1" x14ac:dyDescent="0.3">
      <c r="A307" s="752" t="s">
        <v>562</v>
      </c>
      <c r="B307" s="753" t="s">
        <v>1949</v>
      </c>
      <c r="C307" s="754" t="s">
        <v>575</v>
      </c>
      <c r="D307" s="755" t="s">
        <v>576</v>
      </c>
      <c r="E307" s="754" t="s">
        <v>581</v>
      </c>
      <c r="F307" s="755" t="s">
        <v>1950</v>
      </c>
      <c r="G307" s="754" t="s">
        <v>588</v>
      </c>
      <c r="H307" s="754" t="s">
        <v>848</v>
      </c>
      <c r="I307" s="754" t="s">
        <v>849</v>
      </c>
      <c r="J307" s="754" t="s">
        <v>850</v>
      </c>
      <c r="K307" s="754" t="s">
        <v>851</v>
      </c>
      <c r="L307" s="756">
        <v>64.29569890202805</v>
      </c>
      <c r="M307" s="756">
        <v>58</v>
      </c>
      <c r="N307" s="757">
        <v>3729.1505363176266</v>
      </c>
    </row>
    <row r="308" spans="1:14" ht="14.4" customHeight="1" x14ac:dyDescent="0.3">
      <c r="A308" s="752" t="s">
        <v>562</v>
      </c>
      <c r="B308" s="753" t="s">
        <v>1949</v>
      </c>
      <c r="C308" s="754" t="s">
        <v>575</v>
      </c>
      <c r="D308" s="755" t="s">
        <v>576</v>
      </c>
      <c r="E308" s="754" t="s">
        <v>581</v>
      </c>
      <c r="F308" s="755" t="s">
        <v>1950</v>
      </c>
      <c r="G308" s="754" t="s">
        <v>588</v>
      </c>
      <c r="H308" s="754" t="s">
        <v>1525</v>
      </c>
      <c r="I308" s="754" t="s">
        <v>1526</v>
      </c>
      <c r="J308" s="754" t="s">
        <v>1527</v>
      </c>
      <c r="K308" s="754" t="s">
        <v>1528</v>
      </c>
      <c r="L308" s="756">
        <v>185.8300000000001</v>
      </c>
      <c r="M308" s="756">
        <v>1</v>
      </c>
      <c r="N308" s="757">
        <v>185.8300000000001</v>
      </c>
    </row>
    <row r="309" spans="1:14" ht="14.4" customHeight="1" x14ac:dyDescent="0.3">
      <c r="A309" s="752" t="s">
        <v>562</v>
      </c>
      <c r="B309" s="753" t="s">
        <v>1949</v>
      </c>
      <c r="C309" s="754" t="s">
        <v>575</v>
      </c>
      <c r="D309" s="755" t="s">
        <v>576</v>
      </c>
      <c r="E309" s="754" t="s">
        <v>581</v>
      </c>
      <c r="F309" s="755" t="s">
        <v>1950</v>
      </c>
      <c r="G309" s="754" t="s">
        <v>588</v>
      </c>
      <c r="H309" s="754" t="s">
        <v>1529</v>
      </c>
      <c r="I309" s="754" t="s">
        <v>916</v>
      </c>
      <c r="J309" s="754" t="s">
        <v>1530</v>
      </c>
      <c r="K309" s="754" t="s">
        <v>1531</v>
      </c>
      <c r="L309" s="756">
        <v>170.21574963487865</v>
      </c>
      <c r="M309" s="756">
        <v>10</v>
      </c>
      <c r="N309" s="757">
        <v>1702.1574963487865</v>
      </c>
    </row>
    <row r="310" spans="1:14" ht="14.4" customHeight="1" x14ac:dyDescent="0.3">
      <c r="A310" s="752" t="s">
        <v>562</v>
      </c>
      <c r="B310" s="753" t="s">
        <v>1949</v>
      </c>
      <c r="C310" s="754" t="s">
        <v>575</v>
      </c>
      <c r="D310" s="755" t="s">
        <v>576</v>
      </c>
      <c r="E310" s="754" t="s">
        <v>581</v>
      </c>
      <c r="F310" s="755" t="s">
        <v>1950</v>
      </c>
      <c r="G310" s="754" t="s">
        <v>588</v>
      </c>
      <c r="H310" s="754" t="s">
        <v>1532</v>
      </c>
      <c r="I310" s="754" t="s">
        <v>1533</v>
      </c>
      <c r="J310" s="754" t="s">
        <v>1534</v>
      </c>
      <c r="K310" s="754" t="s">
        <v>1535</v>
      </c>
      <c r="L310" s="756">
        <v>175.03899999999999</v>
      </c>
      <c r="M310" s="756">
        <v>4</v>
      </c>
      <c r="N310" s="757">
        <v>700.15599999999995</v>
      </c>
    </row>
    <row r="311" spans="1:14" ht="14.4" customHeight="1" x14ac:dyDescent="0.3">
      <c r="A311" s="752" t="s">
        <v>562</v>
      </c>
      <c r="B311" s="753" t="s">
        <v>1949</v>
      </c>
      <c r="C311" s="754" t="s">
        <v>575</v>
      </c>
      <c r="D311" s="755" t="s">
        <v>576</v>
      </c>
      <c r="E311" s="754" t="s">
        <v>581</v>
      </c>
      <c r="F311" s="755" t="s">
        <v>1950</v>
      </c>
      <c r="G311" s="754" t="s">
        <v>588</v>
      </c>
      <c r="H311" s="754" t="s">
        <v>873</v>
      </c>
      <c r="I311" s="754" t="s">
        <v>873</v>
      </c>
      <c r="J311" s="754" t="s">
        <v>590</v>
      </c>
      <c r="K311" s="754" t="s">
        <v>874</v>
      </c>
      <c r="L311" s="756">
        <v>192.5</v>
      </c>
      <c r="M311" s="756">
        <v>6</v>
      </c>
      <c r="N311" s="757">
        <v>1155</v>
      </c>
    </row>
    <row r="312" spans="1:14" ht="14.4" customHeight="1" x14ac:dyDescent="0.3">
      <c r="A312" s="752" t="s">
        <v>562</v>
      </c>
      <c r="B312" s="753" t="s">
        <v>1949</v>
      </c>
      <c r="C312" s="754" t="s">
        <v>575</v>
      </c>
      <c r="D312" s="755" t="s">
        <v>576</v>
      </c>
      <c r="E312" s="754" t="s">
        <v>581</v>
      </c>
      <c r="F312" s="755" t="s">
        <v>1950</v>
      </c>
      <c r="G312" s="754" t="s">
        <v>588</v>
      </c>
      <c r="H312" s="754" t="s">
        <v>1536</v>
      </c>
      <c r="I312" s="754" t="s">
        <v>1537</v>
      </c>
      <c r="J312" s="754" t="s">
        <v>1538</v>
      </c>
      <c r="K312" s="754" t="s">
        <v>1539</v>
      </c>
      <c r="L312" s="756">
        <v>42.169999999999973</v>
      </c>
      <c r="M312" s="756">
        <v>1</v>
      </c>
      <c r="N312" s="757">
        <v>42.169999999999973</v>
      </c>
    </row>
    <row r="313" spans="1:14" ht="14.4" customHeight="1" x14ac:dyDescent="0.3">
      <c r="A313" s="752" t="s">
        <v>562</v>
      </c>
      <c r="B313" s="753" t="s">
        <v>1949</v>
      </c>
      <c r="C313" s="754" t="s">
        <v>575</v>
      </c>
      <c r="D313" s="755" t="s">
        <v>576</v>
      </c>
      <c r="E313" s="754" t="s">
        <v>581</v>
      </c>
      <c r="F313" s="755" t="s">
        <v>1950</v>
      </c>
      <c r="G313" s="754" t="s">
        <v>588</v>
      </c>
      <c r="H313" s="754" t="s">
        <v>878</v>
      </c>
      <c r="I313" s="754" t="s">
        <v>879</v>
      </c>
      <c r="J313" s="754" t="s">
        <v>880</v>
      </c>
      <c r="K313" s="754" t="s">
        <v>613</v>
      </c>
      <c r="L313" s="756">
        <v>125.7</v>
      </c>
      <c r="M313" s="756">
        <v>70</v>
      </c>
      <c r="N313" s="757">
        <v>8799</v>
      </c>
    </row>
    <row r="314" spans="1:14" ht="14.4" customHeight="1" x14ac:dyDescent="0.3">
      <c r="A314" s="752" t="s">
        <v>562</v>
      </c>
      <c r="B314" s="753" t="s">
        <v>1949</v>
      </c>
      <c r="C314" s="754" t="s">
        <v>575</v>
      </c>
      <c r="D314" s="755" t="s">
        <v>576</v>
      </c>
      <c r="E314" s="754" t="s">
        <v>581</v>
      </c>
      <c r="F314" s="755" t="s">
        <v>1950</v>
      </c>
      <c r="G314" s="754" t="s">
        <v>588</v>
      </c>
      <c r="H314" s="754" t="s">
        <v>881</v>
      </c>
      <c r="I314" s="754" t="s">
        <v>882</v>
      </c>
      <c r="J314" s="754" t="s">
        <v>883</v>
      </c>
      <c r="K314" s="754" t="s">
        <v>884</v>
      </c>
      <c r="L314" s="756">
        <v>60.279999999999994</v>
      </c>
      <c r="M314" s="756">
        <v>5</v>
      </c>
      <c r="N314" s="757">
        <v>301.39999999999998</v>
      </c>
    </row>
    <row r="315" spans="1:14" ht="14.4" customHeight="1" x14ac:dyDescent="0.3">
      <c r="A315" s="752" t="s">
        <v>562</v>
      </c>
      <c r="B315" s="753" t="s">
        <v>1949</v>
      </c>
      <c r="C315" s="754" t="s">
        <v>575</v>
      </c>
      <c r="D315" s="755" t="s">
        <v>576</v>
      </c>
      <c r="E315" s="754" t="s">
        <v>581</v>
      </c>
      <c r="F315" s="755" t="s">
        <v>1950</v>
      </c>
      <c r="G315" s="754" t="s">
        <v>588</v>
      </c>
      <c r="H315" s="754" t="s">
        <v>885</v>
      </c>
      <c r="I315" s="754" t="s">
        <v>886</v>
      </c>
      <c r="J315" s="754" t="s">
        <v>887</v>
      </c>
      <c r="K315" s="754" t="s">
        <v>888</v>
      </c>
      <c r="L315" s="756">
        <v>1592.7999999999997</v>
      </c>
      <c r="M315" s="756">
        <v>16</v>
      </c>
      <c r="N315" s="757">
        <v>25484.799999999996</v>
      </c>
    </row>
    <row r="316" spans="1:14" ht="14.4" customHeight="1" x14ac:dyDescent="0.3">
      <c r="A316" s="752" t="s">
        <v>562</v>
      </c>
      <c r="B316" s="753" t="s">
        <v>1949</v>
      </c>
      <c r="C316" s="754" t="s">
        <v>575</v>
      </c>
      <c r="D316" s="755" t="s">
        <v>576</v>
      </c>
      <c r="E316" s="754" t="s">
        <v>581</v>
      </c>
      <c r="F316" s="755" t="s">
        <v>1950</v>
      </c>
      <c r="G316" s="754" t="s">
        <v>588</v>
      </c>
      <c r="H316" s="754" t="s">
        <v>1540</v>
      </c>
      <c r="I316" s="754" t="s">
        <v>1541</v>
      </c>
      <c r="J316" s="754" t="s">
        <v>1542</v>
      </c>
      <c r="K316" s="754" t="s">
        <v>1543</v>
      </c>
      <c r="L316" s="756">
        <v>74.879999999999981</v>
      </c>
      <c r="M316" s="756">
        <v>30</v>
      </c>
      <c r="N316" s="757">
        <v>2246.3999999999996</v>
      </c>
    </row>
    <row r="317" spans="1:14" ht="14.4" customHeight="1" x14ac:dyDescent="0.3">
      <c r="A317" s="752" t="s">
        <v>562</v>
      </c>
      <c r="B317" s="753" t="s">
        <v>1949</v>
      </c>
      <c r="C317" s="754" t="s">
        <v>575</v>
      </c>
      <c r="D317" s="755" t="s">
        <v>576</v>
      </c>
      <c r="E317" s="754" t="s">
        <v>581</v>
      </c>
      <c r="F317" s="755" t="s">
        <v>1950</v>
      </c>
      <c r="G317" s="754" t="s">
        <v>588</v>
      </c>
      <c r="H317" s="754" t="s">
        <v>889</v>
      </c>
      <c r="I317" s="754" t="s">
        <v>890</v>
      </c>
      <c r="J317" s="754" t="s">
        <v>679</v>
      </c>
      <c r="K317" s="754" t="s">
        <v>891</v>
      </c>
      <c r="L317" s="756">
        <v>242.00000029087948</v>
      </c>
      <c r="M317" s="756">
        <v>105</v>
      </c>
      <c r="N317" s="757">
        <v>25410.000030542345</v>
      </c>
    </row>
    <row r="318" spans="1:14" ht="14.4" customHeight="1" x14ac:dyDescent="0.3">
      <c r="A318" s="752" t="s">
        <v>562</v>
      </c>
      <c r="B318" s="753" t="s">
        <v>1949</v>
      </c>
      <c r="C318" s="754" t="s">
        <v>575</v>
      </c>
      <c r="D318" s="755" t="s">
        <v>576</v>
      </c>
      <c r="E318" s="754" t="s">
        <v>581</v>
      </c>
      <c r="F318" s="755" t="s">
        <v>1950</v>
      </c>
      <c r="G318" s="754" t="s">
        <v>588</v>
      </c>
      <c r="H318" s="754" t="s">
        <v>1544</v>
      </c>
      <c r="I318" s="754" t="s">
        <v>1545</v>
      </c>
      <c r="J318" s="754" t="s">
        <v>1546</v>
      </c>
      <c r="K318" s="754" t="s">
        <v>1547</v>
      </c>
      <c r="L318" s="756">
        <v>1704.5600000000002</v>
      </c>
      <c r="M318" s="756">
        <v>6</v>
      </c>
      <c r="N318" s="757">
        <v>10227.36</v>
      </c>
    </row>
    <row r="319" spans="1:14" ht="14.4" customHeight="1" x14ac:dyDescent="0.3">
      <c r="A319" s="752" t="s">
        <v>562</v>
      </c>
      <c r="B319" s="753" t="s">
        <v>1949</v>
      </c>
      <c r="C319" s="754" t="s">
        <v>575</v>
      </c>
      <c r="D319" s="755" t="s">
        <v>576</v>
      </c>
      <c r="E319" s="754" t="s">
        <v>581</v>
      </c>
      <c r="F319" s="755" t="s">
        <v>1950</v>
      </c>
      <c r="G319" s="754" t="s">
        <v>588</v>
      </c>
      <c r="H319" s="754" t="s">
        <v>1548</v>
      </c>
      <c r="I319" s="754" t="s">
        <v>1549</v>
      </c>
      <c r="J319" s="754" t="s">
        <v>1550</v>
      </c>
      <c r="K319" s="754" t="s">
        <v>1551</v>
      </c>
      <c r="L319" s="756">
        <v>468.23999999999978</v>
      </c>
      <c r="M319" s="756">
        <v>1</v>
      </c>
      <c r="N319" s="757">
        <v>468.23999999999978</v>
      </c>
    </row>
    <row r="320" spans="1:14" ht="14.4" customHeight="1" x14ac:dyDescent="0.3">
      <c r="A320" s="752" t="s">
        <v>562</v>
      </c>
      <c r="B320" s="753" t="s">
        <v>1949</v>
      </c>
      <c r="C320" s="754" t="s">
        <v>575</v>
      </c>
      <c r="D320" s="755" t="s">
        <v>576</v>
      </c>
      <c r="E320" s="754" t="s">
        <v>581</v>
      </c>
      <c r="F320" s="755" t="s">
        <v>1950</v>
      </c>
      <c r="G320" s="754" t="s">
        <v>588</v>
      </c>
      <c r="H320" s="754" t="s">
        <v>1552</v>
      </c>
      <c r="I320" s="754" t="s">
        <v>1553</v>
      </c>
      <c r="J320" s="754" t="s">
        <v>1554</v>
      </c>
      <c r="K320" s="754" t="s">
        <v>1555</v>
      </c>
      <c r="L320" s="756">
        <v>188.87999999999997</v>
      </c>
      <c r="M320" s="756">
        <v>3</v>
      </c>
      <c r="N320" s="757">
        <v>566.63999999999987</v>
      </c>
    </row>
    <row r="321" spans="1:14" ht="14.4" customHeight="1" x14ac:dyDescent="0.3">
      <c r="A321" s="752" t="s">
        <v>562</v>
      </c>
      <c r="B321" s="753" t="s">
        <v>1949</v>
      </c>
      <c r="C321" s="754" t="s">
        <v>575</v>
      </c>
      <c r="D321" s="755" t="s">
        <v>576</v>
      </c>
      <c r="E321" s="754" t="s">
        <v>581</v>
      </c>
      <c r="F321" s="755" t="s">
        <v>1950</v>
      </c>
      <c r="G321" s="754" t="s">
        <v>588</v>
      </c>
      <c r="H321" s="754" t="s">
        <v>896</v>
      </c>
      <c r="I321" s="754" t="s">
        <v>897</v>
      </c>
      <c r="J321" s="754" t="s">
        <v>898</v>
      </c>
      <c r="K321" s="754" t="s">
        <v>899</v>
      </c>
      <c r="L321" s="756">
        <v>20.758608333333338</v>
      </c>
      <c r="M321" s="756">
        <v>360</v>
      </c>
      <c r="N321" s="757">
        <v>7473.099000000002</v>
      </c>
    </row>
    <row r="322" spans="1:14" ht="14.4" customHeight="1" x14ac:dyDescent="0.3">
      <c r="A322" s="752" t="s">
        <v>562</v>
      </c>
      <c r="B322" s="753" t="s">
        <v>1949</v>
      </c>
      <c r="C322" s="754" t="s">
        <v>575</v>
      </c>
      <c r="D322" s="755" t="s">
        <v>576</v>
      </c>
      <c r="E322" s="754" t="s">
        <v>581</v>
      </c>
      <c r="F322" s="755" t="s">
        <v>1950</v>
      </c>
      <c r="G322" s="754" t="s">
        <v>588</v>
      </c>
      <c r="H322" s="754" t="s">
        <v>915</v>
      </c>
      <c r="I322" s="754" t="s">
        <v>916</v>
      </c>
      <c r="J322" s="754" t="s">
        <v>917</v>
      </c>
      <c r="K322" s="754"/>
      <c r="L322" s="756">
        <v>169.92043175997074</v>
      </c>
      <c r="M322" s="756">
        <v>2</v>
      </c>
      <c r="N322" s="757">
        <v>339.84086351994148</v>
      </c>
    </row>
    <row r="323" spans="1:14" ht="14.4" customHeight="1" x14ac:dyDescent="0.3">
      <c r="A323" s="752" t="s">
        <v>562</v>
      </c>
      <c r="B323" s="753" t="s">
        <v>1949</v>
      </c>
      <c r="C323" s="754" t="s">
        <v>575</v>
      </c>
      <c r="D323" s="755" t="s">
        <v>576</v>
      </c>
      <c r="E323" s="754" t="s">
        <v>581</v>
      </c>
      <c r="F323" s="755" t="s">
        <v>1950</v>
      </c>
      <c r="G323" s="754" t="s">
        <v>588</v>
      </c>
      <c r="H323" s="754" t="s">
        <v>922</v>
      </c>
      <c r="I323" s="754" t="s">
        <v>923</v>
      </c>
      <c r="J323" s="754" t="s">
        <v>620</v>
      </c>
      <c r="K323" s="754" t="s">
        <v>924</v>
      </c>
      <c r="L323" s="756">
        <v>69.719999999999956</v>
      </c>
      <c r="M323" s="756">
        <v>2</v>
      </c>
      <c r="N323" s="757">
        <v>139.43999999999991</v>
      </c>
    </row>
    <row r="324" spans="1:14" ht="14.4" customHeight="1" x14ac:dyDescent="0.3">
      <c r="A324" s="752" t="s">
        <v>562</v>
      </c>
      <c r="B324" s="753" t="s">
        <v>1949</v>
      </c>
      <c r="C324" s="754" t="s">
        <v>575</v>
      </c>
      <c r="D324" s="755" t="s">
        <v>576</v>
      </c>
      <c r="E324" s="754" t="s">
        <v>581</v>
      </c>
      <c r="F324" s="755" t="s">
        <v>1950</v>
      </c>
      <c r="G324" s="754" t="s">
        <v>588</v>
      </c>
      <c r="H324" s="754" t="s">
        <v>1556</v>
      </c>
      <c r="I324" s="754" t="s">
        <v>1557</v>
      </c>
      <c r="J324" s="754" t="s">
        <v>1558</v>
      </c>
      <c r="K324" s="754" t="s">
        <v>1559</v>
      </c>
      <c r="L324" s="756">
        <v>2866.3799999999997</v>
      </c>
      <c r="M324" s="756">
        <v>1</v>
      </c>
      <c r="N324" s="757">
        <v>2866.3799999999997</v>
      </c>
    </row>
    <row r="325" spans="1:14" ht="14.4" customHeight="1" x14ac:dyDescent="0.3">
      <c r="A325" s="752" t="s">
        <v>562</v>
      </c>
      <c r="B325" s="753" t="s">
        <v>1949</v>
      </c>
      <c r="C325" s="754" t="s">
        <v>575</v>
      </c>
      <c r="D325" s="755" t="s">
        <v>576</v>
      </c>
      <c r="E325" s="754" t="s">
        <v>581</v>
      </c>
      <c r="F325" s="755" t="s">
        <v>1950</v>
      </c>
      <c r="G325" s="754" t="s">
        <v>588</v>
      </c>
      <c r="H325" s="754" t="s">
        <v>1560</v>
      </c>
      <c r="I325" s="754" t="s">
        <v>1561</v>
      </c>
      <c r="J325" s="754" t="s">
        <v>1562</v>
      </c>
      <c r="K325" s="754" t="s">
        <v>1563</v>
      </c>
      <c r="L325" s="756">
        <v>71.009999999999991</v>
      </c>
      <c r="M325" s="756">
        <v>90</v>
      </c>
      <c r="N325" s="757">
        <v>6390.9</v>
      </c>
    </row>
    <row r="326" spans="1:14" ht="14.4" customHeight="1" x14ac:dyDescent="0.3">
      <c r="A326" s="752" t="s">
        <v>562</v>
      </c>
      <c r="B326" s="753" t="s">
        <v>1949</v>
      </c>
      <c r="C326" s="754" t="s">
        <v>575</v>
      </c>
      <c r="D326" s="755" t="s">
        <v>576</v>
      </c>
      <c r="E326" s="754" t="s">
        <v>581</v>
      </c>
      <c r="F326" s="755" t="s">
        <v>1950</v>
      </c>
      <c r="G326" s="754" t="s">
        <v>588</v>
      </c>
      <c r="H326" s="754" t="s">
        <v>1564</v>
      </c>
      <c r="I326" s="754" t="s">
        <v>1565</v>
      </c>
      <c r="J326" s="754" t="s">
        <v>1566</v>
      </c>
      <c r="K326" s="754" t="s">
        <v>1567</v>
      </c>
      <c r="L326" s="756">
        <v>45.63311908141236</v>
      </c>
      <c r="M326" s="756">
        <v>16</v>
      </c>
      <c r="N326" s="757">
        <v>730.12990530259776</v>
      </c>
    </row>
    <row r="327" spans="1:14" ht="14.4" customHeight="1" x14ac:dyDescent="0.3">
      <c r="A327" s="752" t="s">
        <v>562</v>
      </c>
      <c r="B327" s="753" t="s">
        <v>1949</v>
      </c>
      <c r="C327" s="754" t="s">
        <v>575</v>
      </c>
      <c r="D327" s="755" t="s">
        <v>576</v>
      </c>
      <c r="E327" s="754" t="s">
        <v>581</v>
      </c>
      <c r="F327" s="755" t="s">
        <v>1950</v>
      </c>
      <c r="G327" s="754" t="s">
        <v>588</v>
      </c>
      <c r="H327" s="754" t="s">
        <v>1568</v>
      </c>
      <c r="I327" s="754" t="s">
        <v>1569</v>
      </c>
      <c r="J327" s="754" t="s">
        <v>1570</v>
      </c>
      <c r="K327" s="754" t="s">
        <v>1571</v>
      </c>
      <c r="L327" s="756">
        <v>269.26999999999992</v>
      </c>
      <c r="M327" s="756">
        <v>5</v>
      </c>
      <c r="N327" s="757">
        <v>1346.3499999999997</v>
      </c>
    </row>
    <row r="328" spans="1:14" ht="14.4" customHeight="1" x14ac:dyDescent="0.3">
      <c r="A328" s="752" t="s">
        <v>562</v>
      </c>
      <c r="B328" s="753" t="s">
        <v>1949</v>
      </c>
      <c r="C328" s="754" t="s">
        <v>575</v>
      </c>
      <c r="D328" s="755" t="s">
        <v>576</v>
      </c>
      <c r="E328" s="754" t="s">
        <v>581</v>
      </c>
      <c r="F328" s="755" t="s">
        <v>1950</v>
      </c>
      <c r="G328" s="754" t="s">
        <v>588</v>
      </c>
      <c r="H328" s="754" t="s">
        <v>1572</v>
      </c>
      <c r="I328" s="754" t="s">
        <v>1573</v>
      </c>
      <c r="J328" s="754" t="s">
        <v>1574</v>
      </c>
      <c r="K328" s="754" t="s">
        <v>1575</v>
      </c>
      <c r="L328" s="756">
        <v>30.27</v>
      </c>
      <c r="M328" s="756">
        <v>20</v>
      </c>
      <c r="N328" s="757">
        <v>605.4</v>
      </c>
    </row>
    <row r="329" spans="1:14" ht="14.4" customHeight="1" x14ac:dyDescent="0.3">
      <c r="A329" s="752" t="s">
        <v>562</v>
      </c>
      <c r="B329" s="753" t="s">
        <v>1949</v>
      </c>
      <c r="C329" s="754" t="s">
        <v>575</v>
      </c>
      <c r="D329" s="755" t="s">
        <v>576</v>
      </c>
      <c r="E329" s="754" t="s">
        <v>581</v>
      </c>
      <c r="F329" s="755" t="s">
        <v>1950</v>
      </c>
      <c r="G329" s="754" t="s">
        <v>588</v>
      </c>
      <c r="H329" s="754" t="s">
        <v>1576</v>
      </c>
      <c r="I329" s="754" t="s">
        <v>1577</v>
      </c>
      <c r="J329" s="754" t="s">
        <v>898</v>
      </c>
      <c r="K329" s="754" t="s">
        <v>1578</v>
      </c>
      <c r="L329" s="756">
        <v>21.879999999999995</v>
      </c>
      <c r="M329" s="756">
        <v>48</v>
      </c>
      <c r="N329" s="757">
        <v>1050.2399999999998</v>
      </c>
    </row>
    <row r="330" spans="1:14" ht="14.4" customHeight="1" x14ac:dyDescent="0.3">
      <c r="A330" s="752" t="s">
        <v>562</v>
      </c>
      <c r="B330" s="753" t="s">
        <v>1949</v>
      </c>
      <c r="C330" s="754" t="s">
        <v>575</v>
      </c>
      <c r="D330" s="755" t="s">
        <v>576</v>
      </c>
      <c r="E330" s="754" t="s">
        <v>581</v>
      </c>
      <c r="F330" s="755" t="s">
        <v>1950</v>
      </c>
      <c r="G330" s="754" t="s">
        <v>588</v>
      </c>
      <c r="H330" s="754" t="s">
        <v>925</v>
      </c>
      <c r="I330" s="754" t="s">
        <v>926</v>
      </c>
      <c r="J330" s="754" t="s">
        <v>927</v>
      </c>
      <c r="K330" s="754" t="s">
        <v>928</v>
      </c>
      <c r="L330" s="756">
        <v>1333.0899999999997</v>
      </c>
      <c r="M330" s="756">
        <v>1</v>
      </c>
      <c r="N330" s="757">
        <v>1333.0899999999997</v>
      </c>
    </row>
    <row r="331" spans="1:14" ht="14.4" customHeight="1" x14ac:dyDescent="0.3">
      <c r="A331" s="752" t="s">
        <v>562</v>
      </c>
      <c r="B331" s="753" t="s">
        <v>1949</v>
      </c>
      <c r="C331" s="754" t="s">
        <v>575</v>
      </c>
      <c r="D331" s="755" t="s">
        <v>576</v>
      </c>
      <c r="E331" s="754" t="s">
        <v>581</v>
      </c>
      <c r="F331" s="755" t="s">
        <v>1950</v>
      </c>
      <c r="G331" s="754" t="s">
        <v>588</v>
      </c>
      <c r="H331" s="754" t="s">
        <v>1579</v>
      </c>
      <c r="I331" s="754" t="s">
        <v>1580</v>
      </c>
      <c r="J331" s="754" t="s">
        <v>1581</v>
      </c>
      <c r="K331" s="754" t="s">
        <v>1582</v>
      </c>
      <c r="L331" s="756">
        <v>85.75</v>
      </c>
      <c r="M331" s="756">
        <v>17</v>
      </c>
      <c r="N331" s="757">
        <v>1457.75</v>
      </c>
    </row>
    <row r="332" spans="1:14" ht="14.4" customHeight="1" x14ac:dyDescent="0.3">
      <c r="A332" s="752" t="s">
        <v>562</v>
      </c>
      <c r="B332" s="753" t="s">
        <v>1949</v>
      </c>
      <c r="C332" s="754" t="s">
        <v>575</v>
      </c>
      <c r="D332" s="755" t="s">
        <v>576</v>
      </c>
      <c r="E332" s="754" t="s">
        <v>581</v>
      </c>
      <c r="F332" s="755" t="s">
        <v>1950</v>
      </c>
      <c r="G332" s="754" t="s">
        <v>588</v>
      </c>
      <c r="H332" s="754" t="s">
        <v>1583</v>
      </c>
      <c r="I332" s="754" t="s">
        <v>1584</v>
      </c>
      <c r="J332" s="754" t="s">
        <v>1585</v>
      </c>
      <c r="K332" s="754" t="s">
        <v>1586</v>
      </c>
      <c r="L332" s="756">
        <v>17434.310909090909</v>
      </c>
      <c r="M332" s="756">
        <v>11</v>
      </c>
      <c r="N332" s="757">
        <v>191777.42</v>
      </c>
    </row>
    <row r="333" spans="1:14" ht="14.4" customHeight="1" x14ac:dyDescent="0.3">
      <c r="A333" s="752" t="s">
        <v>562</v>
      </c>
      <c r="B333" s="753" t="s">
        <v>1949</v>
      </c>
      <c r="C333" s="754" t="s">
        <v>575</v>
      </c>
      <c r="D333" s="755" t="s">
        <v>576</v>
      </c>
      <c r="E333" s="754" t="s">
        <v>581</v>
      </c>
      <c r="F333" s="755" t="s">
        <v>1950</v>
      </c>
      <c r="G333" s="754" t="s">
        <v>588</v>
      </c>
      <c r="H333" s="754" t="s">
        <v>1587</v>
      </c>
      <c r="I333" s="754" t="s">
        <v>1588</v>
      </c>
      <c r="J333" s="754" t="s">
        <v>1589</v>
      </c>
      <c r="K333" s="754" t="s">
        <v>884</v>
      </c>
      <c r="L333" s="756">
        <v>57.940000000000026</v>
      </c>
      <c r="M333" s="756">
        <v>1</v>
      </c>
      <c r="N333" s="757">
        <v>57.940000000000026</v>
      </c>
    </row>
    <row r="334" spans="1:14" ht="14.4" customHeight="1" x14ac:dyDescent="0.3">
      <c r="A334" s="752" t="s">
        <v>562</v>
      </c>
      <c r="B334" s="753" t="s">
        <v>1949</v>
      </c>
      <c r="C334" s="754" t="s">
        <v>575</v>
      </c>
      <c r="D334" s="755" t="s">
        <v>576</v>
      </c>
      <c r="E334" s="754" t="s">
        <v>581</v>
      </c>
      <c r="F334" s="755" t="s">
        <v>1950</v>
      </c>
      <c r="G334" s="754" t="s">
        <v>588</v>
      </c>
      <c r="H334" s="754" t="s">
        <v>1590</v>
      </c>
      <c r="I334" s="754" t="s">
        <v>1591</v>
      </c>
      <c r="J334" s="754" t="s">
        <v>1592</v>
      </c>
      <c r="K334" s="754" t="s">
        <v>1593</v>
      </c>
      <c r="L334" s="756">
        <v>257.89949999999999</v>
      </c>
      <c r="M334" s="756">
        <v>40</v>
      </c>
      <c r="N334" s="757">
        <v>10315.98</v>
      </c>
    </row>
    <row r="335" spans="1:14" ht="14.4" customHeight="1" x14ac:dyDescent="0.3">
      <c r="A335" s="752" t="s">
        <v>562</v>
      </c>
      <c r="B335" s="753" t="s">
        <v>1949</v>
      </c>
      <c r="C335" s="754" t="s">
        <v>575</v>
      </c>
      <c r="D335" s="755" t="s">
        <v>576</v>
      </c>
      <c r="E335" s="754" t="s">
        <v>581</v>
      </c>
      <c r="F335" s="755" t="s">
        <v>1950</v>
      </c>
      <c r="G335" s="754" t="s">
        <v>588</v>
      </c>
      <c r="H335" s="754" t="s">
        <v>1594</v>
      </c>
      <c r="I335" s="754" t="s">
        <v>1595</v>
      </c>
      <c r="J335" s="754" t="s">
        <v>1596</v>
      </c>
      <c r="K335" s="754" t="s">
        <v>1597</v>
      </c>
      <c r="L335" s="756">
        <v>285.99999999999994</v>
      </c>
      <c r="M335" s="756">
        <v>1</v>
      </c>
      <c r="N335" s="757">
        <v>285.99999999999994</v>
      </c>
    </row>
    <row r="336" spans="1:14" ht="14.4" customHeight="1" x14ac:dyDescent="0.3">
      <c r="A336" s="752" t="s">
        <v>562</v>
      </c>
      <c r="B336" s="753" t="s">
        <v>1949</v>
      </c>
      <c r="C336" s="754" t="s">
        <v>575</v>
      </c>
      <c r="D336" s="755" t="s">
        <v>576</v>
      </c>
      <c r="E336" s="754" t="s">
        <v>581</v>
      </c>
      <c r="F336" s="755" t="s">
        <v>1950</v>
      </c>
      <c r="G336" s="754" t="s">
        <v>588</v>
      </c>
      <c r="H336" s="754" t="s">
        <v>1598</v>
      </c>
      <c r="I336" s="754" t="s">
        <v>1599</v>
      </c>
      <c r="J336" s="754" t="s">
        <v>1600</v>
      </c>
      <c r="K336" s="754" t="s">
        <v>1601</v>
      </c>
      <c r="L336" s="756">
        <v>149.64000000000004</v>
      </c>
      <c r="M336" s="756">
        <v>5</v>
      </c>
      <c r="N336" s="757">
        <v>748.20000000000027</v>
      </c>
    </row>
    <row r="337" spans="1:14" ht="14.4" customHeight="1" x14ac:dyDescent="0.3">
      <c r="A337" s="752" t="s">
        <v>562</v>
      </c>
      <c r="B337" s="753" t="s">
        <v>1949</v>
      </c>
      <c r="C337" s="754" t="s">
        <v>575</v>
      </c>
      <c r="D337" s="755" t="s">
        <v>576</v>
      </c>
      <c r="E337" s="754" t="s">
        <v>581</v>
      </c>
      <c r="F337" s="755" t="s">
        <v>1950</v>
      </c>
      <c r="G337" s="754" t="s">
        <v>588</v>
      </c>
      <c r="H337" s="754" t="s">
        <v>1602</v>
      </c>
      <c r="I337" s="754" t="s">
        <v>916</v>
      </c>
      <c r="J337" s="754" t="s">
        <v>1603</v>
      </c>
      <c r="K337" s="754" t="s">
        <v>1604</v>
      </c>
      <c r="L337" s="756">
        <v>23.700539205493421</v>
      </c>
      <c r="M337" s="756">
        <v>276</v>
      </c>
      <c r="N337" s="757">
        <v>6541.3488207161845</v>
      </c>
    </row>
    <row r="338" spans="1:14" ht="14.4" customHeight="1" x14ac:dyDescent="0.3">
      <c r="A338" s="752" t="s">
        <v>562</v>
      </c>
      <c r="B338" s="753" t="s">
        <v>1949</v>
      </c>
      <c r="C338" s="754" t="s">
        <v>575</v>
      </c>
      <c r="D338" s="755" t="s">
        <v>576</v>
      </c>
      <c r="E338" s="754" t="s">
        <v>581</v>
      </c>
      <c r="F338" s="755" t="s">
        <v>1950</v>
      </c>
      <c r="G338" s="754" t="s">
        <v>588</v>
      </c>
      <c r="H338" s="754" t="s">
        <v>958</v>
      </c>
      <c r="I338" s="754" t="s">
        <v>959</v>
      </c>
      <c r="J338" s="754" t="s">
        <v>960</v>
      </c>
      <c r="K338" s="754" t="s">
        <v>961</v>
      </c>
      <c r="L338" s="756">
        <v>111.51939290557347</v>
      </c>
      <c r="M338" s="756">
        <v>82</v>
      </c>
      <c r="N338" s="757">
        <v>9144.5902182570244</v>
      </c>
    </row>
    <row r="339" spans="1:14" ht="14.4" customHeight="1" x14ac:dyDescent="0.3">
      <c r="A339" s="752" t="s">
        <v>562</v>
      </c>
      <c r="B339" s="753" t="s">
        <v>1949</v>
      </c>
      <c r="C339" s="754" t="s">
        <v>575</v>
      </c>
      <c r="D339" s="755" t="s">
        <v>576</v>
      </c>
      <c r="E339" s="754" t="s">
        <v>581</v>
      </c>
      <c r="F339" s="755" t="s">
        <v>1950</v>
      </c>
      <c r="G339" s="754" t="s">
        <v>588</v>
      </c>
      <c r="H339" s="754" t="s">
        <v>1464</v>
      </c>
      <c r="I339" s="754" t="s">
        <v>1465</v>
      </c>
      <c r="J339" s="754" t="s">
        <v>1466</v>
      </c>
      <c r="K339" s="754" t="s">
        <v>1467</v>
      </c>
      <c r="L339" s="756">
        <v>117.96000000000002</v>
      </c>
      <c r="M339" s="756">
        <v>1</v>
      </c>
      <c r="N339" s="757">
        <v>117.96000000000002</v>
      </c>
    </row>
    <row r="340" spans="1:14" ht="14.4" customHeight="1" x14ac:dyDescent="0.3">
      <c r="A340" s="752" t="s">
        <v>562</v>
      </c>
      <c r="B340" s="753" t="s">
        <v>1949</v>
      </c>
      <c r="C340" s="754" t="s">
        <v>575</v>
      </c>
      <c r="D340" s="755" t="s">
        <v>576</v>
      </c>
      <c r="E340" s="754" t="s">
        <v>581</v>
      </c>
      <c r="F340" s="755" t="s">
        <v>1950</v>
      </c>
      <c r="G340" s="754" t="s">
        <v>588</v>
      </c>
      <c r="H340" s="754" t="s">
        <v>1605</v>
      </c>
      <c r="I340" s="754" t="s">
        <v>1606</v>
      </c>
      <c r="J340" s="754" t="s">
        <v>1607</v>
      </c>
      <c r="K340" s="754" t="s">
        <v>1575</v>
      </c>
      <c r="L340" s="756">
        <v>36.93</v>
      </c>
      <c r="M340" s="756">
        <v>7</v>
      </c>
      <c r="N340" s="757">
        <v>258.51</v>
      </c>
    </row>
    <row r="341" spans="1:14" ht="14.4" customHeight="1" x14ac:dyDescent="0.3">
      <c r="A341" s="752" t="s">
        <v>562</v>
      </c>
      <c r="B341" s="753" t="s">
        <v>1949</v>
      </c>
      <c r="C341" s="754" t="s">
        <v>575</v>
      </c>
      <c r="D341" s="755" t="s">
        <v>576</v>
      </c>
      <c r="E341" s="754" t="s">
        <v>581</v>
      </c>
      <c r="F341" s="755" t="s">
        <v>1950</v>
      </c>
      <c r="G341" s="754" t="s">
        <v>588</v>
      </c>
      <c r="H341" s="754" t="s">
        <v>1608</v>
      </c>
      <c r="I341" s="754" t="s">
        <v>1609</v>
      </c>
      <c r="J341" s="754" t="s">
        <v>1610</v>
      </c>
      <c r="K341" s="754" t="s">
        <v>1611</v>
      </c>
      <c r="L341" s="756">
        <v>33.89</v>
      </c>
      <c r="M341" s="756">
        <v>5</v>
      </c>
      <c r="N341" s="757">
        <v>169.45</v>
      </c>
    </row>
    <row r="342" spans="1:14" ht="14.4" customHeight="1" x14ac:dyDescent="0.3">
      <c r="A342" s="752" t="s">
        <v>562</v>
      </c>
      <c r="B342" s="753" t="s">
        <v>1949</v>
      </c>
      <c r="C342" s="754" t="s">
        <v>575</v>
      </c>
      <c r="D342" s="755" t="s">
        <v>576</v>
      </c>
      <c r="E342" s="754" t="s">
        <v>581</v>
      </c>
      <c r="F342" s="755" t="s">
        <v>1950</v>
      </c>
      <c r="G342" s="754" t="s">
        <v>588</v>
      </c>
      <c r="H342" s="754" t="s">
        <v>1612</v>
      </c>
      <c r="I342" s="754" t="s">
        <v>916</v>
      </c>
      <c r="J342" s="754" t="s">
        <v>1613</v>
      </c>
      <c r="K342" s="754" t="s">
        <v>1614</v>
      </c>
      <c r="L342" s="756">
        <v>208.25799999999998</v>
      </c>
      <c r="M342" s="756">
        <v>10</v>
      </c>
      <c r="N342" s="757">
        <v>2082.58</v>
      </c>
    </row>
    <row r="343" spans="1:14" ht="14.4" customHeight="1" x14ac:dyDescent="0.3">
      <c r="A343" s="752" t="s">
        <v>562</v>
      </c>
      <c r="B343" s="753" t="s">
        <v>1949</v>
      </c>
      <c r="C343" s="754" t="s">
        <v>575</v>
      </c>
      <c r="D343" s="755" t="s">
        <v>576</v>
      </c>
      <c r="E343" s="754" t="s">
        <v>581</v>
      </c>
      <c r="F343" s="755" t="s">
        <v>1950</v>
      </c>
      <c r="G343" s="754" t="s">
        <v>588</v>
      </c>
      <c r="H343" s="754" t="s">
        <v>972</v>
      </c>
      <c r="I343" s="754" t="s">
        <v>973</v>
      </c>
      <c r="J343" s="754" t="s">
        <v>974</v>
      </c>
      <c r="K343" s="754" t="s">
        <v>975</v>
      </c>
      <c r="L343" s="756">
        <v>382.10917178760297</v>
      </c>
      <c r="M343" s="756">
        <v>28</v>
      </c>
      <c r="N343" s="757">
        <v>10699.056810052884</v>
      </c>
    </row>
    <row r="344" spans="1:14" ht="14.4" customHeight="1" x14ac:dyDescent="0.3">
      <c r="A344" s="752" t="s">
        <v>562</v>
      </c>
      <c r="B344" s="753" t="s">
        <v>1949</v>
      </c>
      <c r="C344" s="754" t="s">
        <v>575</v>
      </c>
      <c r="D344" s="755" t="s">
        <v>576</v>
      </c>
      <c r="E344" s="754" t="s">
        <v>581</v>
      </c>
      <c r="F344" s="755" t="s">
        <v>1950</v>
      </c>
      <c r="G344" s="754" t="s">
        <v>588</v>
      </c>
      <c r="H344" s="754" t="s">
        <v>1615</v>
      </c>
      <c r="I344" s="754" t="s">
        <v>1616</v>
      </c>
      <c r="J344" s="754" t="s">
        <v>1617</v>
      </c>
      <c r="K344" s="754" t="s">
        <v>1575</v>
      </c>
      <c r="L344" s="756">
        <v>612.61</v>
      </c>
      <c r="M344" s="756">
        <v>3</v>
      </c>
      <c r="N344" s="757">
        <v>1837.83</v>
      </c>
    </row>
    <row r="345" spans="1:14" ht="14.4" customHeight="1" x14ac:dyDescent="0.3">
      <c r="A345" s="752" t="s">
        <v>562</v>
      </c>
      <c r="B345" s="753" t="s">
        <v>1949</v>
      </c>
      <c r="C345" s="754" t="s">
        <v>575</v>
      </c>
      <c r="D345" s="755" t="s">
        <v>576</v>
      </c>
      <c r="E345" s="754" t="s">
        <v>581</v>
      </c>
      <c r="F345" s="755" t="s">
        <v>1950</v>
      </c>
      <c r="G345" s="754" t="s">
        <v>588</v>
      </c>
      <c r="H345" s="754" t="s">
        <v>1618</v>
      </c>
      <c r="I345" s="754" t="s">
        <v>1619</v>
      </c>
      <c r="J345" s="754" t="s">
        <v>779</v>
      </c>
      <c r="K345" s="754" t="s">
        <v>1620</v>
      </c>
      <c r="L345" s="756">
        <v>136.62000000000003</v>
      </c>
      <c r="M345" s="756">
        <v>5</v>
      </c>
      <c r="N345" s="757">
        <v>683.10000000000014</v>
      </c>
    </row>
    <row r="346" spans="1:14" ht="14.4" customHeight="1" x14ac:dyDescent="0.3">
      <c r="A346" s="752" t="s">
        <v>562</v>
      </c>
      <c r="B346" s="753" t="s">
        <v>1949</v>
      </c>
      <c r="C346" s="754" t="s">
        <v>575</v>
      </c>
      <c r="D346" s="755" t="s">
        <v>576</v>
      </c>
      <c r="E346" s="754" t="s">
        <v>581</v>
      </c>
      <c r="F346" s="755" t="s">
        <v>1950</v>
      </c>
      <c r="G346" s="754" t="s">
        <v>588</v>
      </c>
      <c r="H346" s="754" t="s">
        <v>1621</v>
      </c>
      <c r="I346" s="754" t="s">
        <v>1622</v>
      </c>
      <c r="J346" s="754" t="s">
        <v>1623</v>
      </c>
      <c r="K346" s="754" t="s">
        <v>1624</v>
      </c>
      <c r="L346" s="756">
        <v>615.84999999999991</v>
      </c>
      <c r="M346" s="756">
        <v>4</v>
      </c>
      <c r="N346" s="757">
        <v>2463.3999999999996</v>
      </c>
    </row>
    <row r="347" spans="1:14" ht="14.4" customHeight="1" x14ac:dyDescent="0.3">
      <c r="A347" s="752" t="s">
        <v>562</v>
      </c>
      <c r="B347" s="753" t="s">
        <v>1949</v>
      </c>
      <c r="C347" s="754" t="s">
        <v>575</v>
      </c>
      <c r="D347" s="755" t="s">
        <v>576</v>
      </c>
      <c r="E347" s="754" t="s">
        <v>581</v>
      </c>
      <c r="F347" s="755" t="s">
        <v>1950</v>
      </c>
      <c r="G347" s="754" t="s">
        <v>588</v>
      </c>
      <c r="H347" s="754" t="s">
        <v>1625</v>
      </c>
      <c r="I347" s="754" t="s">
        <v>1626</v>
      </c>
      <c r="J347" s="754" t="s">
        <v>1627</v>
      </c>
      <c r="K347" s="754" t="s">
        <v>1628</v>
      </c>
      <c r="L347" s="756">
        <v>35.590000000000011</v>
      </c>
      <c r="M347" s="756">
        <v>5</v>
      </c>
      <c r="N347" s="757">
        <v>177.95000000000005</v>
      </c>
    </row>
    <row r="348" spans="1:14" ht="14.4" customHeight="1" x14ac:dyDescent="0.3">
      <c r="A348" s="752" t="s">
        <v>562</v>
      </c>
      <c r="B348" s="753" t="s">
        <v>1949</v>
      </c>
      <c r="C348" s="754" t="s">
        <v>575</v>
      </c>
      <c r="D348" s="755" t="s">
        <v>576</v>
      </c>
      <c r="E348" s="754" t="s">
        <v>581</v>
      </c>
      <c r="F348" s="755" t="s">
        <v>1950</v>
      </c>
      <c r="G348" s="754" t="s">
        <v>588</v>
      </c>
      <c r="H348" s="754" t="s">
        <v>1629</v>
      </c>
      <c r="I348" s="754" t="s">
        <v>916</v>
      </c>
      <c r="J348" s="754" t="s">
        <v>1630</v>
      </c>
      <c r="K348" s="754"/>
      <c r="L348" s="756">
        <v>45.381005458714128</v>
      </c>
      <c r="M348" s="756">
        <v>1</v>
      </c>
      <c r="N348" s="757">
        <v>45.381005458714128</v>
      </c>
    </row>
    <row r="349" spans="1:14" ht="14.4" customHeight="1" x14ac:dyDescent="0.3">
      <c r="A349" s="752" t="s">
        <v>562</v>
      </c>
      <c r="B349" s="753" t="s">
        <v>1949</v>
      </c>
      <c r="C349" s="754" t="s">
        <v>575</v>
      </c>
      <c r="D349" s="755" t="s">
        <v>576</v>
      </c>
      <c r="E349" s="754" t="s">
        <v>581</v>
      </c>
      <c r="F349" s="755" t="s">
        <v>1950</v>
      </c>
      <c r="G349" s="754" t="s">
        <v>588</v>
      </c>
      <c r="H349" s="754" t="s">
        <v>1631</v>
      </c>
      <c r="I349" s="754" t="s">
        <v>916</v>
      </c>
      <c r="J349" s="754" t="s">
        <v>1632</v>
      </c>
      <c r="K349" s="754"/>
      <c r="L349" s="756">
        <v>157.20316927391258</v>
      </c>
      <c r="M349" s="756">
        <v>10</v>
      </c>
      <c r="N349" s="757">
        <v>1572.0316927391257</v>
      </c>
    </row>
    <row r="350" spans="1:14" ht="14.4" customHeight="1" x14ac:dyDescent="0.3">
      <c r="A350" s="752" t="s">
        <v>562</v>
      </c>
      <c r="B350" s="753" t="s">
        <v>1949</v>
      </c>
      <c r="C350" s="754" t="s">
        <v>575</v>
      </c>
      <c r="D350" s="755" t="s">
        <v>576</v>
      </c>
      <c r="E350" s="754" t="s">
        <v>581</v>
      </c>
      <c r="F350" s="755" t="s">
        <v>1950</v>
      </c>
      <c r="G350" s="754" t="s">
        <v>588</v>
      </c>
      <c r="H350" s="754" t="s">
        <v>1633</v>
      </c>
      <c r="I350" s="754" t="s">
        <v>1633</v>
      </c>
      <c r="J350" s="754" t="s">
        <v>1634</v>
      </c>
      <c r="K350" s="754" t="s">
        <v>1635</v>
      </c>
      <c r="L350" s="756">
        <v>179.81</v>
      </c>
      <c r="M350" s="756">
        <v>15</v>
      </c>
      <c r="N350" s="757">
        <v>2697.15</v>
      </c>
    </row>
    <row r="351" spans="1:14" ht="14.4" customHeight="1" x14ac:dyDescent="0.3">
      <c r="A351" s="752" t="s">
        <v>562</v>
      </c>
      <c r="B351" s="753" t="s">
        <v>1949</v>
      </c>
      <c r="C351" s="754" t="s">
        <v>575</v>
      </c>
      <c r="D351" s="755" t="s">
        <v>576</v>
      </c>
      <c r="E351" s="754" t="s">
        <v>581</v>
      </c>
      <c r="F351" s="755" t="s">
        <v>1950</v>
      </c>
      <c r="G351" s="754" t="s">
        <v>588</v>
      </c>
      <c r="H351" s="754" t="s">
        <v>1636</v>
      </c>
      <c r="I351" s="754" t="s">
        <v>1637</v>
      </c>
      <c r="J351" s="754" t="s">
        <v>1638</v>
      </c>
      <c r="K351" s="754" t="s">
        <v>1639</v>
      </c>
      <c r="L351" s="756">
        <v>2838</v>
      </c>
      <c r="M351" s="756">
        <v>2</v>
      </c>
      <c r="N351" s="757">
        <v>5676</v>
      </c>
    </row>
    <row r="352" spans="1:14" ht="14.4" customHeight="1" x14ac:dyDescent="0.3">
      <c r="A352" s="752" t="s">
        <v>562</v>
      </c>
      <c r="B352" s="753" t="s">
        <v>1949</v>
      </c>
      <c r="C352" s="754" t="s">
        <v>575</v>
      </c>
      <c r="D352" s="755" t="s">
        <v>576</v>
      </c>
      <c r="E352" s="754" t="s">
        <v>581</v>
      </c>
      <c r="F352" s="755" t="s">
        <v>1950</v>
      </c>
      <c r="G352" s="754" t="s">
        <v>588</v>
      </c>
      <c r="H352" s="754" t="s">
        <v>1640</v>
      </c>
      <c r="I352" s="754" t="s">
        <v>1640</v>
      </c>
      <c r="J352" s="754" t="s">
        <v>1641</v>
      </c>
      <c r="K352" s="754" t="s">
        <v>1642</v>
      </c>
      <c r="L352" s="756">
        <v>286.96023497890633</v>
      </c>
      <c r="M352" s="756">
        <v>2</v>
      </c>
      <c r="N352" s="757">
        <v>573.92046995781266</v>
      </c>
    </row>
    <row r="353" spans="1:14" ht="14.4" customHeight="1" x14ac:dyDescent="0.3">
      <c r="A353" s="752" t="s">
        <v>562</v>
      </c>
      <c r="B353" s="753" t="s">
        <v>1949</v>
      </c>
      <c r="C353" s="754" t="s">
        <v>575</v>
      </c>
      <c r="D353" s="755" t="s">
        <v>576</v>
      </c>
      <c r="E353" s="754" t="s">
        <v>581</v>
      </c>
      <c r="F353" s="755" t="s">
        <v>1950</v>
      </c>
      <c r="G353" s="754" t="s">
        <v>588</v>
      </c>
      <c r="H353" s="754" t="s">
        <v>1643</v>
      </c>
      <c r="I353" s="754" t="s">
        <v>1643</v>
      </c>
      <c r="J353" s="754" t="s">
        <v>1644</v>
      </c>
      <c r="K353" s="754" t="s">
        <v>1645</v>
      </c>
      <c r="L353" s="756">
        <v>478.25999999999993</v>
      </c>
      <c r="M353" s="756">
        <v>2</v>
      </c>
      <c r="N353" s="757">
        <v>956.51999999999987</v>
      </c>
    </row>
    <row r="354" spans="1:14" ht="14.4" customHeight="1" x14ac:dyDescent="0.3">
      <c r="A354" s="752" t="s">
        <v>562</v>
      </c>
      <c r="B354" s="753" t="s">
        <v>1949</v>
      </c>
      <c r="C354" s="754" t="s">
        <v>575</v>
      </c>
      <c r="D354" s="755" t="s">
        <v>576</v>
      </c>
      <c r="E354" s="754" t="s">
        <v>581</v>
      </c>
      <c r="F354" s="755" t="s">
        <v>1950</v>
      </c>
      <c r="G354" s="754" t="s">
        <v>588</v>
      </c>
      <c r="H354" s="754" t="s">
        <v>1646</v>
      </c>
      <c r="I354" s="754" t="s">
        <v>1647</v>
      </c>
      <c r="J354" s="754" t="s">
        <v>1648</v>
      </c>
      <c r="K354" s="754" t="s">
        <v>1649</v>
      </c>
      <c r="L354" s="756">
        <v>119.66333333333333</v>
      </c>
      <c r="M354" s="756">
        <v>15</v>
      </c>
      <c r="N354" s="757">
        <v>1794.9499999999998</v>
      </c>
    </row>
    <row r="355" spans="1:14" ht="14.4" customHeight="1" x14ac:dyDescent="0.3">
      <c r="A355" s="752" t="s">
        <v>562</v>
      </c>
      <c r="B355" s="753" t="s">
        <v>1949</v>
      </c>
      <c r="C355" s="754" t="s">
        <v>575</v>
      </c>
      <c r="D355" s="755" t="s">
        <v>576</v>
      </c>
      <c r="E355" s="754" t="s">
        <v>581</v>
      </c>
      <c r="F355" s="755" t="s">
        <v>1950</v>
      </c>
      <c r="G355" s="754" t="s">
        <v>588</v>
      </c>
      <c r="H355" s="754" t="s">
        <v>1650</v>
      </c>
      <c r="I355" s="754" t="s">
        <v>1651</v>
      </c>
      <c r="J355" s="754" t="s">
        <v>1574</v>
      </c>
      <c r="K355" s="754" t="s">
        <v>1652</v>
      </c>
      <c r="L355" s="756">
        <v>80.369200000000006</v>
      </c>
      <c r="M355" s="756">
        <v>15</v>
      </c>
      <c r="N355" s="757">
        <v>1205.538</v>
      </c>
    </row>
    <row r="356" spans="1:14" ht="14.4" customHeight="1" x14ac:dyDescent="0.3">
      <c r="A356" s="752" t="s">
        <v>562</v>
      </c>
      <c r="B356" s="753" t="s">
        <v>1949</v>
      </c>
      <c r="C356" s="754" t="s">
        <v>575</v>
      </c>
      <c r="D356" s="755" t="s">
        <v>576</v>
      </c>
      <c r="E356" s="754" t="s">
        <v>581</v>
      </c>
      <c r="F356" s="755" t="s">
        <v>1950</v>
      </c>
      <c r="G356" s="754" t="s">
        <v>588</v>
      </c>
      <c r="H356" s="754" t="s">
        <v>1653</v>
      </c>
      <c r="I356" s="754" t="s">
        <v>1654</v>
      </c>
      <c r="J356" s="754" t="s">
        <v>1655</v>
      </c>
      <c r="K356" s="754" t="s">
        <v>1656</v>
      </c>
      <c r="L356" s="756">
        <v>81.279999769520742</v>
      </c>
      <c r="M356" s="756">
        <v>4</v>
      </c>
      <c r="N356" s="757">
        <v>325.11999907808297</v>
      </c>
    </row>
    <row r="357" spans="1:14" ht="14.4" customHeight="1" x14ac:dyDescent="0.3">
      <c r="A357" s="752" t="s">
        <v>562</v>
      </c>
      <c r="B357" s="753" t="s">
        <v>1949</v>
      </c>
      <c r="C357" s="754" t="s">
        <v>575</v>
      </c>
      <c r="D357" s="755" t="s">
        <v>576</v>
      </c>
      <c r="E357" s="754" t="s">
        <v>581</v>
      </c>
      <c r="F357" s="755" t="s">
        <v>1950</v>
      </c>
      <c r="G357" s="754" t="s">
        <v>588</v>
      </c>
      <c r="H357" s="754" t="s">
        <v>1657</v>
      </c>
      <c r="I357" s="754" t="s">
        <v>1658</v>
      </c>
      <c r="J357" s="754" t="s">
        <v>1659</v>
      </c>
      <c r="K357" s="754"/>
      <c r="L357" s="756">
        <v>963.95</v>
      </c>
      <c r="M357" s="756">
        <v>7</v>
      </c>
      <c r="N357" s="757">
        <v>6747.6500000000005</v>
      </c>
    </row>
    <row r="358" spans="1:14" ht="14.4" customHeight="1" x14ac:dyDescent="0.3">
      <c r="A358" s="752" t="s">
        <v>562</v>
      </c>
      <c r="B358" s="753" t="s">
        <v>1949</v>
      </c>
      <c r="C358" s="754" t="s">
        <v>575</v>
      </c>
      <c r="D358" s="755" t="s">
        <v>576</v>
      </c>
      <c r="E358" s="754" t="s">
        <v>581</v>
      </c>
      <c r="F358" s="755" t="s">
        <v>1950</v>
      </c>
      <c r="G358" s="754" t="s">
        <v>588</v>
      </c>
      <c r="H358" s="754" t="s">
        <v>1660</v>
      </c>
      <c r="I358" s="754" t="s">
        <v>1660</v>
      </c>
      <c r="J358" s="754" t="s">
        <v>1661</v>
      </c>
      <c r="K358" s="754" t="s">
        <v>1662</v>
      </c>
      <c r="L358" s="756">
        <v>841.5</v>
      </c>
      <c r="M358" s="756">
        <v>17</v>
      </c>
      <c r="N358" s="757">
        <v>14305.5</v>
      </c>
    </row>
    <row r="359" spans="1:14" ht="14.4" customHeight="1" x14ac:dyDescent="0.3">
      <c r="A359" s="752" t="s">
        <v>562</v>
      </c>
      <c r="B359" s="753" t="s">
        <v>1949</v>
      </c>
      <c r="C359" s="754" t="s">
        <v>575</v>
      </c>
      <c r="D359" s="755" t="s">
        <v>576</v>
      </c>
      <c r="E359" s="754" t="s">
        <v>581</v>
      </c>
      <c r="F359" s="755" t="s">
        <v>1950</v>
      </c>
      <c r="G359" s="754" t="s">
        <v>588</v>
      </c>
      <c r="H359" s="754" t="s">
        <v>1663</v>
      </c>
      <c r="I359" s="754" t="s">
        <v>1664</v>
      </c>
      <c r="J359" s="754" t="s">
        <v>1665</v>
      </c>
      <c r="K359" s="754" t="s">
        <v>1666</v>
      </c>
      <c r="L359" s="756">
        <v>109.96</v>
      </c>
      <c r="M359" s="756">
        <v>2</v>
      </c>
      <c r="N359" s="757">
        <v>219.92</v>
      </c>
    </row>
    <row r="360" spans="1:14" ht="14.4" customHeight="1" x14ac:dyDescent="0.3">
      <c r="A360" s="752" t="s">
        <v>562</v>
      </c>
      <c r="B360" s="753" t="s">
        <v>1949</v>
      </c>
      <c r="C360" s="754" t="s">
        <v>575</v>
      </c>
      <c r="D360" s="755" t="s">
        <v>576</v>
      </c>
      <c r="E360" s="754" t="s">
        <v>581</v>
      </c>
      <c r="F360" s="755" t="s">
        <v>1950</v>
      </c>
      <c r="G360" s="754" t="s">
        <v>588</v>
      </c>
      <c r="H360" s="754" t="s">
        <v>1667</v>
      </c>
      <c r="I360" s="754" t="s">
        <v>1668</v>
      </c>
      <c r="J360" s="754" t="s">
        <v>1669</v>
      </c>
      <c r="K360" s="754" t="s">
        <v>1670</v>
      </c>
      <c r="L360" s="756">
        <v>84.379909670282657</v>
      </c>
      <c r="M360" s="756">
        <v>1</v>
      </c>
      <c r="N360" s="757">
        <v>84.379909670282657</v>
      </c>
    </row>
    <row r="361" spans="1:14" ht="14.4" customHeight="1" x14ac:dyDescent="0.3">
      <c r="A361" s="752" t="s">
        <v>562</v>
      </c>
      <c r="B361" s="753" t="s">
        <v>1949</v>
      </c>
      <c r="C361" s="754" t="s">
        <v>575</v>
      </c>
      <c r="D361" s="755" t="s">
        <v>576</v>
      </c>
      <c r="E361" s="754" t="s">
        <v>581</v>
      </c>
      <c r="F361" s="755" t="s">
        <v>1950</v>
      </c>
      <c r="G361" s="754" t="s">
        <v>588</v>
      </c>
      <c r="H361" s="754" t="s">
        <v>1671</v>
      </c>
      <c r="I361" s="754" t="s">
        <v>1672</v>
      </c>
      <c r="J361" s="754" t="s">
        <v>1673</v>
      </c>
      <c r="K361" s="754" t="s">
        <v>1674</v>
      </c>
      <c r="L361" s="756">
        <v>660</v>
      </c>
      <c r="M361" s="756">
        <v>1</v>
      </c>
      <c r="N361" s="757">
        <v>660</v>
      </c>
    </row>
    <row r="362" spans="1:14" ht="14.4" customHeight="1" x14ac:dyDescent="0.3">
      <c r="A362" s="752" t="s">
        <v>562</v>
      </c>
      <c r="B362" s="753" t="s">
        <v>1949</v>
      </c>
      <c r="C362" s="754" t="s">
        <v>575</v>
      </c>
      <c r="D362" s="755" t="s">
        <v>576</v>
      </c>
      <c r="E362" s="754" t="s">
        <v>581</v>
      </c>
      <c r="F362" s="755" t="s">
        <v>1950</v>
      </c>
      <c r="G362" s="754" t="s">
        <v>588</v>
      </c>
      <c r="H362" s="754" t="s">
        <v>1675</v>
      </c>
      <c r="I362" s="754" t="s">
        <v>1676</v>
      </c>
      <c r="J362" s="754" t="s">
        <v>1677</v>
      </c>
      <c r="K362" s="754" t="s">
        <v>1678</v>
      </c>
      <c r="L362" s="756">
        <v>57.589999999999989</v>
      </c>
      <c r="M362" s="756">
        <v>1</v>
      </c>
      <c r="N362" s="757">
        <v>57.589999999999989</v>
      </c>
    </row>
    <row r="363" spans="1:14" ht="14.4" customHeight="1" x14ac:dyDescent="0.3">
      <c r="A363" s="752" t="s">
        <v>562</v>
      </c>
      <c r="B363" s="753" t="s">
        <v>1949</v>
      </c>
      <c r="C363" s="754" t="s">
        <v>575</v>
      </c>
      <c r="D363" s="755" t="s">
        <v>576</v>
      </c>
      <c r="E363" s="754" t="s">
        <v>581</v>
      </c>
      <c r="F363" s="755" t="s">
        <v>1950</v>
      </c>
      <c r="G363" s="754" t="s">
        <v>588</v>
      </c>
      <c r="H363" s="754" t="s">
        <v>1679</v>
      </c>
      <c r="I363" s="754" t="s">
        <v>1680</v>
      </c>
      <c r="J363" s="754" t="s">
        <v>1681</v>
      </c>
      <c r="K363" s="754" t="s">
        <v>1682</v>
      </c>
      <c r="L363" s="756">
        <v>228.87750000000003</v>
      </c>
      <c r="M363" s="756">
        <v>4</v>
      </c>
      <c r="N363" s="757">
        <v>915.5100000000001</v>
      </c>
    </row>
    <row r="364" spans="1:14" ht="14.4" customHeight="1" x14ac:dyDescent="0.3">
      <c r="A364" s="752" t="s">
        <v>562</v>
      </c>
      <c r="B364" s="753" t="s">
        <v>1949</v>
      </c>
      <c r="C364" s="754" t="s">
        <v>575</v>
      </c>
      <c r="D364" s="755" t="s">
        <v>576</v>
      </c>
      <c r="E364" s="754" t="s">
        <v>581</v>
      </c>
      <c r="F364" s="755" t="s">
        <v>1950</v>
      </c>
      <c r="G364" s="754" t="s">
        <v>588</v>
      </c>
      <c r="H364" s="754" t="s">
        <v>1683</v>
      </c>
      <c r="I364" s="754" t="s">
        <v>916</v>
      </c>
      <c r="J364" s="754" t="s">
        <v>1684</v>
      </c>
      <c r="K364" s="754"/>
      <c r="L364" s="756">
        <v>77.585451893389759</v>
      </c>
      <c r="M364" s="756">
        <v>1</v>
      </c>
      <c r="N364" s="757">
        <v>77.585451893389759</v>
      </c>
    </row>
    <row r="365" spans="1:14" ht="14.4" customHeight="1" x14ac:dyDescent="0.3">
      <c r="A365" s="752" t="s">
        <v>562</v>
      </c>
      <c r="B365" s="753" t="s">
        <v>1949</v>
      </c>
      <c r="C365" s="754" t="s">
        <v>575</v>
      </c>
      <c r="D365" s="755" t="s">
        <v>576</v>
      </c>
      <c r="E365" s="754" t="s">
        <v>581</v>
      </c>
      <c r="F365" s="755" t="s">
        <v>1950</v>
      </c>
      <c r="G365" s="754" t="s">
        <v>588</v>
      </c>
      <c r="H365" s="754" t="s">
        <v>1685</v>
      </c>
      <c r="I365" s="754" t="s">
        <v>1685</v>
      </c>
      <c r="J365" s="754" t="s">
        <v>1686</v>
      </c>
      <c r="K365" s="754" t="s">
        <v>1687</v>
      </c>
      <c r="L365" s="756">
        <v>3484.97</v>
      </c>
      <c r="M365" s="756">
        <v>3</v>
      </c>
      <c r="N365" s="757">
        <v>10454.91</v>
      </c>
    </row>
    <row r="366" spans="1:14" ht="14.4" customHeight="1" x14ac:dyDescent="0.3">
      <c r="A366" s="752" t="s">
        <v>562</v>
      </c>
      <c r="B366" s="753" t="s">
        <v>1949</v>
      </c>
      <c r="C366" s="754" t="s">
        <v>575</v>
      </c>
      <c r="D366" s="755" t="s">
        <v>576</v>
      </c>
      <c r="E366" s="754" t="s">
        <v>581</v>
      </c>
      <c r="F366" s="755" t="s">
        <v>1950</v>
      </c>
      <c r="G366" s="754" t="s">
        <v>588</v>
      </c>
      <c r="H366" s="754" t="s">
        <v>1688</v>
      </c>
      <c r="I366" s="754" t="s">
        <v>1688</v>
      </c>
      <c r="J366" s="754" t="s">
        <v>1689</v>
      </c>
      <c r="K366" s="754" t="s">
        <v>1690</v>
      </c>
      <c r="L366" s="756">
        <v>95.361000000000004</v>
      </c>
      <c r="M366" s="756">
        <v>3</v>
      </c>
      <c r="N366" s="757">
        <v>286.08300000000003</v>
      </c>
    </row>
    <row r="367" spans="1:14" ht="14.4" customHeight="1" x14ac:dyDescent="0.3">
      <c r="A367" s="752" t="s">
        <v>562</v>
      </c>
      <c r="B367" s="753" t="s">
        <v>1949</v>
      </c>
      <c r="C367" s="754" t="s">
        <v>575</v>
      </c>
      <c r="D367" s="755" t="s">
        <v>576</v>
      </c>
      <c r="E367" s="754" t="s">
        <v>581</v>
      </c>
      <c r="F367" s="755" t="s">
        <v>1950</v>
      </c>
      <c r="G367" s="754" t="s">
        <v>588</v>
      </c>
      <c r="H367" s="754" t="s">
        <v>1691</v>
      </c>
      <c r="I367" s="754" t="s">
        <v>1692</v>
      </c>
      <c r="J367" s="754" t="s">
        <v>1693</v>
      </c>
      <c r="K367" s="754" t="s">
        <v>1694</v>
      </c>
      <c r="L367" s="756">
        <v>13861.542500000001</v>
      </c>
      <c r="M367" s="756">
        <v>4</v>
      </c>
      <c r="N367" s="757">
        <v>55446.170000000006</v>
      </c>
    </row>
    <row r="368" spans="1:14" ht="14.4" customHeight="1" x14ac:dyDescent="0.3">
      <c r="A368" s="752" t="s">
        <v>562</v>
      </c>
      <c r="B368" s="753" t="s">
        <v>1949</v>
      </c>
      <c r="C368" s="754" t="s">
        <v>575</v>
      </c>
      <c r="D368" s="755" t="s">
        <v>576</v>
      </c>
      <c r="E368" s="754" t="s">
        <v>581</v>
      </c>
      <c r="F368" s="755" t="s">
        <v>1950</v>
      </c>
      <c r="G368" s="754" t="s">
        <v>588</v>
      </c>
      <c r="H368" s="754" t="s">
        <v>1695</v>
      </c>
      <c r="I368" s="754" t="s">
        <v>1695</v>
      </c>
      <c r="J368" s="754" t="s">
        <v>1696</v>
      </c>
      <c r="K368" s="754" t="s">
        <v>1697</v>
      </c>
      <c r="L368" s="756">
        <v>793.32</v>
      </c>
      <c r="M368" s="756">
        <v>5</v>
      </c>
      <c r="N368" s="757">
        <v>3966.6000000000004</v>
      </c>
    </row>
    <row r="369" spans="1:14" ht="14.4" customHeight="1" x14ac:dyDescent="0.3">
      <c r="A369" s="752" t="s">
        <v>562</v>
      </c>
      <c r="B369" s="753" t="s">
        <v>1949</v>
      </c>
      <c r="C369" s="754" t="s">
        <v>575</v>
      </c>
      <c r="D369" s="755" t="s">
        <v>576</v>
      </c>
      <c r="E369" s="754" t="s">
        <v>581</v>
      </c>
      <c r="F369" s="755" t="s">
        <v>1950</v>
      </c>
      <c r="G369" s="754" t="s">
        <v>588</v>
      </c>
      <c r="H369" s="754" t="s">
        <v>1698</v>
      </c>
      <c r="I369" s="754" t="s">
        <v>1698</v>
      </c>
      <c r="J369" s="754" t="s">
        <v>1699</v>
      </c>
      <c r="K369" s="754" t="s">
        <v>1700</v>
      </c>
      <c r="L369" s="756">
        <v>151.56</v>
      </c>
      <c r="M369" s="756">
        <v>4</v>
      </c>
      <c r="N369" s="757">
        <v>606.24</v>
      </c>
    </row>
    <row r="370" spans="1:14" ht="14.4" customHeight="1" x14ac:dyDescent="0.3">
      <c r="A370" s="752" t="s">
        <v>562</v>
      </c>
      <c r="B370" s="753" t="s">
        <v>1949</v>
      </c>
      <c r="C370" s="754" t="s">
        <v>575</v>
      </c>
      <c r="D370" s="755" t="s">
        <v>576</v>
      </c>
      <c r="E370" s="754" t="s">
        <v>581</v>
      </c>
      <c r="F370" s="755" t="s">
        <v>1950</v>
      </c>
      <c r="G370" s="754" t="s">
        <v>588</v>
      </c>
      <c r="H370" s="754" t="s">
        <v>1701</v>
      </c>
      <c r="I370" s="754" t="s">
        <v>916</v>
      </c>
      <c r="J370" s="754" t="s">
        <v>1702</v>
      </c>
      <c r="K370" s="754"/>
      <c r="L370" s="756">
        <v>123.72000000000003</v>
      </c>
      <c r="M370" s="756">
        <v>1</v>
      </c>
      <c r="N370" s="757">
        <v>123.72000000000003</v>
      </c>
    </row>
    <row r="371" spans="1:14" ht="14.4" customHeight="1" x14ac:dyDescent="0.3">
      <c r="A371" s="752" t="s">
        <v>562</v>
      </c>
      <c r="B371" s="753" t="s">
        <v>1949</v>
      </c>
      <c r="C371" s="754" t="s">
        <v>575</v>
      </c>
      <c r="D371" s="755" t="s">
        <v>576</v>
      </c>
      <c r="E371" s="754" t="s">
        <v>581</v>
      </c>
      <c r="F371" s="755" t="s">
        <v>1950</v>
      </c>
      <c r="G371" s="754" t="s">
        <v>588</v>
      </c>
      <c r="H371" s="754" t="s">
        <v>1056</v>
      </c>
      <c r="I371" s="754" t="s">
        <v>1056</v>
      </c>
      <c r="J371" s="754" t="s">
        <v>1057</v>
      </c>
      <c r="K371" s="754" t="s">
        <v>1058</v>
      </c>
      <c r="L371" s="756">
        <v>56.740000000000016</v>
      </c>
      <c r="M371" s="756">
        <v>1</v>
      </c>
      <c r="N371" s="757">
        <v>56.740000000000016</v>
      </c>
    </row>
    <row r="372" spans="1:14" ht="14.4" customHeight="1" x14ac:dyDescent="0.3">
      <c r="A372" s="752" t="s">
        <v>562</v>
      </c>
      <c r="B372" s="753" t="s">
        <v>1949</v>
      </c>
      <c r="C372" s="754" t="s">
        <v>575</v>
      </c>
      <c r="D372" s="755" t="s">
        <v>576</v>
      </c>
      <c r="E372" s="754" t="s">
        <v>581</v>
      </c>
      <c r="F372" s="755" t="s">
        <v>1950</v>
      </c>
      <c r="G372" s="754" t="s">
        <v>588</v>
      </c>
      <c r="H372" s="754" t="s">
        <v>1703</v>
      </c>
      <c r="I372" s="754" t="s">
        <v>1703</v>
      </c>
      <c r="J372" s="754" t="s">
        <v>1704</v>
      </c>
      <c r="K372" s="754" t="s">
        <v>687</v>
      </c>
      <c r="L372" s="756">
        <v>62.208999878273595</v>
      </c>
      <c r="M372" s="756">
        <v>4</v>
      </c>
      <c r="N372" s="757">
        <v>248.83599951309438</v>
      </c>
    </row>
    <row r="373" spans="1:14" ht="14.4" customHeight="1" x14ac:dyDescent="0.3">
      <c r="A373" s="752" t="s">
        <v>562</v>
      </c>
      <c r="B373" s="753" t="s">
        <v>1949</v>
      </c>
      <c r="C373" s="754" t="s">
        <v>575</v>
      </c>
      <c r="D373" s="755" t="s">
        <v>576</v>
      </c>
      <c r="E373" s="754" t="s">
        <v>581</v>
      </c>
      <c r="F373" s="755" t="s">
        <v>1950</v>
      </c>
      <c r="G373" s="754" t="s">
        <v>588</v>
      </c>
      <c r="H373" s="754" t="s">
        <v>1068</v>
      </c>
      <c r="I373" s="754" t="s">
        <v>1068</v>
      </c>
      <c r="J373" s="754" t="s">
        <v>1069</v>
      </c>
      <c r="K373" s="754" t="s">
        <v>1070</v>
      </c>
      <c r="L373" s="756">
        <v>83.696666666666644</v>
      </c>
      <c r="M373" s="756">
        <v>6</v>
      </c>
      <c r="N373" s="757">
        <v>502.17999999999989</v>
      </c>
    </row>
    <row r="374" spans="1:14" ht="14.4" customHeight="1" x14ac:dyDescent="0.3">
      <c r="A374" s="752" t="s">
        <v>562</v>
      </c>
      <c r="B374" s="753" t="s">
        <v>1949</v>
      </c>
      <c r="C374" s="754" t="s">
        <v>575</v>
      </c>
      <c r="D374" s="755" t="s">
        <v>576</v>
      </c>
      <c r="E374" s="754" t="s">
        <v>581</v>
      </c>
      <c r="F374" s="755" t="s">
        <v>1950</v>
      </c>
      <c r="G374" s="754" t="s">
        <v>588</v>
      </c>
      <c r="H374" s="754" t="s">
        <v>1705</v>
      </c>
      <c r="I374" s="754" t="s">
        <v>1705</v>
      </c>
      <c r="J374" s="754" t="s">
        <v>1706</v>
      </c>
      <c r="K374" s="754" t="s">
        <v>1642</v>
      </c>
      <c r="L374" s="756">
        <v>220.29999999999995</v>
      </c>
      <c r="M374" s="756">
        <v>1</v>
      </c>
      <c r="N374" s="757">
        <v>220.29999999999995</v>
      </c>
    </row>
    <row r="375" spans="1:14" ht="14.4" customHeight="1" x14ac:dyDescent="0.3">
      <c r="A375" s="752" t="s">
        <v>562</v>
      </c>
      <c r="B375" s="753" t="s">
        <v>1949</v>
      </c>
      <c r="C375" s="754" t="s">
        <v>575</v>
      </c>
      <c r="D375" s="755" t="s">
        <v>576</v>
      </c>
      <c r="E375" s="754" t="s">
        <v>581</v>
      </c>
      <c r="F375" s="755" t="s">
        <v>1950</v>
      </c>
      <c r="G375" s="754" t="s">
        <v>588</v>
      </c>
      <c r="H375" s="754" t="s">
        <v>1707</v>
      </c>
      <c r="I375" s="754" t="s">
        <v>1707</v>
      </c>
      <c r="J375" s="754" t="s">
        <v>1708</v>
      </c>
      <c r="K375" s="754" t="s">
        <v>1709</v>
      </c>
      <c r="L375" s="756">
        <v>47.609999999999992</v>
      </c>
      <c r="M375" s="756">
        <v>46</v>
      </c>
      <c r="N375" s="757">
        <v>2190.0599999999995</v>
      </c>
    </row>
    <row r="376" spans="1:14" ht="14.4" customHeight="1" x14ac:dyDescent="0.3">
      <c r="A376" s="752" t="s">
        <v>562</v>
      </c>
      <c r="B376" s="753" t="s">
        <v>1949</v>
      </c>
      <c r="C376" s="754" t="s">
        <v>575</v>
      </c>
      <c r="D376" s="755" t="s">
        <v>576</v>
      </c>
      <c r="E376" s="754" t="s">
        <v>581</v>
      </c>
      <c r="F376" s="755" t="s">
        <v>1950</v>
      </c>
      <c r="G376" s="754" t="s">
        <v>588</v>
      </c>
      <c r="H376" s="754" t="s">
        <v>1710</v>
      </c>
      <c r="I376" s="754" t="s">
        <v>916</v>
      </c>
      <c r="J376" s="754" t="s">
        <v>1711</v>
      </c>
      <c r="K376" s="754"/>
      <c r="L376" s="756">
        <v>80.450889189901019</v>
      </c>
      <c r="M376" s="756">
        <v>4</v>
      </c>
      <c r="N376" s="757">
        <v>321.80355675960408</v>
      </c>
    </row>
    <row r="377" spans="1:14" ht="14.4" customHeight="1" x14ac:dyDescent="0.3">
      <c r="A377" s="752" t="s">
        <v>562</v>
      </c>
      <c r="B377" s="753" t="s">
        <v>1949</v>
      </c>
      <c r="C377" s="754" t="s">
        <v>575</v>
      </c>
      <c r="D377" s="755" t="s">
        <v>576</v>
      </c>
      <c r="E377" s="754" t="s">
        <v>581</v>
      </c>
      <c r="F377" s="755" t="s">
        <v>1950</v>
      </c>
      <c r="G377" s="754" t="s">
        <v>588</v>
      </c>
      <c r="H377" s="754" t="s">
        <v>1071</v>
      </c>
      <c r="I377" s="754" t="s">
        <v>1071</v>
      </c>
      <c r="J377" s="754" t="s">
        <v>1072</v>
      </c>
      <c r="K377" s="754" t="s">
        <v>1073</v>
      </c>
      <c r="L377" s="756">
        <v>81.899999767762651</v>
      </c>
      <c r="M377" s="756">
        <v>4</v>
      </c>
      <c r="N377" s="757">
        <v>327.5999990710506</v>
      </c>
    </row>
    <row r="378" spans="1:14" ht="14.4" customHeight="1" x14ac:dyDescent="0.3">
      <c r="A378" s="752" t="s">
        <v>562</v>
      </c>
      <c r="B378" s="753" t="s">
        <v>1949</v>
      </c>
      <c r="C378" s="754" t="s">
        <v>575</v>
      </c>
      <c r="D378" s="755" t="s">
        <v>576</v>
      </c>
      <c r="E378" s="754" t="s">
        <v>581</v>
      </c>
      <c r="F378" s="755" t="s">
        <v>1950</v>
      </c>
      <c r="G378" s="754" t="s">
        <v>588</v>
      </c>
      <c r="H378" s="754" t="s">
        <v>1074</v>
      </c>
      <c r="I378" s="754" t="s">
        <v>1074</v>
      </c>
      <c r="J378" s="754" t="s">
        <v>1075</v>
      </c>
      <c r="K378" s="754" t="s">
        <v>1076</v>
      </c>
      <c r="L378" s="756">
        <v>100.59999999999997</v>
      </c>
      <c r="M378" s="756">
        <v>2</v>
      </c>
      <c r="N378" s="757">
        <v>201.19999999999993</v>
      </c>
    </row>
    <row r="379" spans="1:14" ht="14.4" customHeight="1" x14ac:dyDescent="0.3">
      <c r="A379" s="752" t="s">
        <v>562</v>
      </c>
      <c r="B379" s="753" t="s">
        <v>1949</v>
      </c>
      <c r="C379" s="754" t="s">
        <v>575</v>
      </c>
      <c r="D379" s="755" t="s">
        <v>576</v>
      </c>
      <c r="E379" s="754" t="s">
        <v>581</v>
      </c>
      <c r="F379" s="755" t="s">
        <v>1950</v>
      </c>
      <c r="G379" s="754" t="s">
        <v>588</v>
      </c>
      <c r="H379" s="754" t="s">
        <v>1712</v>
      </c>
      <c r="I379" s="754" t="s">
        <v>1712</v>
      </c>
      <c r="J379" s="754" t="s">
        <v>1713</v>
      </c>
      <c r="K379" s="754" t="s">
        <v>1714</v>
      </c>
      <c r="L379" s="756">
        <v>622.47</v>
      </c>
      <c r="M379" s="756">
        <v>48</v>
      </c>
      <c r="N379" s="757">
        <v>29878.560000000001</v>
      </c>
    </row>
    <row r="380" spans="1:14" ht="14.4" customHeight="1" x14ac:dyDescent="0.3">
      <c r="A380" s="752" t="s">
        <v>562</v>
      </c>
      <c r="B380" s="753" t="s">
        <v>1949</v>
      </c>
      <c r="C380" s="754" t="s">
        <v>575</v>
      </c>
      <c r="D380" s="755" t="s">
        <v>576</v>
      </c>
      <c r="E380" s="754" t="s">
        <v>581</v>
      </c>
      <c r="F380" s="755" t="s">
        <v>1950</v>
      </c>
      <c r="G380" s="754" t="s">
        <v>588</v>
      </c>
      <c r="H380" s="754" t="s">
        <v>1077</v>
      </c>
      <c r="I380" s="754" t="s">
        <v>1077</v>
      </c>
      <c r="J380" s="754" t="s">
        <v>1078</v>
      </c>
      <c r="K380" s="754" t="s">
        <v>1079</v>
      </c>
      <c r="L380" s="756">
        <v>72.879988854451298</v>
      </c>
      <c r="M380" s="756">
        <v>7</v>
      </c>
      <c r="N380" s="757">
        <v>510.15992198115907</v>
      </c>
    </row>
    <row r="381" spans="1:14" ht="14.4" customHeight="1" x14ac:dyDescent="0.3">
      <c r="A381" s="752" t="s">
        <v>562</v>
      </c>
      <c r="B381" s="753" t="s">
        <v>1949</v>
      </c>
      <c r="C381" s="754" t="s">
        <v>575</v>
      </c>
      <c r="D381" s="755" t="s">
        <v>576</v>
      </c>
      <c r="E381" s="754" t="s">
        <v>581</v>
      </c>
      <c r="F381" s="755" t="s">
        <v>1950</v>
      </c>
      <c r="G381" s="754" t="s">
        <v>588</v>
      </c>
      <c r="H381" s="754" t="s">
        <v>1080</v>
      </c>
      <c r="I381" s="754" t="s">
        <v>1080</v>
      </c>
      <c r="J381" s="754" t="s">
        <v>1081</v>
      </c>
      <c r="K381" s="754" t="s">
        <v>1082</v>
      </c>
      <c r="L381" s="756">
        <v>146.1</v>
      </c>
      <c r="M381" s="756">
        <v>1</v>
      </c>
      <c r="N381" s="757">
        <v>146.1</v>
      </c>
    </row>
    <row r="382" spans="1:14" ht="14.4" customHeight="1" x14ac:dyDescent="0.3">
      <c r="A382" s="752" t="s">
        <v>562</v>
      </c>
      <c r="B382" s="753" t="s">
        <v>1949</v>
      </c>
      <c r="C382" s="754" t="s">
        <v>575</v>
      </c>
      <c r="D382" s="755" t="s">
        <v>576</v>
      </c>
      <c r="E382" s="754" t="s">
        <v>581</v>
      </c>
      <c r="F382" s="755" t="s">
        <v>1950</v>
      </c>
      <c r="G382" s="754" t="s">
        <v>588</v>
      </c>
      <c r="H382" s="754" t="s">
        <v>1715</v>
      </c>
      <c r="I382" s="754" t="s">
        <v>1715</v>
      </c>
      <c r="J382" s="754" t="s">
        <v>854</v>
      </c>
      <c r="K382" s="754" t="s">
        <v>1716</v>
      </c>
      <c r="L382" s="756">
        <v>158.47999999999996</v>
      </c>
      <c r="M382" s="756">
        <v>1</v>
      </c>
      <c r="N382" s="757">
        <v>158.47999999999996</v>
      </c>
    </row>
    <row r="383" spans="1:14" ht="14.4" customHeight="1" x14ac:dyDescent="0.3">
      <c r="A383" s="752" t="s">
        <v>562</v>
      </c>
      <c r="B383" s="753" t="s">
        <v>1949</v>
      </c>
      <c r="C383" s="754" t="s">
        <v>575</v>
      </c>
      <c r="D383" s="755" t="s">
        <v>576</v>
      </c>
      <c r="E383" s="754" t="s">
        <v>581</v>
      </c>
      <c r="F383" s="755" t="s">
        <v>1950</v>
      </c>
      <c r="G383" s="754" t="s">
        <v>588</v>
      </c>
      <c r="H383" s="754" t="s">
        <v>1717</v>
      </c>
      <c r="I383" s="754" t="s">
        <v>1717</v>
      </c>
      <c r="J383" s="754" t="s">
        <v>1718</v>
      </c>
      <c r="K383" s="754" t="s">
        <v>1719</v>
      </c>
      <c r="L383" s="756">
        <v>1606</v>
      </c>
      <c r="M383" s="756">
        <v>4</v>
      </c>
      <c r="N383" s="757">
        <v>6424</v>
      </c>
    </row>
    <row r="384" spans="1:14" ht="14.4" customHeight="1" x14ac:dyDescent="0.3">
      <c r="A384" s="752" t="s">
        <v>562</v>
      </c>
      <c r="B384" s="753" t="s">
        <v>1949</v>
      </c>
      <c r="C384" s="754" t="s">
        <v>575</v>
      </c>
      <c r="D384" s="755" t="s">
        <v>576</v>
      </c>
      <c r="E384" s="754" t="s">
        <v>581</v>
      </c>
      <c r="F384" s="755" t="s">
        <v>1950</v>
      </c>
      <c r="G384" s="754" t="s">
        <v>588</v>
      </c>
      <c r="H384" s="754" t="s">
        <v>1720</v>
      </c>
      <c r="I384" s="754" t="s">
        <v>1720</v>
      </c>
      <c r="J384" s="754" t="s">
        <v>1721</v>
      </c>
      <c r="K384" s="754" t="s">
        <v>1722</v>
      </c>
      <c r="L384" s="756">
        <v>1133</v>
      </c>
      <c r="M384" s="756">
        <v>4</v>
      </c>
      <c r="N384" s="757">
        <v>4532</v>
      </c>
    </row>
    <row r="385" spans="1:14" ht="14.4" customHeight="1" x14ac:dyDescent="0.3">
      <c r="A385" s="752" t="s">
        <v>562</v>
      </c>
      <c r="B385" s="753" t="s">
        <v>1949</v>
      </c>
      <c r="C385" s="754" t="s">
        <v>575</v>
      </c>
      <c r="D385" s="755" t="s">
        <v>576</v>
      </c>
      <c r="E385" s="754" t="s">
        <v>581</v>
      </c>
      <c r="F385" s="755" t="s">
        <v>1950</v>
      </c>
      <c r="G385" s="754" t="s">
        <v>588</v>
      </c>
      <c r="H385" s="754" t="s">
        <v>1723</v>
      </c>
      <c r="I385" s="754" t="s">
        <v>1723</v>
      </c>
      <c r="J385" s="754" t="s">
        <v>1724</v>
      </c>
      <c r="K385" s="754" t="s">
        <v>1725</v>
      </c>
      <c r="L385" s="756">
        <v>913</v>
      </c>
      <c r="M385" s="756">
        <v>6</v>
      </c>
      <c r="N385" s="757">
        <v>5478</v>
      </c>
    </row>
    <row r="386" spans="1:14" ht="14.4" customHeight="1" x14ac:dyDescent="0.3">
      <c r="A386" s="752" t="s">
        <v>562</v>
      </c>
      <c r="B386" s="753" t="s">
        <v>1949</v>
      </c>
      <c r="C386" s="754" t="s">
        <v>575</v>
      </c>
      <c r="D386" s="755" t="s">
        <v>576</v>
      </c>
      <c r="E386" s="754" t="s">
        <v>581</v>
      </c>
      <c r="F386" s="755" t="s">
        <v>1950</v>
      </c>
      <c r="G386" s="754" t="s">
        <v>588</v>
      </c>
      <c r="H386" s="754" t="s">
        <v>1726</v>
      </c>
      <c r="I386" s="754" t="s">
        <v>1726</v>
      </c>
      <c r="J386" s="754" t="s">
        <v>1727</v>
      </c>
      <c r="K386" s="754" t="s">
        <v>1728</v>
      </c>
      <c r="L386" s="756">
        <v>19.25</v>
      </c>
      <c r="M386" s="756">
        <v>10</v>
      </c>
      <c r="N386" s="757">
        <v>192.5</v>
      </c>
    </row>
    <row r="387" spans="1:14" ht="14.4" customHeight="1" x14ac:dyDescent="0.3">
      <c r="A387" s="752" t="s">
        <v>562</v>
      </c>
      <c r="B387" s="753" t="s">
        <v>1949</v>
      </c>
      <c r="C387" s="754" t="s">
        <v>575</v>
      </c>
      <c r="D387" s="755" t="s">
        <v>576</v>
      </c>
      <c r="E387" s="754" t="s">
        <v>581</v>
      </c>
      <c r="F387" s="755" t="s">
        <v>1950</v>
      </c>
      <c r="G387" s="754" t="s">
        <v>588</v>
      </c>
      <c r="H387" s="754" t="s">
        <v>1729</v>
      </c>
      <c r="I387" s="754" t="s">
        <v>916</v>
      </c>
      <c r="J387" s="754" t="s">
        <v>1730</v>
      </c>
      <c r="K387" s="754" t="s">
        <v>1731</v>
      </c>
      <c r="L387" s="756">
        <v>396</v>
      </c>
      <c r="M387" s="756">
        <v>1</v>
      </c>
      <c r="N387" s="757">
        <v>396</v>
      </c>
    </row>
    <row r="388" spans="1:14" ht="14.4" customHeight="1" x14ac:dyDescent="0.3">
      <c r="A388" s="752" t="s">
        <v>562</v>
      </c>
      <c r="B388" s="753" t="s">
        <v>1949</v>
      </c>
      <c r="C388" s="754" t="s">
        <v>575</v>
      </c>
      <c r="D388" s="755" t="s">
        <v>576</v>
      </c>
      <c r="E388" s="754" t="s">
        <v>581</v>
      </c>
      <c r="F388" s="755" t="s">
        <v>1950</v>
      </c>
      <c r="G388" s="754" t="s">
        <v>588</v>
      </c>
      <c r="H388" s="754" t="s">
        <v>1732</v>
      </c>
      <c r="I388" s="754" t="s">
        <v>916</v>
      </c>
      <c r="J388" s="754" t="s">
        <v>1733</v>
      </c>
      <c r="K388" s="754" t="s">
        <v>1734</v>
      </c>
      <c r="L388" s="756">
        <v>929.05</v>
      </c>
      <c r="M388" s="756">
        <v>2</v>
      </c>
      <c r="N388" s="757">
        <v>1858.1</v>
      </c>
    </row>
    <row r="389" spans="1:14" ht="14.4" customHeight="1" x14ac:dyDescent="0.3">
      <c r="A389" s="752" t="s">
        <v>562</v>
      </c>
      <c r="B389" s="753" t="s">
        <v>1949</v>
      </c>
      <c r="C389" s="754" t="s">
        <v>575</v>
      </c>
      <c r="D389" s="755" t="s">
        <v>576</v>
      </c>
      <c r="E389" s="754" t="s">
        <v>581</v>
      </c>
      <c r="F389" s="755" t="s">
        <v>1950</v>
      </c>
      <c r="G389" s="754" t="s">
        <v>588</v>
      </c>
      <c r="H389" s="754" t="s">
        <v>1735</v>
      </c>
      <c r="I389" s="754" t="s">
        <v>1735</v>
      </c>
      <c r="J389" s="754" t="s">
        <v>1736</v>
      </c>
      <c r="K389" s="754" t="s">
        <v>1737</v>
      </c>
      <c r="L389" s="756">
        <v>20594.43</v>
      </c>
      <c r="M389" s="756">
        <v>1</v>
      </c>
      <c r="N389" s="757">
        <v>20594.43</v>
      </c>
    </row>
    <row r="390" spans="1:14" ht="14.4" customHeight="1" x14ac:dyDescent="0.3">
      <c r="A390" s="752" t="s">
        <v>562</v>
      </c>
      <c r="B390" s="753" t="s">
        <v>1949</v>
      </c>
      <c r="C390" s="754" t="s">
        <v>575</v>
      </c>
      <c r="D390" s="755" t="s">
        <v>576</v>
      </c>
      <c r="E390" s="754" t="s">
        <v>581</v>
      </c>
      <c r="F390" s="755" t="s">
        <v>1950</v>
      </c>
      <c r="G390" s="754" t="s">
        <v>1098</v>
      </c>
      <c r="H390" s="754" t="s">
        <v>1102</v>
      </c>
      <c r="I390" s="754" t="s">
        <v>1103</v>
      </c>
      <c r="J390" s="754" t="s">
        <v>1104</v>
      </c>
      <c r="K390" s="754" t="s">
        <v>1105</v>
      </c>
      <c r="L390" s="756">
        <v>75.92000000000003</v>
      </c>
      <c r="M390" s="756">
        <v>1</v>
      </c>
      <c r="N390" s="757">
        <v>75.92000000000003</v>
      </c>
    </row>
    <row r="391" spans="1:14" ht="14.4" customHeight="1" x14ac:dyDescent="0.3">
      <c r="A391" s="752" t="s">
        <v>562</v>
      </c>
      <c r="B391" s="753" t="s">
        <v>1949</v>
      </c>
      <c r="C391" s="754" t="s">
        <v>575</v>
      </c>
      <c r="D391" s="755" t="s">
        <v>576</v>
      </c>
      <c r="E391" s="754" t="s">
        <v>581</v>
      </c>
      <c r="F391" s="755" t="s">
        <v>1950</v>
      </c>
      <c r="G391" s="754" t="s">
        <v>1098</v>
      </c>
      <c r="H391" s="754" t="s">
        <v>1106</v>
      </c>
      <c r="I391" s="754" t="s">
        <v>1107</v>
      </c>
      <c r="J391" s="754" t="s">
        <v>1108</v>
      </c>
      <c r="K391" s="754" t="s">
        <v>1109</v>
      </c>
      <c r="L391" s="756">
        <v>56.880024867336203</v>
      </c>
      <c r="M391" s="756">
        <v>97</v>
      </c>
      <c r="N391" s="757">
        <v>5517.3624121316116</v>
      </c>
    </row>
    <row r="392" spans="1:14" ht="14.4" customHeight="1" x14ac:dyDescent="0.3">
      <c r="A392" s="752" t="s">
        <v>562</v>
      </c>
      <c r="B392" s="753" t="s">
        <v>1949</v>
      </c>
      <c r="C392" s="754" t="s">
        <v>575</v>
      </c>
      <c r="D392" s="755" t="s">
        <v>576</v>
      </c>
      <c r="E392" s="754" t="s">
        <v>581</v>
      </c>
      <c r="F392" s="755" t="s">
        <v>1950</v>
      </c>
      <c r="G392" s="754" t="s">
        <v>1098</v>
      </c>
      <c r="H392" s="754" t="s">
        <v>1110</v>
      </c>
      <c r="I392" s="754" t="s">
        <v>1111</v>
      </c>
      <c r="J392" s="754" t="s">
        <v>1112</v>
      </c>
      <c r="K392" s="754" t="s">
        <v>1113</v>
      </c>
      <c r="L392" s="756">
        <v>34.750000000000007</v>
      </c>
      <c r="M392" s="756">
        <v>4</v>
      </c>
      <c r="N392" s="757">
        <v>139.00000000000003</v>
      </c>
    </row>
    <row r="393" spans="1:14" ht="14.4" customHeight="1" x14ac:dyDescent="0.3">
      <c r="A393" s="752" t="s">
        <v>562</v>
      </c>
      <c r="B393" s="753" t="s">
        <v>1949</v>
      </c>
      <c r="C393" s="754" t="s">
        <v>575</v>
      </c>
      <c r="D393" s="755" t="s">
        <v>576</v>
      </c>
      <c r="E393" s="754" t="s">
        <v>581</v>
      </c>
      <c r="F393" s="755" t="s">
        <v>1950</v>
      </c>
      <c r="G393" s="754" t="s">
        <v>1098</v>
      </c>
      <c r="H393" s="754" t="s">
        <v>1122</v>
      </c>
      <c r="I393" s="754" t="s">
        <v>1123</v>
      </c>
      <c r="J393" s="754" t="s">
        <v>1124</v>
      </c>
      <c r="K393" s="754" t="s">
        <v>1125</v>
      </c>
      <c r="L393" s="756">
        <v>721.2</v>
      </c>
      <c r="M393" s="756">
        <v>1</v>
      </c>
      <c r="N393" s="757">
        <v>721.2</v>
      </c>
    </row>
    <row r="394" spans="1:14" ht="14.4" customHeight="1" x14ac:dyDescent="0.3">
      <c r="A394" s="752" t="s">
        <v>562</v>
      </c>
      <c r="B394" s="753" t="s">
        <v>1949</v>
      </c>
      <c r="C394" s="754" t="s">
        <v>575</v>
      </c>
      <c r="D394" s="755" t="s">
        <v>576</v>
      </c>
      <c r="E394" s="754" t="s">
        <v>581</v>
      </c>
      <c r="F394" s="755" t="s">
        <v>1950</v>
      </c>
      <c r="G394" s="754" t="s">
        <v>1098</v>
      </c>
      <c r="H394" s="754" t="s">
        <v>1130</v>
      </c>
      <c r="I394" s="754" t="s">
        <v>1131</v>
      </c>
      <c r="J394" s="754" t="s">
        <v>1132</v>
      </c>
      <c r="K394" s="754" t="s">
        <v>1133</v>
      </c>
      <c r="L394" s="756">
        <v>36.619999999999997</v>
      </c>
      <c r="M394" s="756">
        <v>1</v>
      </c>
      <c r="N394" s="757">
        <v>36.619999999999997</v>
      </c>
    </row>
    <row r="395" spans="1:14" ht="14.4" customHeight="1" x14ac:dyDescent="0.3">
      <c r="A395" s="752" t="s">
        <v>562</v>
      </c>
      <c r="B395" s="753" t="s">
        <v>1949</v>
      </c>
      <c r="C395" s="754" t="s">
        <v>575</v>
      </c>
      <c r="D395" s="755" t="s">
        <v>576</v>
      </c>
      <c r="E395" s="754" t="s">
        <v>581</v>
      </c>
      <c r="F395" s="755" t="s">
        <v>1950</v>
      </c>
      <c r="G395" s="754" t="s">
        <v>1098</v>
      </c>
      <c r="H395" s="754" t="s">
        <v>1138</v>
      </c>
      <c r="I395" s="754" t="s">
        <v>1139</v>
      </c>
      <c r="J395" s="754" t="s">
        <v>1108</v>
      </c>
      <c r="K395" s="754" t="s">
        <v>1140</v>
      </c>
      <c r="L395" s="756">
        <v>44.590139874892124</v>
      </c>
      <c r="M395" s="756">
        <v>6</v>
      </c>
      <c r="N395" s="757">
        <v>267.54083924935276</v>
      </c>
    </row>
    <row r="396" spans="1:14" ht="14.4" customHeight="1" x14ac:dyDescent="0.3">
      <c r="A396" s="752" t="s">
        <v>562</v>
      </c>
      <c r="B396" s="753" t="s">
        <v>1949</v>
      </c>
      <c r="C396" s="754" t="s">
        <v>575</v>
      </c>
      <c r="D396" s="755" t="s">
        <v>576</v>
      </c>
      <c r="E396" s="754" t="s">
        <v>581</v>
      </c>
      <c r="F396" s="755" t="s">
        <v>1950</v>
      </c>
      <c r="G396" s="754" t="s">
        <v>1098</v>
      </c>
      <c r="H396" s="754" t="s">
        <v>1738</v>
      </c>
      <c r="I396" s="754" t="s">
        <v>1739</v>
      </c>
      <c r="J396" s="754" t="s">
        <v>1104</v>
      </c>
      <c r="K396" s="754" t="s">
        <v>1159</v>
      </c>
      <c r="L396" s="756">
        <v>30.220000000000013</v>
      </c>
      <c r="M396" s="756">
        <v>1</v>
      </c>
      <c r="N396" s="757">
        <v>30.220000000000013</v>
      </c>
    </row>
    <row r="397" spans="1:14" ht="14.4" customHeight="1" x14ac:dyDescent="0.3">
      <c r="A397" s="752" t="s">
        <v>562</v>
      </c>
      <c r="B397" s="753" t="s">
        <v>1949</v>
      </c>
      <c r="C397" s="754" t="s">
        <v>575</v>
      </c>
      <c r="D397" s="755" t="s">
        <v>576</v>
      </c>
      <c r="E397" s="754" t="s">
        <v>581</v>
      </c>
      <c r="F397" s="755" t="s">
        <v>1950</v>
      </c>
      <c r="G397" s="754" t="s">
        <v>1098</v>
      </c>
      <c r="H397" s="754" t="s">
        <v>1168</v>
      </c>
      <c r="I397" s="754" t="s">
        <v>1169</v>
      </c>
      <c r="J397" s="754" t="s">
        <v>1170</v>
      </c>
      <c r="K397" s="754" t="s">
        <v>1028</v>
      </c>
      <c r="L397" s="756">
        <v>138.48000000000005</v>
      </c>
      <c r="M397" s="756">
        <v>1</v>
      </c>
      <c r="N397" s="757">
        <v>138.48000000000005</v>
      </c>
    </row>
    <row r="398" spans="1:14" ht="14.4" customHeight="1" x14ac:dyDescent="0.3">
      <c r="A398" s="752" t="s">
        <v>562</v>
      </c>
      <c r="B398" s="753" t="s">
        <v>1949</v>
      </c>
      <c r="C398" s="754" t="s">
        <v>575</v>
      </c>
      <c r="D398" s="755" t="s">
        <v>576</v>
      </c>
      <c r="E398" s="754" t="s">
        <v>581</v>
      </c>
      <c r="F398" s="755" t="s">
        <v>1950</v>
      </c>
      <c r="G398" s="754" t="s">
        <v>1098</v>
      </c>
      <c r="H398" s="754" t="s">
        <v>1177</v>
      </c>
      <c r="I398" s="754" t="s">
        <v>1178</v>
      </c>
      <c r="J398" s="754" t="s">
        <v>1116</v>
      </c>
      <c r="K398" s="754" t="s">
        <v>1179</v>
      </c>
      <c r="L398" s="756">
        <v>129.3299983772113</v>
      </c>
      <c r="M398" s="756">
        <v>81</v>
      </c>
      <c r="N398" s="757">
        <v>10475.729868554115</v>
      </c>
    </row>
    <row r="399" spans="1:14" ht="14.4" customHeight="1" x14ac:dyDescent="0.3">
      <c r="A399" s="752" t="s">
        <v>562</v>
      </c>
      <c r="B399" s="753" t="s">
        <v>1949</v>
      </c>
      <c r="C399" s="754" t="s">
        <v>575</v>
      </c>
      <c r="D399" s="755" t="s">
        <v>576</v>
      </c>
      <c r="E399" s="754" t="s">
        <v>581</v>
      </c>
      <c r="F399" s="755" t="s">
        <v>1950</v>
      </c>
      <c r="G399" s="754" t="s">
        <v>1098</v>
      </c>
      <c r="H399" s="754" t="s">
        <v>1740</v>
      </c>
      <c r="I399" s="754" t="s">
        <v>1741</v>
      </c>
      <c r="J399" s="754" t="s">
        <v>1112</v>
      </c>
      <c r="K399" s="754" t="s">
        <v>1742</v>
      </c>
      <c r="L399" s="756">
        <v>171.66999999999996</v>
      </c>
      <c r="M399" s="756">
        <v>1</v>
      </c>
      <c r="N399" s="757">
        <v>171.66999999999996</v>
      </c>
    </row>
    <row r="400" spans="1:14" ht="14.4" customHeight="1" x14ac:dyDescent="0.3">
      <c r="A400" s="752" t="s">
        <v>562</v>
      </c>
      <c r="B400" s="753" t="s">
        <v>1949</v>
      </c>
      <c r="C400" s="754" t="s">
        <v>575</v>
      </c>
      <c r="D400" s="755" t="s">
        <v>576</v>
      </c>
      <c r="E400" s="754" t="s">
        <v>581</v>
      </c>
      <c r="F400" s="755" t="s">
        <v>1950</v>
      </c>
      <c r="G400" s="754" t="s">
        <v>1098</v>
      </c>
      <c r="H400" s="754" t="s">
        <v>1236</v>
      </c>
      <c r="I400" s="754" t="s">
        <v>1237</v>
      </c>
      <c r="J400" s="754" t="s">
        <v>1238</v>
      </c>
      <c r="K400" s="754" t="s">
        <v>1239</v>
      </c>
      <c r="L400" s="756">
        <v>27.250042694364513</v>
      </c>
      <c r="M400" s="756">
        <v>2</v>
      </c>
      <c r="N400" s="757">
        <v>54.500085388729026</v>
      </c>
    </row>
    <row r="401" spans="1:14" ht="14.4" customHeight="1" x14ac:dyDescent="0.3">
      <c r="A401" s="752" t="s">
        <v>562</v>
      </c>
      <c r="B401" s="753" t="s">
        <v>1949</v>
      </c>
      <c r="C401" s="754" t="s">
        <v>575</v>
      </c>
      <c r="D401" s="755" t="s">
        <v>576</v>
      </c>
      <c r="E401" s="754" t="s">
        <v>581</v>
      </c>
      <c r="F401" s="755" t="s">
        <v>1950</v>
      </c>
      <c r="G401" s="754" t="s">
        <v>1098</v>
      </c>
      <c r="H401" s="754" t="s">
        <v>1743</v>
      </c>
      <c r="I401" s="754" t="s">
        <v>1744</v>
      </c>
      <c r="J401" s="754" t="s">
        <v>1745</v>
      </c>
      <c r="K401" s="754" t="s">
        <v>1746</v>
      </c>
      <c r="L401" s="756">
        <v>147.76</v>
      </c>
      <c r="M401" s="756">
        <v>26</v>
      </c>
      <c r="N401" s="757">
        <v>3841.7599999999998</v>
      </c>
    </row>
    <row r="402" spans="1:14" ht="14.4" customHeight="1" x14ac:dyDescent="0.3">
      <c r="A402" s="752" t="s">
        <v>562</v>
      </c>
      <c r="B402" s="753" t="s">
        <v>1949</v>
      </c>
      <c r="C402" s="754" t="s">
        <v>575</v>
      </c>
      <c r="D402" s="755" t="s">
        <v>576</v>
      </c>
      <c r="E402" s="754" t="s">
        <v>581</v>
      </c>
      <c r="F402" s="755" t="s">
        <v>1950</v>
      </c>
      <c r="G402" s="754" t="s">
        <v>1098</v>
      </c>
      <c r="H402" s="754" t="s">
        <v>1247</v>
      </c>
      <c r="I402" s="754" t="s">
        <v>1248</v>
      </c>
      <c r="J402" s="754" t="s">
        <v>1249</v>
      </c>
      <c r="K402" s="754" t="s">
        <v>1250</v>
      </c>
      <c r="L402" s="756">
        <v>325.16000000000003</v>
      </c>
      <c r="M402" s="756">
        <v>1</v>
      </c>
      <c r="N402" s="757">
        <v>325.16000000000003</v>
      </c>
    </row>
    <row r="403" spans="1:14" ht="14.4" customHeight="1" x14ac:dyDescent="0.3">
      <c r="A403" s="752" t="s">
        <v>562</v>
      </c>
      <c r="B403" s="753" t="s">
        <v>1949</v>
      </c>
      <c r="C403" s="754" t="s">
        <v>575</v>
      </c>
      <c r="D403" s="755" t="s">
        <v>576</v>
      </c>
      <c r="E403" s="754" t="s">
        <v>581</v>
      </c>
      <c r="F403" s="755" t="s">
        <v>1950</v>
      </c>
      <c r="G403" s="754" t="s">
        <v>1098</v>
      </c>
      <c r="H403" s="754" t="s">
        <v>1747</v>
      </c>
      <c r="I403" s="754" t="s">
        <v>1748</v>
      </c>
      <c r="J403" s="754" t="s">
        <v>1749</v>
      </c>
      <c r="K403" s="754" t="s">
        <v>1750</v>
      </c>
      <c r="L403" s="756">
        <v>685.4</v>
      </c>
      <c r="M403" s="756">
        <v>8</v>
      </c>
      <c r="N403" s="757">
        <v>5483.2</v>
      </c>
    </row>
    <row r="404" spans="1:14" ht="14.4" customHeight="1" x14ac:dyDescent="0.3">
      <c r="A404" s="752" t="s">
        <v>562</v>
      </c>
      <c r="B404" s="753" t="s">
        <v>1949</v>
      </c>
      <c r="C404" s="754" t="s">
        <v>575</v>
      </c>
      <c r="D404" s="755" t="s">
        <v>576</v>
      </c>
      <c r="E404" s="754" t="s">
        <v>581</v>
      </c>
      <c r="F404" s="755" t="s">
        <v>1950</v>
      </c>
      <c r="G404" s="754" t="s">
        <v>1098</v>
      </c>
      <c r="H404" s="754" t="s">
        <v>1751</v>
      </c>
      <c r="I404" s="754" t="s">
        <v>1752</v>
      </c>
      <c r="J404" s="754" t="s">
        <v>1753</v>
      </c>
      <c r="K404" s="754" t="s">
        <v>1754</v>
      </c>
      <c r="L404" s="756">
        <v>305.30999999999995</v>
      </c>
      <c r="M404" s="756">
        <v>2</v>
      </c>
      <c r="N404" s="757">
        <v>610.61999999999989</v>
      </c>
    </row>
    <row r="405" spans="1:14" ht="14.4" customHeight="1" x14ac:dyDescent="0.3">
      <c r="A405" s="752" t="s">
        <v>562</v>
      </c>
      <c r="B405" s="753" t="s">
        <v>1949</v>
      </c>
      <c r="C405" s="754" t="s">
        <v>575</v>
      </c>
      <c r="D405" s="755" t="s">
        <v>576</v>
      </c>
      <c r="E405" s="754" t="s">
        <v>581</v>
      </c>
      <c r="F405" s="755" t="s">
        <v>1950</v>
      </c>
      <c r="G405" s="754" t="s">
        <v>1098</v>
      </c>
      <c r="H405" s="754" t="s">
        <v>1755</v>
      </c>
      <c r="I405" s="754" t="s">
        <v>1755</v>
      </c>
      <c r="J405" s="754" t="s">
        <v>1756</v>
      </c>
      <c r="K405" s="754" t="s">
        <v>1757</v>
      </c>
      <c r="L405" s="756">
        <v>2032.8</v>
      </c>
      <c r="M405" s="756">
        <v>1</v>
      </c>
      <c r="N405" s="757">
        <v>2032.8</v>
      </c>
    </row>
    <row r="406" spans="1:14" ht="14.4" customHeight="1" x14ac:dyDescent="0.3">
      <c r="A406" s="752" t="s">
        <v>562</v>
      </c>
      <c r="B406" s="753" t="s">
        <v>1949</v>
      </c>
      <c r="C406" s="754" t="s">
        <v>575</v>
      </c>
      <c r="D406" s="755" t="s">
        <v>576</v>
      </c>
      <c r="E406" s="754" t="s">
        <v>581</v>
      </c>
      <c r="F406" s="755" t="s">
        <v>1950</v>
      </c>
      <c r="G406" s="754" t="s">
        <v>1098</v>
      </c>
      <c r="H406" s="754" t="s">
        <v>1758</v>
      </c>
      <c r="I406" s="754" t="s">
        <v>1759</v>
      </c>
      <c r="J406" s="754" t="s">
        <v>1302</v>
      </c>
      <c r="K406" s="754" t="s">
        <v>1760</v>
      </c>
      <c r="L406" s="756">
        <v>66.730000000000047</v>
      </c>
      <c r="M406" s="756">
        <v>1</v>
      </c>
      <c r="N406" s="757">
        <v>66.730000000000047</v>
      </c>
    </row>
    <row r="407" spans="1:14" ht="14.4" customHeight="1" x14ac:dyDescent="0.3">
      <c r="A407" s="752" t="s">
        <v>562</v>
      </c>
      <c r="B407" s="753" t="s">
        <v>1949</v>
      </c>
      <c r="C407" s="754" t="s">
        <v>575</v>
      </c>
      <c r="D407" s="755" t="s">
        <v>576</v>
      </c>
      <c r="E407" s="754" t="s">
        <v>581</v>
      </c>
      <c r="F407" s="755" t="s">
        <v>1950</v>
      </c>
      <c r="G407" s="754" t="s">
        <v>1098</v>
      </c>
      <c r="H407" s="754" t="s">
        <v>1761</v>
      </c>
      <c r="I407" s="754" t="s">
        <v>1761</v>
      </c>
      <c r="J407" s="754" t="s">
        <v>1762</v>
      </c>
      <c r="K407" s="754" t="s">
        <v>1763</v>
      </c>
      <c r="L407" s="756">
        <v>49.719999999999985</v>
      </c>
      <c r="M407" s="756">
        <v>1</v>
      </c>
      <c r="N407" s="757">
        <v>49.719999999999985</v>
      </c>
    </row>
    <row r="408" spans="1:14" ht="14.4" customHeight="1" x14ac:dyDescent="0.3">
      <c r="A408" s="752" t="s">
        <v>562</v>
      </c>
      <c r="B408" s="753" t="s">
        <v>1949</v>
      </c>
      <c r="C408" s="754" t="s">
        <v>575</v>
      </c>
      <c r="D408" s="755" t="s">
        <v>576</v>
      </c>
      <c r="E408" s="754" t="s">
        <v>581</v>
      </c>
      <c r="F408" s="755" t="s">
        <v>1950</v>
      </c>
      <c r="G408" s="754" t="s">
        <v>1098</v>
      </c>
      <c r="H408" s="754" t="s">
        <v>1764</v>
      </c>
      <c r="I408" s="754" t="s">
        <v>1764</v>
      </c>
      <c r="J408" s="754" t="s">
        <v>1765</v>
      </c>
      <c r="K408" s="754" t="s">
        <v>1766</v>
      </c>
      <c r="L408" s="756">
        <v>93.41</v>
      </c>
      <c r="M408" s="756">
        <v>2</v>
      </c>
      <c r="N408" s="757">
        <v>186.82</v>
      </c>
    </row>
    <row r="409" spans="1:14" ht="14.4" customHeight="1" x14ac:dyDescent="0.3">
      <c r="A409" s="752" t="s">
        <v>562</v>
      </c>
      <c r="B409" s="753" t="s">
        <v>1949</v>
      </c>
      <c r="C409" s="754" t="s">
        <v>575</v>
      </c>
      <c r="D409" s="755" t="s">
        <v>576</v>
      </c>
      <c r="E409" s="754" t="s">
        <v>581</v>
      </c>
      <c r="F409" s="755" t="s">
        <v>1950</v>
      </c>
      <c r="G409" s="754" t="s">
        <v>1098</v>
      </c>
      <c r="H409" s="754" t="s">
        <v>1767</v>
      </c>
      <c r="I409" s="754" t="s">
        <v>1767</v>
      </c>
      <c r="J409" s="754" t="s">
        <v>1768</v>
      </c>
      <c r="K409" s="754" t="s">
        <v>1769</v>
      </c>
      <c r="L409" s="756">
        <v>342.09999999999997</v>
      </c>
      <c r="M409" s="756">
        <v>3</v>
      </c>
      <c r="N409" s="757">
        <v>1026.3</v>
      </c>
    </row>
    <row r="410" spans="1:14" ht="14.4" customHeight="1" x14ac:dyDescent="0.3">
      <c r="A410" s="752" t="s">
        <v>562</v>
      </c>
      <c r="B410" s="753" t="s">
        <v>1949</v>
      </c>
      <c r="C410" s="754" t="s">
        <v>575</v>
      </c>
      <c r="D410" s="755" t="s">
        <v>576</v>
      </c>
      <c r="E410" s="754" t="s">
        <v>581</v>
      </c>
      <c r="F410" s="755" t="s">
        <v>1950</v>
      </c>
      <c r="G410" s="754" t="s">
        <v>1098</v>
      </c>
      <c r="H410" s="754" t="s">
        <v>1274</v>
      </c>
      <c r="I410" s="754" t="s">
        <v>1274</v>
      </c>
      <c r="J410" s="754" t="s">
        <v>1255</v>
      </c>
      <c r="K410" s="754" t="s">
        <v>1275</v>
      </c>
      <c r="L410" s="756">
        <v>140.09000000000003</v>
      </c>
      <c r="M410" s="756">
        <v>1</v>
      </c>
      <c r="N410" s="757">
        <v>140.09000000000003</v>
      </c>
    </row>
    <row r="411" spans="1:14" ht="14.4" customHeight="1" x14ac:dyDescent="0.3">
      <c r="A411" s="752" t="s">
        <v>562</v>
      </c>
      <c r="B411" s="753" t="s">
        <v>1949</v>
      </c>
      <c r="C411" s="754" t="s">
        <v>575</v>
      </c>
      <c r="D411" s="755" t="s">
        <v>576</v>
      </c>
      <c r="E411" s="754" t="s">
        <v>581</v>
      </c>
      <c r="F411" s="755" t="s">
        <v>1950</v>
      </c>
      <c r="G411" s="754" t="s">
        <v>1098</v>
      </c>
      <c r="H411" s="754" t="s">
        <v>1278</v>
      </c>
      <c r="I411" s="754" t="s">
        <v>1278</v>
      </c>
      <c r="J411" s="754" t="s">
        <v>1124</v>
      </c>
      <c r="K411" s="754" t="s">
        <v>1279</v>
      </c>
      <c r="L411" s="756">
        <v>408.95</v>
      </c>
      <c r="M411" s="756">
        <v>19</v>
      </c>
      <c r="N411" s="757">
        <v>7770.05</v>
      </c>
    </row>
    <row r="412" spans="1:14" ht="14.4" customHeight="1" x14ac:dyDescent="0.3">
      <c r="A412" s="752" t="s">
        <v>562</v>
      </c>
      <c r="B412" s="753" t="s">
        <v>1949</v>
      </c>
      <c r="C412" s="754" t="s">
        <v>575</v>
      </c>
      <c r="D412" s="755" t="s">
        <v>576</v>
      </c>
      <c r="E412" s="754" t="s">
        <v>581</v>
      </c>
      <c r="F412" s="755" t="s">
        <v>1950</v>
      </c>
      <c r="G412" s="754" t="s">
        <v>1098</v>
      </c>
      <c r="H412" s="754" t="s">
        <v>1770</v>
      </c>
      <c r="I412" s="754" t="s">
        <v>1770</v>
      </c>
      <c r="J412" s="754" t="s">
        <v>1771</v>
      </c>
      <c r="K412" s="754" t="s">
        <v>1772</v>
      </c>
      <c r="L412" s="756">
        <v>67.7485109570151</v>
      </c>
      <c r="M412" s="756">
        <v>240</v>
      </c>
      <c r="N412" s="757">
        <v>16259.642629683625</v>
      </c>
    </row>
    <row r="413" spans="1:14" ht="14.4" customHeight="1" x14ac:dyDescent="0.3">
      <c r="A413" s="752" t="s">
        <v>562</v>
      </c>
      <c r="B413" s="753" t="s">
        <v>1949</v>
      </c>
      <c r="C413" s="754" t="s">
        <v>575</v>
      </c>
      <c r="D413" s="755" t="s">
        <v>576</v>
      </c>
      <c r="E413" s="754" t="s">
        <v>581</v>
      </c>
      <c r="F413" s="755" t="s">
        <v>1950</v>
      </c>
      <c r="G413" s="754" t="s">
        <v>1098</v>
      </c>
      <c r="H413" s="754" t="s">
        <v>1283</v>
      </c>
      <c r="I413" s="754" t="s">
        <v>1283</v>
      </c>
      <c r="J413" s="754" t="s">
        <v>1124</v>
      </c>
      <c r="K413" s="754" t="s">
        <v>1284</v>
      </c>
      <c r="L413" s="756">
        <v>301.46987935256408</v>
      </c>
      <c r="M413" s="756">
        <v>56</v>
      </c>
      <c r="N413" s="757">
        <v>16882.313243743589</v>
      </c>
    </row>
    <row r="414" spans="1:14" ht="14.4" customHeight="1" x14ac:dyDescent="0.3">
      <c r="A414" s="752" t="s">
        <v>562</v>
      </c>
      <c r="B414" s="753" t="s">
        <v>1949</v>
      </c>
      <c r="C414" s="754" t="s">
        <v>575</v>
      </c>
      <c r="D414" s="755" t="s">
        <v>576</v>
      </c>
      <c r="E414" s="754" t="s">
        <v>581</v>
      </c>
      <c r="F414" s="755" t="s">
        <v>1950</v>
      </c>
      <c r="G414" s="754" t="s">
        <v>1098</v>
      </c>
      <c r="H414" s="754" t="s">
        <v>1285</v>
      </c>
      <c r="I414" s="754" t="s">
        <v>1285</v>
      </c>
      <c r="J414" s="754" t="s">
        <v>1124</v>
      </c>
      <c r="K414" s="754" t="s">
        <v>1277</v>
      </c>
      <c r="L414" s="756">
        <v>630.66037499999993</v>
      </c>
      <c r="M414" s="756">
        <v>8</v>
      </c>
      <c r="N414" s="757">
        <v>5045.2829999999994</v>
      </c>
    </row>
    <row r="415" spans="1:14" ht="14.4" customHeight="1" x14ac:dyDescent="0.3">
      <c r="A415" s="752" t="s">
        <v>562</v>
      </c>
      <c r="B415" s="753" t="s">
        <v>1949</v>
      </c>
      <c r="C415" s="754" t="s">
        <v>575</v>
      </c>
      <c r="D415" s="755" t="s">
        <v>576</v>
      </c>
      <c r="E415" s="754" t="s">
        <v>581</v>
      </c>
      <c r="F415" s="755" t="s">
        <v>1950</v>
      </c>
      <c r="G415" s="754" t="s">
        <v>1098</v>
      </c>
      <c r="H415" s="754" t="s">
        <v>1773</v>
      </c>
      <c r="I415" s="754" t="s">
        <v>1773</v>
      </c>
      <c r="J415" s="754" t="s">
        <v>1774</v>
      </c>
      <c r="K415" s="754" t="s">
        <v>1775</v>
      </c>
      <c r="L415" s="756">
        <v>63.110000000000014</v>
      </c>
      <c r="M415" s="756">
        <v>3</v>
      </c>
      <c r="N415" s="757">
        <v>189.33000000000004</v>
      </c>
    </row>
    <row r="416" spans="1:14" ht="14.4" customHeight="1" x14ac:dyDescent="0.3">
      <c r="A416" s="752" t="s">
        <v>562</v>
      </c>
      <c r="B416" s="753" t="s">
        <v>1949</v>
      </c>
      <c r="C416" s="754" t="s">
        <v>575</v>
      </c>
      <c r="D416" s="755" t="s">
        <v>576</v>
      </c>
      <c r="E416" s="754" t="s">
        <v>581</v>
      </c>
      <c r="F416" s="755" t="s">
        <v>1950</v>
      </c>
      <c r="G416" s="754" t="s">
        <v>1098</v>
      </c>
      <c r="H416" s="754" t="s">
        <v>1293</v>
      </c>
      <c r="I416" s="754" t="s">
        <v>1293</v>
      </c>
      <c r="J416" s="754" t="s">
        <v>1294</v>
      </c>
      <c r="K416" s="754" t="s">
        <v>1295</v>
      </c>
      <c r="L416" s="756">
        <v>67.319999999999993</v>
      </c>
      <c r="M416" s="756">
        <v>18</v>
      </c>
      <c r="N416" s="757">
        <v>1211.7599999999998</v>
      </c>
    </row>
    <row r="417" spans="1:14" ht="14.4" customHeight="1" x14ac:dyDescent="0.3">
      <c r="A417" s="752" t="s">
        <v>562</v>
      </c>
      <c r="B417" s="753" t="s">
        <v>1949</v>
      </c>
      <c r="C417" s="754" t="s">
        <v>575</v>
      </c>
      <c r="D417" s="755" t="s">
        <v>576</v>
      </c>
      <c r="E417" s="754" t="s">
        <v>581</v>
      </c>
      <c r="F417" s="755" t="s">
        <v>1950</v>
      </c>
      <c r="G417" s="754" t="s">
        <v>1098</v>
      </c>
      <c r="H417" s="754" t="s">
        <v>1776</v>
      </c>
      <c r="I417" s="754" t="s">
        <v>1776</v>
      </c>
      <c r="J417" s="754" t="s">
        <v>1294</v>
      </c>
      <c r="K417" s="754" t="s">
        <v>1777</v>
      </c>
      <c r="L417" s="756">
        <v>95.370047322268618</v>
      </c>
      <c r="M417" s="756">
        <v>26</v>
      </c>
      <c r="N417" s="757">
        <v>2479.6212303789839</v>
      </c>
    </row>
    <row r="418" spans="1:14" ht="14.4" customHeight="1" x14ac:dyDescent="0.3">
      <c r="A418" s="752" t="s">
        <v>562</v>
      </c>
      <c r="B418" s="753" t="s">
        <v>1949</v>
      </c>
      <c r="C418" s="754" t="s">
        <v>575</v>
      </c>
      <c r="D418" s="755" t="s">
        <v>576</v>
      </c>
      <c r="E418" s="754" t="s">
        <v>1304</v>
      </c>
      <c r="F418" s="755" t="s">
        <v>1951</v>
      </c>
      <c r="G418" s="754" t="s">
        <v>588</v>
      </c>
      <c r="H418" s="754" t="s">
        <v>1778</v>
      </c>
      <c r="I418" s="754" t="s">
        <v>916</v>
      </c>
      <c r="J418" s="754" t="s">
        <v>1779</v>
      </c>
      <c r="K418" s="754" t="s">
        <v>1780</v>
      </c>
      <c r="L418" s="756">
        <v>185.64035015712176</v>
      </c>
      <c r="M418" s="756">
        <v>17</v>
      </c>
      <c r="N418" s="757">
        <v>3155.8859526710698</v>
      </c>
    </row>
    <row r="419" spans="1:14" ht="14.4" customHeight="1" x14ac:dyDescent="0.3">
      <c r="A419" s="752" t="s">
        <v>562</v>
      </c>
      <c r="B419" s="753" t="s">
        <v>1949</v>
      </c>
      <c r="C419" s="754" t="s">
        <v>575</v>
      </c>
      <c r="D419" s="755" t="s">
        <v>576</v>
      </c>
      <c r="E419" s="754" t="s">
        <v>1304</v>
      </c>
      <c r="F419" s="755" t="s">
        <v>1951</v>
      </c>
      <c r="G419" s="754" t="s">
        <v>588</v>
      </c>
      <c r="H419" s="754" t="s">
        <v>1781</v>
      </c>
      <c r="I419" s="754" t="s">
        <v>916</v>
      </c>
      <c r="J419" s="754" t="s">
        <v>1782</v>
      </c>
      <c r="K419" s="754"/>
      <c r="L419" s="756">
        <v>180.3312909477828</v>
      </c>
      <c r="M419" s="756">
        <v>15</v>
      </c>
      <c r="N419" s="757">
        <v>2704.9693642167422</v>
      </c>
    </row>
    <row r="420" spans="1:14" ht="14.4" customHeight="1" x14ac:dyDescent="0.3">
      <c r="A420" s="752" t="s">
        <v>562</v>
      </c>
      <c r="B420" s="753" t="s">
        <v>1949</v>
      </c>
      <c r="C420" s="754" t="s">
        <v>575</v>
      </c>
      <c r="D420" s="755" t="s">
        <v>576</v>
      </c>
      <c r="E420" s="754" t="s">
        <v>1304</v>
      </c>
      <c r="F420" s="755" t="s">
        <v>1951</v>
      </c>
      <c r="G420" s="754" t="s">
        <v>1098</v>
      </c>
      <c r="H420" s="754" t="s">
        <v>1783</v>
      </c>
      <c r="I420" s="754" t="s">
        <v>1784</v>
      </c>
      <c r="J420" s="754" t="s">
        <v>1785</v>
      </c>
      <c r="K420" s="754" t="s">
        <v>1310</v>
      </c>
      <c r="L420" s="756">
        <v>40.92</v>
      </c>
      <c r="M420" s="756">
        <v>6</v>
      </c>
      <c r="N420" s="757">
        <v>245.52</v>
      </c>
    </row>
    <row r="421" spans="1:14" ht="14.4" customHeight="1" x14ac:dyDescent="0.3">
      <c r="A421" s="752" t="s">
        <v>562</v>
      </c>
      <c r="B421" s="753" t="s">
        <v>1949</v>
      </c>
      <c r="C421" s="754" t="s">
        <v>575</v>
      </c>
      <c r="D421" s="755" t="s">
        <v>576</v>
      </c>
      <c r="E421" s="754" t="s">
        <v>1304</v>
      </c>
      <c r="F421" s="755" t="s">
        <v>1951</v>
      </c>
      <c r="G421" s="754" t="s">
        <v>1098</v>
      </c>
      <c r="H421" s="754" t="s">
        <v>1786</v>
      </c>
      <c r="I421" s="754" t="s">
        <v>1787</v>
      </c>
      <c r="J421" s="754" t="s">
        <v>1788</v>
      </c>
      <c r="K421" s="754" t="s">
        <v>1310</v>
      </c>
      <c r="L421" s="756">
        <v>41.18</v>
      </c>
      <c r="M421" s="756">
        <v>6</v>
      </c>
      <c r="N421" s="757">
        <v>247.07999999999998</v>
      </c>
    </row>
    <row r="422" spans="1:14" ht="14.4" customHeight="1" x14ac:dyDescent="0.3">
      <c r="A422" s="752" t="s">
        <v>562</v>
      </c>
      <c r="B422" s="753" t="s">
        <v>1949</v>
      </c>
      <c r="C422" s="754" t="s">
        <v>575</v>
      </c>
      <c r="D422" s="755" t="s">
        <v>576</v>
      </c>
      <c r="E422" s="754" t="s">
        <v>1304</v>
      </c>
      <c r="F422" s="755" t="s">
        <v>1951</v>
      </c>
      <c r="G422" s="754" t="s">
        <v>1098</v>
      </c>
      <c r="H422" s="754" t="s">
        <v>1789</v>
      </c>
      <c r="I422" s="754" t="s">
        <v>1790</v>
      </c>
      <c r="J422" s="754" t="s">
        <v>1791</v>
      </c>
      <c r="K422" s="754" t="s">
        <v>1310</v>
      </c>
      <c r="L422" s="756">
        <v>41.180000000000007</v>
      </c>
      <c r="M422" s="756">
        <v>5</v>
      </c>
      <c r="N422" s="757">
        <v>205.90000000000003</v>
      </c>
    </row>
    <row r="423" spans="1:14" ht="14.4" customHeight="1" x14ac:dyDescent="0.3">
      <c r="A423" s="752" t="s">
        <v>562</v>
      </c>
      <c r="B423" s="753" t="s">
        <v>1949</v>
      </c>
      <c r="C423" s="754" t="s">
        <v>575</v>
      </c>
      <c r="D423" s="755" t="s">
        <v>576</v>
      </c>
      <c r="E423" s="754" t="s">
        <v>1304</v>
      </c>
      <c r="F423" s="755" t="s">
        <v>1951</v>
      </c>
      <c r="G423" s="754" t="s">
        <v>1098</v>
      </c>
      <c r="H423" s="754" t="s">
        <v>1792</v>
      </c>
      <c r="I423" s="754" t="s">
        <v>1793</v>
      </c>
      <c r="J423" s="754" t="s">
        <v>1794</v>
      </c>
      <c r="K423" s="754" t="s">
        <v>1310</v>
      </c>
      <c r="L423" s="756">
        <v>41.18</v>
      </c>
      <c r="M423" s="756">
        <v>1</v>
      </c>
      <c r="N423" s="757">
        <v>41.18</v>
      </c>
    </row>
    <row r="424" spans="1:14" ht="14.4" customHeight="1" x14ac:dyDescent="0.3">
      <c r="A424" s="752" t="s">
        <v>562</v>
      </c>
      <c r="B424" s="753" t="s">
        <v>1949</v>
      </c>
      <c r="C424" s="754" t="s">
        <v>575</v>
      </c>
      <c r="D424" s="755" t="s">
        <v>576</v>
      </c>
      <c r="E424" s="754" t="s">
        <v>1304</v>
      </c>
      <c r="F424" s="755" t="s">
        <v>1951</v>
      </c>
      <c r="G424" s="754" t="s">
        <v>1098</v>
      </c>
      <c r="H424" s="754" t="s">
        <v>1795</v>
      </c>
      <c r="I424" s="754" t="s">
        <v>1796</v>
      </c>
      <c r="J424" s="754" t="s">
        <v>1797</v>
      </c>
      <c r="K424" s="754" t="s">
        <v>1798</v>
      </c>
      <c r="L424" s="756">
        <v>156.49</v>
      </c>
      <c r="M424" s="756">
        <v>14</v>
      </c>
      <c r="N424" s="757">
        <v>2190.86</v>
      </c>
    </row>
    <row r="425" spans="1:14" ht="14.4" customHeight="1" x14ac:dyDescent="0.3">
      <c r="A425" s="752" t="s">
        <v>562</v>
      </c>
      <c r="B425" s="753" t="s">
        <v>1949</v>
      </c>
      <c r="C425" s="754" t="s">
        <v>575</v>
      </c>
      <c r="D425" s="755" t="s">
        <v>576</v>
      </c>
      <c r="E425" s="754" t="s">
        <v>1304</v>
      </c>
      <c r="F425" s="755" t="s">
        <v>1951</v>
      </c>
      <c r="G425" s="754" t="s">
        <v>1098</v>
      </c>
      <c r="H425" s="754" t="s">
        <v>1799</v>
      </c>
      <c r="I425" s="754" t="s">
        <v>1799</v>
      </c>
      <c r="J425" s="754" t="s">
        <v>1800</v>
      </c>
      <c r="K425" s="754" t="s">
        <v>1801</v>
      </c>
      <c r="L425" s="756">
        <v>329.81</v>
      </c>
      <c r="M425" s="756">
        <v>6</v>
      </c>
      <c r="N425" s="757">
        <v>1978.8600000000001</v>
      </c>
    </row>
    <row r="426" spans="1:14" ht="14.4" customHeight="1" x14ac:dyDescent="0.3">
      <c r="A426" s="752" t="s">
        <v>562</v>
      </c>
      <c r="B426" s="753" t="s">
        <v>1949</v>
      </c>
      <c r="C426" s="754" t="s">
        <v>575</v>
      </c>
      <c r="D426" s="755" t="s">
        <v>576</v>
      </c>
      <c r="E426" s="754" t="s">
        <v>1304</v>
      </c>
      <c r="F426" s="755" t="s">
        <v>1951</v>
      </c>
      <c r="G426" s="754" t="s">
        <v>1098</v>
      </c>
      <c r="H426" s="754" t="s">
        <v>1802</v>
      </c>
      <c r="I426" s="754" t="s">
        <v>1803</v>
      </c>
      <c r="J426" s="754" t="s">
        <v>1804</v>
      </c>
      <c r="K426" s="754" t="s">
        <v>1805</v>
      </c>
      <c r="L426" s="756">
        <v>164.43</v>
      </c>
      <c r="M426" s="756">
        <v>4</v>
      </c>
      <c r="N426" s="757">
        <v>657.72</v>
      </c>
    </row>
    <row r="427" spans="1:14" ht="14.4" customHeight="1" x14ac:dyDescent="0.3">
      <c r="A427" s="752" t="s">
        <v>562</v>
      </c>
      <c r="B427" s="753" t="s">
        <v>1949</v>
      </c>
      <c r="C427" s="754" t="s">
        <v>575</v>
      </c>
      <c r="D427" s="755" t="s">
        <v>576</v>
      </c>
      <c r="E427" s="754" t="s">
        <v>1304</v>
      </c>
      <c r="F427" s="755" t="s">
        <v>1951</v>
      </c>
      <c r="G427" s="754" t="s">
        <v>1098</v>
      </c>
      <c r="H427" s="754" t="s">
        <v>1806</v>
      </c>
      <c r="I427" s="754" t="s">
        <v>1806</v>
      </c>
      <c r="J427" s="754" t="s">
        <v>1807</v>
      </c>
      <c r="K427" s="754" t="s">
        <v>1318</v>
      </c>
      <c r="L427" s="756">
        <v>111.95</v>
      </c>
      <c r="M427" s="756">
        <v>3</v>
      </c>
      <c r="N427" s="757">
        <v>335.85</v>
      </c>
    </row>
    <row r="428" spans="1:14" ht="14.4" customHeight="1" x14ac:dyDescent="0.3">
      <c r="A428" s="752" t="s">
        <v>562</v>
      </c>
      <c r="B428" s="753" t="s">
        <v>1949</v>
      </c>
      <c r="C428" s="754" t="s">
        <v>575</v>
      </c>
      <c r="D428" s="755" t="s">
        <v>576</v>
      </c>
      <c r="E428" s="754" t="s">
        <v>1304</v>
      </c>
      <c r="F428" s="755" t="s">
        <v>1951</v>
      </c>
      <c r="G428" s="754" t="s">
        <v>1098</v>
      </c>
      <c r="H428" s="754" t="s">
        <v>1808</v>
      </c>
      <c r="I428" s="754" t="s">
        <v>1808</v>
      </c>
      <c r="J428" s="754" t="s">
        <v>1809</v>
      </c>
      <c r="K428" s="754" t="s">
        <v>1318</v>
      </c>
      <c r="L428" s="756">
        <v>111.95</v>
      </c>
      <c r="M428" s="756">
        <v>4</v>
      </c>
      <c r="N428" s="757">
        <v>447.8</v>
      </c>
    </row>
    <row r="429" spans="1:14" ht="14.4" customHeight="1" x14ac:dyDescent="0.3">
      <c r="A429" s="752" t="s">
        <v>562</v>
      </c>
      <c r="B429" s="753" t="s">
        <v>1949</v>
      </c>
      <c r="C429" s="754" t="s">
        <v>575</v>
      </c>
      <c r="D429" s="755" t="s">
        <v>576</v>
      </c>
      <c r="E429" s="754" t="s">
        <v>1304</v>
      </c>
      <c r="F429" s="755" t="s">
        <v>1951</v>
      </c>
      <c r="G429" s="754" t="s">
        <v>1098</v>
      </c>
      <c r="H429" s="754" t="s">
        <v>1810</v>
      </c>
      <c r="I429" s="754" t="s">
        <v>1811</v>
      </c>
      <c r="J429" s="754" t="s">
        <v>1812</v>
      </c>
      <c r="K429" s="754" t="s">
        <v>1813</v>
      </c>
      <c r="L429" s="756">
        <v>111.95</v>
      </c>
      <c r="M429" s="756">
        <v>1</v>
      </c>
      <c r="N429" s="757">
        <v>111.95</v>
      </c>
    </row>
    <row r="430" spans="1:14" ht="14.4" customHeight="1" x14ac:dyDescent="0.3">
      <c r="A430" s="752" t="s">
        <v>562</v>
      </c>
      <c r="B430" s="753" t="s">
        <v>1949</v>
      </c>
      <c r="C430" s="754" t="s">
        <v>575</v>
      </c>
      <c r="D430" s="755" t="s">
        <v>576</v>
      </c>
      <c r="E430" s="754" t="s">
        <v>1304</v>
      </c>
      <c r="F430" s="755" t="s">
        <v>1951</v>
      </c>
      <c r="G430" s="754" t="s">
        <v>1098</v>
      </c>
      <c r="H430" s="754" t="s">
        <v>1315</v>
      </c>
      <c r="I430" s="754" t="s">
        <v>1316</v>
      </c>
      <c r="J430" s="754" t="s">
        <v>1317</v>
      </c>
      <c r="K430" s="754" t="s">
        <v>1318</v>
      </c>
      <c r="L430" s="756">
        <v>111.95</v>
      </c>
      <c r="M430" s="756">
        <v>2</v>
      </c>
      <c r="N430" s="757">
        <v>223.9</v>
      </c>
    </row>
    <row r="431" spans="1:14" ht="14.4" customHeight="1" x14ac:dyDescent="0.3">
      <c r="A431" s="752" t="s">
        <v>562</v>
      </c>
      <c r="B431" s="753" t="s">
        <v>1949</v>
      </c>
      <c r="C431" s="754" t="s">
        <v>575</v>
      </c>
      <c r="D431" s="755" t="s">
        <v>576</v>
      </c>
      <c r="E431" s="754" t="s">
        <v>1304</v>
      </c>
      <c r="F431" s="755" t="s">
        <v>1951</v>
      </c>
      <c r="G431" s="754" t="s">
        <v>1098</v>
      </c>
      <c r="H431" s="754" t="s">
        <v>1814</v>
      </c>
      <c r="I431" s="754" t="s">
        <v>1814</v>
      </c>
      <c r="J431" s="754" t="s">
        <v>1815</v>
      </c>
      <c r="K431" s="754" t="s">
        <v>1816</v>
      </c>
      <c r="L431" s="756">
        <v>163.66999999999999</v>
      </c>
      <c r="M431" s="756">
        <v>3</v>
      </c>
      <c r="N431" s="757">
        <v>491.01</v>
      </c>
    </row>
    <row r="432" spans="1:14" ht="14.4" customHeight="1" x14ac:dyDescent="0.3">
      <c r="A432" s="752" t="s">
        <v>562</v>
      </c>
      <c r="B432" s="753" t="s">
        <v>1949</v>
      </c>
      <c r="C432" s="754" t="s">
        <v>575</v>
      </c>
      <c r="D432" s="755" t="s">
        <v>576</v>
      </c>
      <c r="E432" s="754" t="s">
        <v>1304</v>
      </c>
      <c r="F432" s="755" t="s">
        <v>1951</v>
      </c>
      <c r="G432" s="754" t="s">
        <v>1098</v>
      </c>
      <c r="H432" s="754" t="s">
        <v>1817</v>
      </c>
      <c r="I432" s="754" t="s">
        <v>1817</v>
      </c>
      <c r="J432" s="754" t="s">
        <v>1818</v>
      </c>
      <c r="K432" s="754" t="s">
        <v>1816</v>
      </c>
      <c r="L432" s="756">
        <v>122.69000000000001</v>
      </c>
      <c r="M432" s="756">
        <v>2</v>
      </c>
      <c r="N432" s="757">
        <v>245.38000000000002</v>
      </c>
    </row>
    <row r="433" spans="1:14" ht="14.4" customHeight="1" x14ac:dyDescent="0.3">
      <c r="A433" s="752" t="s">
        <v>562</v>
      </c>
      <c r="B433" s="753" t="s">
        <v>1949</v>
      </c>
      <c r="C433" s="754" t="s">
        <v>575</v>
      </c>
      <c r="D433" s="755" t="s">
        <v>576</v>
      </c>
      <c r="E433" s="754" t="s">
        <v>1304</v>
      </c>
      <c r="F433" s="755" t="s">
        <v>1951</v>
      </c>
      <c r="G433" s="754" t="s">
        <v>1098</v>
      </c>
      <c r="H433" s="754" t="s">
        <v>1819</v>
      </c>
      <c r="I433" s="754" t="s">
        <v>1819</v>
      </c>
      <c r="J433" s="754" t="s">
        <v>1820</v>
      </c>
      <c r="K433" s="754" t="s">
        <v>1821</v>
      </c>
      <c r="L433" s="756">
        <v>179.26</v>
      </c>
      <c r="M433" s="756">
        <v>5</v>
      </c>
      <c r="N433" s="757">
        <v>896.3</v>
      </c>
    </row>
    <row r="434" spans="1:14" ht="14.4" customHeight="1" x14ac:dyDescent="0.3">
      <c r="A434" s="752" t="s">
        <v>562</v>
      </c>
      <c r="B434" s="753" t="s">
        <v>1949</v>
      </c>
      <c r="C434" s="754" t="s">
        <v>575</v>
      </c>
      <c r="D434" s="755" t="s">
        <v>576</v>
      </c>
      <c r="E434" s="754" t="s">
        <v>1304</v>
      </c>
      <c r="F434" s="755" t="s">
        <v>1951</v>
      </c>
      <c r="G434" s="754" t="s">
        <v>1098</v>
      </c>
      <c r="H434" s="754" t="s">
        <v>1822</v>
      </c>
      <c r="I434" s="754" t="s">
        <v>1822</v>
      </c>
      <c r="J434" s="754" t="s">
        <v>1823</v>
      </c>
      <c r="K434" s="754" t="s">
        <v>1816</v>
      </c>
      <c r="L434" s="756">
        <v>129.97011148460948</v>
      </c>
      <c r="M434" s="756">
        <v>3</v>
      </c>
      <c r="N434" s="757">
        <v>389.91033445382845</v>
      </c>
    </row>
    <row r="435" spans="1:14" ht="14.4" customHeight="1" x14ac:dyDescent="0.3">
      <c r="A435" s="752" t="s">
        <v>562</v>
      </c>
      <c r="B435" s="753" t="s">
        <v>1949</v>
      </c>
      <c r="C435" s="754" t="s">
        <v>575</v>
      </c>
      <c r="D435" s="755" t="s">
        <v>576</v>
      </c>
      <c r="E435" s="754" t="s">
        <v>1304</v>
      </c>
      <c r="F435" s="755" t="s">
        <v>1951</v>
      </c>
      <c r="G435" s="754" t="s">
        <v>1098</v>
      </c>
      <c r="H435" s="754" t="s">
        <v>1824</v>
      </c>
      <c r="I435" s="754" t="s">
        <v>1824</v>
      </c>
      <c r="J435" s="754" t="s">
        <v>1825</v>
      </c>
      <c r="K435" s="754" t="s">
        <v>1816</v>
      </c>
      <c r="L435" s="756">
        <v>129.97013575502277</v>
      </c>
      <c r="M435" s="756">
        <v>3</v>
      </c>
      <c r="N435" s="757">
        <v>389.91040726506833</v>
      </c>
    </row>
    <row r="436" spans="1:14" ht="14.4" customHeight="1" x14ac:dyDescent="0.3">
      <c r="A436" s="752" t="s">
        <v>562</v>
      </c>
      <c r="B436" s="753" t="s">
        <v>1949</v>
      </c>
      <c r="C436" s="754" t="s">
        <v>575</v>
      </c>
      <c r="D436" s="755" t="s">
        <v>576</v>
      </c>
      <c r="E436" s="754" t="s">
        <v>1304</v>
      </c>
      <c r="F436" s="755" t="s">
        <v>1951</v>
      </c>
      <c r="G436" s="754" t="s">
        <v>1098</v>
      </c>
      <c r="H436" s="754" t="s">
        <v>1826</v>
      </c>
      <c r="I436" s="754" t="s">
        <v>1826</v>
      </c>
      <c r="J436" s="754" t="s">
        <v>1827</v>
      </c>
      <c r="K436" s="754" t="s">
        <v>1816</v>
      </c>
      <c r="L436" s="756">
        <v>129.97</v>
      </c>
      <c r="M436" s="756">
        <v>3</v>
      </c>
      <c r="N436" s="757">
        <v>389.90999999999997</v>
      </c>
    </row>
    <row r="437" spans="1:14" ht="14.4" customHeight="1" x14ac:dyDescent="0.3">
      <c r="A437" s="752" t="s">
        <v>562</v>
      </c>
      <c r="B437" s="753" t="s">
        <v>1949</v>
      </c>
      <c r="C437" s="754" t="s">
        <v>575</v>
      </c>
      <c r="D437" s="755" t="s">
        <v>576</v>
      </c>
      <c r="E437" s="754" t="s">
        <v>1304</v>
      </c>
      <c r="F437" s="755" t="s">
        <v>1951</v>
      </c>
      <c r="G437" s="754" t="s">
        <v>1098</v>
      </c>
      <c r="H437" s="754" t="s">
        <v>1828</v>
      </c>
      <c r="I437" s="754" t="s">
        <v>1828</v>
      </c>
      <c r="J437" s="754" t="s">
        <v>1829</v>
      </c>
      <c r="K437" s="754" t="s">
        <v>1816</v>
      </c>
      <c r="L437" s="756">
        <v>129.97</v>
      </c>
      <c r="M437" s="756">
        <v>1</v>
      </c>
      <c r="N437" s="757">
        <v>129.97</v>
      </c>
    </row>
    <row r="438" spans="1:14" ht="14.4" customHeight="1" x14ac:dyDescent="0.3">
      <c r="A438" s="752" t="s">
        <v>562</v>
      </c>
      <c r="B438" s="753" t="s">
        <v>1949</v>
      </c>
      <c r="C438" s="754" t="s">
        <v>575</v>
      </c>
      <c r="D438" s="755" t="s">
        <v>576</v>
      </c>
      <c r="E438" s="754" t="s">
        <v>1304</v>
      </c>
      <c r="F438" s="755" t="s">
        <v>1951</v>
      </c>
      <c r="G438" s="754" t="s">
        <v>1098</v>
      </c>
      <c r="H438" s="754" t="s">
        <v>1830</v>
      </c>
      <c r="I438" s="754" t="s">
        <v>1830</v>
      </c>
      <c r="J438" s="754" t="s">
        <v>1831</v>
      </c>
      <c r="K438" s="754" t="s">
        <v>1816</v>
      </c>
      <c r="L438" s="756">
        <v>142.99980362627656</v>
      </c>
      <c r="M438" s="756">
        <v>1</v>
      </c>
      <c r="N438" s="757">
        <v>142.99980362627656</v>
      </c>
    </row>
    <row r="439" spans="1:14" ht="14.4" customHeight="1" x14ac:dyDescent="0.3">
      <c r="A439" s="752" t="s">
        <v>562</v>
      </c>
      <c r="B439" s="753" t="s">
        <v>1949</v>
      </c>
      <c r="C439" s="754" t="s">
        <v>575</v>
      </c>
      <c r="D439" s="755" t="s">
        <v>576</v>
      </c>
      <c r="E439" s="754" t="s">
        <v>1304</v>
      </c>
      <c r="F439" s="755" t="s">
        <v>1951</v>
      </c>
      <c r="G439" s="754" t="s">
        <v>1098</v>
      </c>
      <c r="H439" s="754" t="s">
        <v>1832</v>
      </c>
      <c r="I439" s="754" t="s">
        <v>1832</v>
      </c>
      <c r="J439" s="754" t="s">
        <v>1833</v>
      </c>
      <c r="K439" s="754" t="s">
        <v>1816</v>
      </c>
      <c r="L439" s="756">
        <v>142.99980362627656</v>
      </c>
      <c r="M439" s="756">
        <v>1</v>
      </c>
      <c r="N439" s="757">
        <v>142.99980362627656</v>
      </c>
    </row>
    <row r="440" spans="1:14" ht="14.4" customHeight="1" x14ac:dyDescent="0.3">
      <c r="A440" s="752" t="s">
        <v>562</v>
      </c>
      <c r="B440" s="753" t="s">
        <v>1949</v>
      </c>
      <c r="C440" s="754" t="s">
        <v>575</v>
      </c>
      <c r="D440" s="755" t="s">
        <v>576</v>
      </c>
      <c r="E440" s="754" t="s">
        <v>1834</v>
      </c>
      <c r="F440" s="755" t="s">
        <v>1956</v>
      </c>
      <c r="G440" s="754" t="s">
        <v>588</v>
      </c>
      <c r="H440" s="754" t="s">
        <v>1835</v>
      </c>
      <c r="I440" s="754" t="s">
        <v>1836</v>
      </c>
      <c r="J440" s="754" t="s">
        <v>1837</v>
      </c>
      <c r="K440" s="754" t="s">
        <v>1838</v>
      </c>
      <c r="L440" s="756">
        <v>10665.17</v>
      </c>
      <c r="M440" s="756">
        <v>1</v>
      </c>
      <c r="N440" s="757">
        <v>10665.17</v>
      </c>
    </row>
    <row r="441" spans="1:14" ht="14.4" customHeight="1" x14ac:dyDescent="0.3">
      <c r="A441" s="752" t="s">
        <v>562</v>
      </c>
      <c r="B441" s="753" t="s">
        <v>1949</v>
      </c>
      <c r="C441" s="754" t="s">
        <v>575</v>
      </c>
      <c r="D441" s="755" t="s">
        <v>576</v>
      </c>
      <c r="E441" s="754" t="s">
        <v>1324</v>
      </c>
      <c r="F441" s="755" t="s">
        <v>1952</v>
      </c>
      <c r="G441" s="754"/>
      <c r="H441" s="754" t="s">
        <v>1839</v>
      </c>
      <c r="I441" s="754" t="s">
        <v>1839</v>
      </c>
      <c r="J441" s="754" t="s">
        <v>1840</v>
      </c>
      <c r="K441" s="754" t="s">
        <v>1841</v>
      </c>
      <c r="L441" s="756">
        <v>316.02999999999997</v>
      </c>
      <c r="M441" s="756">
        <v>1</v>
      </c>
      <c r="N441" s="757">
        <v>316.02999999999997</v>
      </c>
    </row>
    <row r="442" spans="1:14" ht="14.4" customHeight="1" x14ac:dyDescent="0.3">
      <c r="A442" s="752" t="s">
        <v>562</v>
      </c>
      <c r="B442" s="753" t="s">
        <v>1949</v>
      </c>
      <c r="C442" s="754" t="s">
        <v>575</v>
      </c>
      <c r="D442" s="755" t="s">
        <v>576</v>
      </c>
      <c r="E442" s="754" t="s">
        <v>1324</v>
      </c>
      <c r="F442" s="755" t="s">
        <v>1952</v>
      </c>
      <c r="G442" s="754" t="s">
        <v>588</v>
      </c>
      <c r="H442" s="754" t="s">
        <v>1325</v>
      </c>
      <c r="I442" s="754" t="s">
        <v>1325</v>
      </c>
      <c r="J442" s="754" t="s">
        <v>1326</v>
      </c>
      <c r="K442" s="754" t="s">
        <v>1327</v>
      </c>
      <c r="L442" s="756">
        <v>57.990499999999997</v>
      </c>
      <c r="M442" s="756">
        <v>4</v>
      </c>
      <c r="N442" s="757">
        <v>231.96199999999999</v>
      </c>
    </row>
    <row r="443" spans="1:14" ht="14.4" customHeight="1" x14ac:dyDescent="0.3">
      <c r="A443" s="752" t="s">
        <v>562</v>
      </c>
      <c r="B443" s="753" t="s">
        <v>1949</v>
      </c>
      <c r="C443" s="754" t="s">
        <v>575</v>
      </c>
      <c r="D443" s="755" t="s">
        <v>576</v>
      </c>
      <c r="E443" s="754" t="s">
        <v>1324</v>
      </c>
      <c r="F443" s="755" t="s">
        <v>1952</v>
      </c>
      <c r="G443" s="754" t="s">
        <v>588</v>
      </c>
      <c r="H443" s="754" t="s">
        <v>1336</v>
      </c>
      <c r="I443" s="754" t="s">
        <v>1337</v>
      </c>
      <c r="J443" s="754" t="s">
        <v>1338</v>
      </c>
      <c r="K443" s="754" t="s">
        <v>1339</v>
      </c>
      <c r="L443" s="756">
        <v>23.560009660365509</v>
      </c>
      <c r="M443" s="756">
        <v>350</v>
      </c>
      <c r="N443" s="757">
        <v>8246.0033811279282</v>
      </c>
    </row>
    <row r="444" spans="1:14" ht="14.4" customHeight="1" x14ac:dyDescent="0.3">
      <c r="A444" s="752" t="s">
        <v>562</v>
      </c>
      <c r="B444" s="753" t="s">
        <v>1949</v>
      </c>
      <c r="C444" s="754" t="s">
        <v>575</v>
      </c>
      <c r="D444" s="755" t="s">
        <v>576</v>
      </c>
      <c r="E444" s="754" t="s">
        <v>1324</v>
      </c>
      <c r="F444" s="755" t="s">
        <v>1952</v>
      </c>
      <c r="G444" s="754" t="s">
        <v>588</v>
      </c>
      <c r="H444" s="754" t="s">
        <v>1343</v>
      </c>
      <c r="I444" s="754" t="s">
        <v>1344</v>
      </c>
      <c r="J444" s="754" t="s">
        <v>1345</v>
      </c>
      <c r="K444" s="754" t="s">
        <v>1346</v>
      </c>
      <c r="L444" s="756">
        <v>612.89</v>
      </c>
      <c r="M444" s="756">
        <v>2</v>
      </c>
      <c r="N444" s="757">
        <v>1225.78</v>
      </c>
    </row>
    <row r="445" spans="1:14" ht="14.4" customHeight="1" x14ac:dyDescent="0.3">
      <c r="A445" s="752" t="s">
        <v>562</v>
      </c>
      <c r="B445" s="753" t="s">
        <v>1949</v>
      </c>
      <c r="C445" s="754" t="s">
        <v>575</v>
      </c>
      <c r="D445" s="755" t="s">
        <v>576</v>
      </c>
      <c r="E445" s="754" t="s">
        <v>1324</v>
      </c>
      <c r="F445" s="755" t="s">
        <v>1952</v>
      </c>
      <c r="G445" s="754" t="s">
        <v>588</v>
      </c>
      <c r="H445" s="754" t="s">
        <v>1347</v>
      </c>
      <c r="I445" s="754" t="s">
        <v>1347</v>
      </c>
      <c r="J445" s="754" t="s">
        <v>1348</v>
      </c>
      <c r="K445" s="754" t="s">
        <v>1349</v>
      </c>
      <c r="L445" s="756">
        <v>264</v>
      </c>
      <c r="M445" s="756">
        <v>1</v>
      </c>
      <c r="N445" s="757">
        <v>264</v>
      </c>
    </row>
    <row r="446" spans="1:14" ht="14.4" customHeight="1" x14ac:dyDescent="0.3">
      <c r="A446" s="752" t="s">
        <v>562</v>
      </c>
      <c r="B446" s="753" t="s">
        <v>1949</v>
      </c>
      <c r="C446" s="754" t="s">
        <v>575</v>
      </c>
      <c r="D446" s="755" t="s">
        <v>576</v>
      </c>
      <c r="E446" s="754" t="s">
        <v>1324</v>
      </c>
      <c r="F446" s="755" t="s">
        <v>1952</v>
      </c>
      <c r="G446" s="754" t="s">
        <v>588</v>
      </c>
      <c r="H446" s="754" t="s">
        <v>1354</v>
      </c>
      <c r="I446" s="754" t="s">
        <v>1355</v>
      </c>
      <c r="J446" s="754" t="s">
        <v>1356</v>
      </c>
      <c r="K446" s="754" t="s">
        <v>1357</v>
      </c>
      <c r="L446" s="756">
        <v>181.5</v>
      </c>
      <c r="M446" s="756">
        <v>4</v>
      </c>
      <c r="N446" s="757">
        <v>726</v>
      </c>
    </row>
    <row r="447" spans="1:14" ht="14.4" customHeight="1" x14ac:dyDescent="0.3">
      <c r="A447" s="752" t="s">
        <v>562</v>
      </c>
      <c r="B447" s="753" t="s">
        <v>1949</v>
      </c>
      <c r="C447" s="754" t="s">
        <v>575</v>
      </c>
      <c r="D447" s="755" t="s">
        <v>576</v>
      </c>
      <c r="E447" s="754" t="s">
        <v>1324</v>
      </c>
      <c r="F447" s="755" t="s">
        <v>1952</v>
      </c>
      <c r="G447" s="754" t="s">
        <v>588</v>
      </c>
      <c r="H447" s="754" t="s">
        <v>1378</v>
      </c>
      <c r="I447" s="754" t="s">
        <v>1378</v>
      </c>
      <c r="J447" s="754" t="s">
        <v>1379</v>
      </c>
      <c r="K447" s="754" t="s">
        <v>1380</v>
      </c>
      <c r="L447" s="756">
        <v>517</v>
      </c>
      <c r="M447" s="756">
        <v>1</v>
      </c>
      <c r="N447" s="757">
        <v>517</v>
      </c>
    </row>
    <row r="448" spans="1:14" ht="14.4" customHeight="1" x14ac:dyDescent="0.3">
      <c r="A448" s="752" t="s">
        <v>562</v>
      </c>
      <c r="B448" s="753" t="s">
        <v>1949</v>
      </c>
      <c r="C448" s="754" t="s">
        <v>575</v>
      </c>
      <c r="D448" s="755" t="s">
        <v>576</v>
      </c>
      <c r="E448" s="754" t="s">
        <v>1324</v>
      </c>
      <c r="F448" s="755" t="s">
        <v>1952</v>
      </c>
      <c r="G448" s="754" t="s">
        <v>588</v>
      </c>
      <c r="H448" s="754" t="s">
        <v>1842</v>
      </c>
      <c r="I448" s="754" t="s">
        <v>1843</v>
      </c>
      <c r="J448" s="754" t="s">
        <v>1069</v>
      </c>
      <c r="K448" s="754" t="s">
        <v>1844</v>
      </c>
      <c r="L448" s="756">
        <v>233.71999999999997</v>
      </c>
      <c r="M448" s="756">
        <v>5</v>
      </c>
      <c r="N448" s="757">
        <v>1168.5999999999999</v>
      </c>
    </row>
    <row r="449" spans="1:14" ht="14.4" customHeight="1" x14ac:dyDescent="0.3">
      <c r="A449" s="752" t="s">
        <v>562</v>
      </c>
      <c r="B449" s="753" t="s">
        <v>1949</v>
      </c>
      <c r="C449" s="754" t="s">
        <v>575</v>
      </c>
      <c r="D449" s="755" t="s">
        <v>576</v>
      </c>
      <c r="E449" s="754" t="s">
        <v>1324</v>
      </c>
      <c r="F449" s="755" t="s">
        <v>1952</v>
      </c>
      <c r="G449" s="754" t="s">
        <v>588</v>
      </c>
      <c r="H449" s="754" t="s">
        <v>1389</v>
      </c>
      <c r="I449" s="754" t="s">
        <v>1389</v>
      </c>
      <c r="J449" s="754" t="s">
        <v>1390</v>
      </c>
      <c r="K449" s="754" t="s">
        <v>1391</v>
      </c>
      <c r="L449" s="756">
        <v>462</v>
      </c>
      <c r="M449" s="756">
        <v>3</v>
      </c>
      <c r="N449" s="757">
        <v>1386</v>
      </c>
    </row>
    <row r="450" spans="1:14" ht="14.4" customHeight="1" x14ac:dyDescent="0.3">
      <c r="A450" s="752" t="s">
        <v>562</v>
      </c>
      <c r="B450" s="753" t="s">
        <v>1949</v>
      </c>
      <c r="C450" s="754" t="s">
        <v>575</v>
      </c>
      <c r="D450" s="755" t="s">
        <v>576</v>
      </c>
      <c r="E450" s="754" t="s">
        <v>1324</v>
      </c>
      <c r="F450" s="755" t="s">
        <v>1952</v>
      </c>
      <c r="G450" s="754" t="s">
        <v>588</v>
      </c>
      <c r="H450" s="754" t="s">
        <v>1392</v>
      </c>
      <c r="I450" s="754" t="s">
        <v>1392</v>
      </c>
      <c r="J450" s="754" t="s">
        <v>1393</v>
      </c>
      <c r="K450" s="754" t="s">
        <v>1394</v>
      </c>
      <c r="L450" s="756">
        <v>154.70957746478879</v>
      </c>
      <c r="M450" s="756">
        <v>14.199999999999996</v>
      </c>
      <c r="N450" s="757">
        <v>2196.8760000000002</v>
      </c>
    </row>
    <row r="451" spans="1:14" ht="14.4" customHeight="1" x14ac:dyDescent="0.3">
      <c r="A451" s="752" t="s">
        <v>562</v>
      </c>
      <c r="B451" s="753" t="s">
        <v>1949</v>
      </c>
      <c r="C451" s="754" t="s">
        <v>575</v>
      </c>
      <c r="D451" s="755" t="s">
        <v>576</v>
      </c>
      <c r="E451" s="754" t="s">
        <v>1324</v>
      </c>
      <c r="F451" s="755" t="s">
        <v>1952</v>
      </c>
      <c r="G451" s="754" t="s">
        <v>588</v>
      </c>
      <c r="H451" s="754" t="s">
        <v>1395</v>
      </c>
      <c r="I451" s="754" t="s">
        <v>1395</v>
      </c>
      <c r="J451" s="754" t="s">
        <v>1396</v>
      </c>
      <c r="K451" s="754" t="s">
        <v>1397</v>
      </c>
      <c r="L451" s="756">
        <v>152.9</v>
      </c>
      <c r="M451" s="756">
        <v>1.2</v>
      </c>
      <c r="N451" s="757">
        <v>183.48</v>
      </c>
    </row>
    <row r="452" spans="1:14" ht="14.4" customHeight="1" x14ac:dyDescent="0.3">
      <c r="A452" s="752" t="s">
        <v>562</v>
      </c>
      <c r="B452" s="753" t="s">
        <v>1949</v>
      </c>
      <c r="C452" s="754" t="s">
        <v>575</v>
      </c>
      <c r="D452" s="755" t="s">
        <v>576</v>
      </c>
      <c r="E452" s="754" t="s">
        <v>1324</v>
      </c>
      <c r="F452" s="755" t="s">
        <v>1952</v>
      </c>
      <c r="G452" s="754" t="s">
        <v>588</v>
      </c>
      <c r="H452" s="754" t="s">
        <v>1845</v>
      </c>
      <c r="I452" s="754" t="s">
        <v>1845</v>
      </c>
      <c r="J452" s="754" t="s">
        <v>1846</v>
      </c>
      <c r="K452" s="754" t="s">
        <v>1847</v>
      </c>
      <c r="L452" s="756">
        <v>416.93999999999994</v>
      </c>
      <c r="M452" s="756">
        <v>2</v>
      </c>
      <c r="N452" s="757">
        <v>833.87999999999988</v>
      </c>
    </row>
    <row r="453" spans="1:14" ht="14.4" customHeight="1" x14ac:dyDescent="0.3">
      <c r="A453" s="752" t="s">
        <v>562</v>
      </c>
      <c r="B453" s="753" t="s">
        <v>1949</v>
      </c>
      <c r="C453" s="754" t="s">
        <v>575</v>
      </c>
      <c r="D453" s="755" t="s">
        <v>576</v>
      </c>
      <c r="E453" s="754" t="s">
        <v>1324</v>
      </c>
      <c r="F453" s="755" t="s">
        <v>1952</v>
      </c>
      <c r="G453" s="754" t="s">
        <v>588</v>
      </c>
      <c r="H453" s="754" t="s">
        <v>1414</v>
      </c>
      <c r="I453" s="754" t="s">
        <v>1414</v>
      </c>
      <c r="J453" s="754" t="s">
        <v>1352</v>
      </c>
      <c r="K453" s="754" t="s">
        <v>1353</v>
      </c>
      <c r="L453" s="756">
        <v>233.05857142857144</v>
      </c>
      <c r="M453" s="756">
        <v>7</v>
      </c>
      <c r="N453" s="757">
        <v>1631.41</v>
      </c>
    </row>
    <row r="454" spans="1:14" ht="14.4" customHeight="1" x14ac:dyDescent="0.3">
      <c r="A454" s="752" t="s">
        <v>562</v>
      </c>
      <c r="B454" s="753" t="s">
        <v>1949</v>
      </c>
      <c r="C454" s="754" t="s">
        <v>575</v>
      </c>
      <c r="D454" s="755" t="s">
        <v>576</v>
      </c>
      <c r="E454" s="754" t="s">
        <v>1324</v>
      </c>
      <c r="F454" s="755" t="s">
        <v>1952</v>
      </c>
      <c r="G454" s="754" t="s">
        <v>588</v>
      </c>
      <c r="H454" s="754" t="s">
        <v>1848</v>
      </c>
      <c r="I454" s="754" t="s">
        <v>1848</v>
      </c>
      <c r="J454" s="754" t="s">
        <v>1849</v>
      </c>
      <c r="K454" s="754" t="s">
        <v>1850</v>
      </c>
      <c r="L454" s="756">
        <v>572.22</v>
      </c>
      <c r="M454" s="756">
        <v>2</v>
      </c>
      <c r="N454" s="757">
        <v>1144.44</v>
      </c>
    </row>
    <row r="455" spans="1:14" ht="14.4" customHeight="1" x14ac:dyDescent="0.3">
      <c r="A455" s="752" t="s">
        <v>562</v>
      </c>
      <c r="B455" s="753" t="s">
        <v>1949</v>
      </c>
      <c r="C455" s="754" t="s">
        <v>575</v>
      </c>
      <c r="D455" s="755" t="s">
        <v>576</v>
      </c>
      <c r="E455" s="754" t="s">
        <v>1324</v>
      </c>
      <c r="F455" s="755" t="s">
        <v>1952</v>
      </c>
      <c r="G455" s="754" t="s">
        <v>588</v>
      </c>
      <c r="H455" s="754" t="s">
        <v>1419</v>
      </c>
      <c r="I455" s="754" t="s">
        <v>1419</v>
      </c>
      <c r="J455" s="754" t="s">
        <v>1420</v>
      </c>
      <c r="K455" s="754" t="s">
        <v>1421</v>
      </c>
      <c r="L455" s="756">
        <v>251.15999999999997</v>
      </c>
      <c r="M455" s="756">
        <v>36</v>
      </c>
      <c r="N455" s="757">
        <v>9041.7599999999984</v>
      </c>
    </row>
    <row r="456" spans="1:14" ht="14.4" customHeight="1" x14ac:dyDescent="0.3">
      <c r="A456" s="752" t="s">
        <v>562</v>
      </c>
      <c r="B456" s="753" t="s">
        <v>1949</v>
      </c>
      <c r="C456" s="754" t="s">
        <v>575</v>
      </c>
      <c r="D456" s="755" t="s">
        <v>576</v>
      </c>
      <c r="E456" s="754" t="s">
        <v>1324</v>
      </c>
      <c r="F456" s="755" t="s">
        <v>1952</v>
      </c>
      <c r="G456" s="754" t="s">
        <v>1098</v>
      </c>
      <c r="H456" s="754" t="s">
        <v>1851</v>
      </c>
      <c r="I456" s="754" t="s">
        <v>1852</v>
      </c>
      <c r="J456" s="754" t="s">
        <v>1853</v>
      </c>
      <c r="K456" s="754" t="s">
        <v>1854</v>
      </c>
      <c r="L456" s="756">
        <v>29.370184571181507</v>
      </c>
      <c r="M456" s="756">
        <v>18</v>
      </c>
      <c r="N456" s="757">
        <v>528.66332228126714</v>
      </c>
    </row>
    <row r="457" spans="1:14" ht="14.4" customHeight="1" x14ac:dyDescent="0.3">
      <c r="A457" s="752" t="s">
        <v>562</v>
      </c>
      <c r="B457" s="753" t="s">
        <v>1949</v>
      </c>
      <c r="C457" s="754" t="s">
        <v>575</v>
      </c>
      <c r="D457" s="755" t="s">
        <v>576</v>
      </c>
      <c r="E457" s="754" t="s">
        <v>1324</v>
      </c>
      <c r="F457" s="755" t="s">
        <v>1952</v>
      </c>
      <c r="G457" s="754" t="s">
        <v>1098</v>
      </c>
      <c r="H457" s="754" t="s">
        <v>1855</v>
      </c>
      <c r="I457" s="754" t="s">
        <v>1856</v>
      </c>
      <c r="J457" s="754" t="s">
        <v>1857</v>
      </c>
      <c r="K457" s="754" t="s">
        <v>1858</v>
      </c>
      <c r="L457" s="756">
        <v>12412.950000000003</v>
      </c>
      <c r="M457" s="756">
        <v>5.2</v>
      </c>
      <c r="N457" s="757">
        <v>64547.340000000011</v>
      </c>
    </row>
    <row r="458" spans="1:14" ht="14.4" customHeight="1" x14ac:dyDescent="0.3">
      <c r="A458" s="752" t="s">
        <v>562</v>
      </c>
      <c r="B458" s="753" t="s">
        <v>1949</v>
      </c>
      <c r="C458" s="754" t="s">
        <v>575</v>
      </c>
      <c r="D458" s="755" t="s">
        <v>576</v>
      </c>
      <c r="E458" s="754" t="s">
        <v>1324</v>
      </c>
      <c r="F458" s="755" t="s">
        <v>1952</v>
      </c>
      <c r="G458" s="754" t="s">
        <v>1098</v>
      </c>
      <c r="H458" s="754" t="s">
        <v>1432</v>
      </c>
      <c r="I458" s="754" t="s">
        <v>1432</v>
      </c>
      <c r="J458" s="754" t="s">
        <v>1433</v>
      </c>
      <c r="K458" s="754" t="s">
        <v>1434</v>
      </c>
      <c r="L458" s="756">
        <v>75.129644976132923</v>
      </c>
      <c r="M458" s="756">
        <v>56</v>
      </c>
      <c r="N458" s="757">
        <v>4207.2601186634438</v>
      </c>
    </row>
    <row r="459" spans="1:14" ht="14.4" customHeight="1" x14ac:dyDescent="0.3">
      <c r="A459" s="752" t="s">
        <v>562</v>
      </c>
      <c r="B459" s="753" t="s">
        <v>1949</v>
      </c>
      <c r="C459" s="754" t="s">
        <v>575</v>
      </c>
      <c r="D459" s="755" t="s">
        <v>576</v>
      </c>
      <c r="E459" s="754" t="s">
        <v>1324</v>
      </c>
      <c r="F459" s="755" t="s">
        <v>1952</v>
      </c>
      <c r="G459" s="754" t="s">
        <v>1098</v>
      </c>
      <c r="H459" s="754" t="s">
        <v>1435</v>
      </c>
      <c r="I459" s="754" t="s">
        <v>1435</v>
      </c>
      <c r="J459" s="754" t="s">
        <v>1436</v>
      </c>
      <c r="K459" s="754" t="s">
        <v>1394</v>
      </c>
      <c r="L459" s="756">
        <v>953.7</v>
      </c>
      <c r="M459" s="756">
        <v>9.6999999999999993</v>
      </c>
      <c r="N459" s="757">
        <v>9250.89</v>
      </c>
    </row>
    <row r="460" spans="1:14" ht="14.4" customHeight="1" x14ac:dyDescent="0.3">
      <c r="A460" s="752" t="s">
        <v>562</v>
      </c>
      <c r="B460" s="753" t="s">
        <v>1949</v>
      </c>
      <c r="C460" s="754" t="s">
        <v>575</v>
      </c>
      <c r="D460" s="755" t="s">
        <v>576</v>
      </c>
      <c r="E460" s="754" t="s">
        <v>1437</v>
      </c>
      <c r="F460" s="755" t="s">
        <v>1953</v>
      </c>
      <c r="G460" s="754" t="s">
        <v>588</v>
      </c>
      <c r="H460" s="754" t="s">
        <v>1859</v>
      </c>
      <c r="I460" s="754" t="s">
        <v>1860</v>
      </c>
      <c r="J460" s="754" t="s">
        <v>1861</v>
      </c>
      <c r="K460" s="754" t="s">
        <v>1862</v>
      </c>
      <c r="L460" s="756">
        <v>4950</v>
      </c>
      <c r="M460" s="756">
        <v>5</v>
      </c>
      <c r="N460" s="757">
        <v>24750</v>
      </c>
    </row>
    <row r="461" spans="1:14" ht="14.4" customHeight="1" x14ac:dyDescent="0.3">
      <c r="A461" s="752" t="s">
        <v>562</v>
      </c>
      <c r="B461" s="753" t="s">
        <v>1949</v>
      </c>
      <c r="C461" s="754" t="s">
        <v>575</v>
      </c>
      <c r="D461" s="755" t="s">
        <v>576</v>
      </c>
      <c r="E461" s="754" t="s">
        <v>1437</v>
      </c>
      <c r="F461" s="755" t="s">
        <v>1953</v>
      </c>
      <c r="G461" s="754" t="s">
        <v>1098</v>
      </c>
      <c r="H461" s="754" t="s">
        <v>1863</v>
      </c>
      <c r="I461" s="754" t="s">
        <v>1863</v>
      </c>
      <c r="J461" s="754" t="s">
        <v>1864</v>
      </c>
      <c r="K461" s="754" t="s">
        <v>1865</v>
      </c>
      <c r="L461" s="756">
        <v>157.97222222222226</v>
      </c>
      <c r="M461" s="756">
        <v>7.1999999999999993</v>
      </c>
      <c r="N461" s="757">
        <v>1137.4000000000001</v>
      </c>
    </row>
    <row r="462" spans="1:14" ht="14.4" customHeight="1" x14ac:dyDescent="0.3">
      <c r="A462" s="752" t="s">
        <v>562</v>
      </c>
      <c r="B462" s="753" t="s">
        <v>1949</v>
      </c>
      <c r="C462" s="754" t="s">
        <v>575</v>
      </c>
      <c r="D462" s="755" t="s">
        <v>576</v>
      </c>
      <c r="E462" s="754" t="s">
        <v>1437</v>
      </c>
      <c r="F462" s="755" t="s">
        <v>1953</v>
      </c>
      <c r="G462" s="754" t="s">
        <v>1098</v>
      </c>
      <c r="H462" s="754" t="s">
        <v>1866</v>
      </c>
      <c r="I462" s="754" t="s">
        <v>1866</v>
      </c>
      <c r="J462" s="754" t="s">
        <v>1864</v>
      </c>
      <c r="K462" s="754" t="s">
        <v>1867</v>
      </c>
      <c r="L462" s="756">
        <v>307.99999999999994</v>
      </c>
      <c r="M462" s="756">
        <v>2.2000000000000002</v>
      </c>
      <c r="N462" s="757">
        <v>677.59999999999991</v>
      </c>
    </row>
    <row r="463" spans="1:14" ht="14.4" customHeight="1" x14ac:dyDescent="0.3">
      <c r="A463" s="752" t="s">
        <v>562</v>
      </c>
      <c r="B463" s="753" t="s">
        <v>1949</v>
      </c>
      <c r="C463" s="754" t="s">
        <v>575</v>
      </c>
      <c r="D463" s="755" t="s">
        <v>576</v>
      </c>
      <c r="E463" s="754" t="s">
        <v>1450</v>
      </c>
      <c r="F463" s="755" t="s">
        <v>1954</v>
      </c>
      <c r="G463" s="754"/>
      <c r="H463" s="754"/>
      <c r="I463" s="754" t="s">
        <v>1868</v>
      </c>
      <c r="J463" s="754" t="s">
        <v>1869</v>
      </c>
      <c r="K463" s="754"/>
      <c r="L463" s="756">
        <v>9005.301176470588</v>
      </c>
      <c r="M463" s="756">
        <v>17</v>
      </c>
      <c r="N463" s="757">
        <v>153090.12</v>
      </c>
    </row>
    <row r="464" spans="1:14" ht="14.4" customHeight="1" x14ac:dyDescent="0.3">
      <c r="A464" s="752" t="s">
        <v>562</v>
      </c>
      <c r="B464" s="753" t="s">
        <v>1949</v>
      </c>
      <c r="C464" s="754" t="s">
        <v>575</v>
      </c>
      <c r="D464" s="755" t="s">
        <v>576</v>
      </c>
      <c r="E464" s="754" t="s">
        <v>1450</v>
      </c>
      <c r="F464" s="755" t="s">
        <v>1954</v>
      </c>
      <c r="G464" s="754"/>
      <c r="H464" s="754"/>
      <c r="I464" s="754" t="s">
        <v>1870</v>
      </c>
      <c r="J464" s="754" t="s">
        <v>1871</v>
      </c>
      <c r="K464" s="754" t="s">
        <v>1872</v>
      </c>
      <c r="L464" s="756">
        <v>1287</v>
      </c>
      <c r="M464" s="756">
        <v>87</v>
      </c>
      <c r="N464" s="757">
        <v>111969</v>
      </c>
    </row>
    <row r="465" spans="1:14" ht="14.4" customHeight="1" x14ac:dyDescent="0.3">
      <c r="A465" s="752" t="s">
        <v>562</v>
      </c>
      <c r="B465" s="753" t="s">
        <v>1949</v>
      </c>
      <c r="C465" s="754" t="s">
        <v>575</v>
      </c>
      <c r="D465" s="755" t="s">
        <v>576</v>
      </c>
      <c r="E465" s="754" t="s">
        <v>1450</v>
      </c>
      <c r="F465" s="755" t="s">
        <v>1954</v>
      </c>
      <c r="G465" s="754"/>
      <c r="H465" s="754"/>
      <c r="I465" s="754" t="s">
        <v>1873</v>
      </c>
      <c r="J465" s="754" t="s">
        <v>1874</v>
      </c>
      <c r="K465" s="754"/>
      <c r="L465" s="756">
        <v>4305.3999999999996</v>
      </c>
      <c r="M465" s="756">
        <v>11</v>
      </c>
      <c r="N465" s="757">
        <v>47359.399999999994</v>
      </c>
    </row>
    <row r="466" spans="1:14" ht="14.4" customHeight="1" x14ac:dyDescent="0.3">
      <c r="A466" s="752" t="s">
        <v>562</v>
      </c>
      <c r="B466" s="753" t="s">
        <v>1949</v>
      </c>
      <c r="C466" s="754" t="s">
        <v>575</v>
      </c>
      <c r="D466" s="755" t="s">
        <v>576</v>
      </c>
      <c r="E466" s="754" t="s">
        <v>1450</v>
      </c>
      <c r="F466" s="755" t="s">
        <v>1954</v>
      </c>
      <c r="G466" s="754"/>
      <c r="H466" s="754"/>
      <c r="I466" s="754" t="s">
        <v>1875</v>
      </c>
      <c r="J466" s="754" t="s">
        <v>1876</v>
      </c>
      <c r="K466" s="754"/>
      <c r="L466" s="756">
        <v>3119.4666666666672</v>
      </c>
      <c r="M466" s="756">
        <v>6</v>
      </c>
      <c r="N466" s="757">
        <v>18716.800000000003</v>
      </c>
    </row>
    <row r="467" spans="1:14" ht="14.4" customHeight="1" x14ac:dyDescent="0.3">
      <c r="A467" s="752" t="s">
        <v>562</v>
      </c>
      <c r="B467" s="753" t="s">
        <v>1949</v>
      </c>
      <c r="C467" s="754" t="s">
        <v>575</v>
      </c>
      <c r="D467" s="755" t="s">
        <v>576</v>
      </c>
      <c r="E467" s="754" t="s">
        <v>1453</v>
      </c>
      <c r="F467" s="755" t="s">
        <v>1955</v>
      </c>
      <c r="G467" s="754" t="s">
        <v>588</v>
      </c>
      <c r="H467" s="754" t="s">
        <v>1454</v>
      </c>
      <c r="I467" s="754" t="s">
        <v>1455</v>
      </c>
      <c r="J467" s="754" t="s">
        <v>1456</v>
      </c>
      <c r="K467" s="754" t="s">
        <v>1457</v>
      </c>
      <c r="L467" s="756">
        <v>2719.2</v>
      </c>
      <c r="M467" s="756">
        <v>2</v>
      </c>
      <c r="N467" s="757">
        <v>5438.4</v>
      </c>
    </row>
    <row r="468" spans="1:14" ht="14.4" customHeight="1" x14ac:dyDescent="0.3">
      <c r="A468" s="752" t="s">
        <v>562</v>
      </c>
      <c r="B468" s="753" t="s">
        <v>1949</v>
      </c>
      <c r="C468" s="754" t="s">
        <v>575</v>
      </c>
      <c r="D468" s="755" t="s">
        <v>576</v>
      </c>
      <c r="E468" s="754" t="s">
        <v>1453</v>
      </c>
      <c r="F468" s="755" t="s">
        <v>1955</v>
      </c>
      <c r="G468" s="754" t="s">
        <v>588</v>
      </c>
      <c r="H468" s="754" t="s">
        <v>1877</v>
      </c>
      <c r="I468" s="754" t="s">
        <v>1877</v>
      </c>
      <c r="J468" s="754" t="s">
        <v>1878</v>
      </c>
      <c r="K468" s="754" t="s">
        <v>1879</v>
      </c>
      <c r="L468" s="756">
        <v>3410</v>
      </c>
      <c r="M468" s="756">
        <v>1</v>
      </c>
      <c r="N468" s="757">
        <v>3410</v>
      </c>
    </row>
    <row r="469" spans="1:14" ht="14.4" customHeight="1" x14ac:dyDescent="0.3">
      <c r="A469" s="752" t="s">
        <v>562</v>
      </c>
      <c r="B469" s="753" t="s">
        <v>1949</v>
      </c>
      <c r="C469" s="754" t="s">
        <v>575</v>
      </c>
      <c r="D469" s="755" t="s">
        <v>576</v>
      </c>
      <c r="E469" s="754" t="s">
        <v>1453</v>
      </c>
      <c r="F469" s="755" t="s">
        <v>1955</v>
      </c>
      <c r="G469" s="754" t="s">
        <v>588</v>
      </c>
      <c r="H469" s="754" t="s">
        <v>1880</v>
      </c>
      <c r="I469" s="754" t="s">
        <v>1881</v>
      </c>
      <c r="J469" s="754" t="s">
        <v>1882</v>
      </c>
      <c r="K469" s="754" t="s">
        <v>1879</v>
      </c>
      <c r="L469" s="756">
        <v>1329.4603124999999</v>
      </c>
      <c r="M469" s="756">
        <v>16</v>
      </c>
      <c r="N469" s="757">
        <v>21271.364999999998</v>
      </c>
    </row>
    <row r="470" spans="1:14" ht="14.4" customHeight="1" x14ac:dyDescent="0.3">
      <c r="A470" s="752" t="s">
        <v>562</v>
      </c>
      <c r="B470" s="753" t="s">
        <v>1949</v>
      </c>
      <c r="C470" s="754" t="s">
        <v>575</v>
      </c>
      <c r="D470" s="755" t="s">
        <v>576</v>
      </c>
      <c r="E470" s="754" t="s">
        <v>1453</v>
      </c>
      <c r="F470" s="755" t="s">
        <v>1955</v>
      </c>
      <c r="G470" s="754" t="s">
        <v>588</v>
      </c>
      <c r="H470" s="754" t="s">
        <v>1883</v>
      </c>
      <c r="I470" s="754" t="s">
        <v>1883</v>
      </c>
      <c r="J470" s="754" t="s">
        <v>1884</v>
      </c>
      <c r="K470" s="754" t="s">
        <v>1885</v>
      </c>
      <c r="L470" s="756">
        <v>3524.8407726508294</v>
      </c>
      <c r="M470" s="756">
        <v>14</v>
      </c>
      <c r="N470" s="757">
        <v>49347.77081711161</v>
      </c>
    </row>
    <row r="471" spans="1:14" ht="14.4" customHeight="1" x14ac:dyDescent="0.3">
      <c r="A471" s="752" t="s">
        <v>562</v>
      </c>
      <c r="B471" s="753" t="s">
        <v>1949</v>
      </c>
      <c r="C471" s="754" t="s">
        <v>575</v>
      </c>
      <c r="D471" s="755" t="s">
        <v>576</v>
      </c>
      <c r="E471" s="754" t="s">
        <v>1453</v>
      </c>
      <c r="F471" s="755" t="s">
        <v>1955</v>
      </c>
      <c r="G471" s="754" t="s">
        <v>588</v>
      </c>
      <c r="H471" s="754" t="s">
        <v>1886</v>
      </c>
      <c r="I471" s="754" t="s">
        <v>1887</v>
      </c>
      <c r="J471" s="754" t="s">
        <v>1888</v>
      </c>
      <c r="K471" s="754" t="s">
        <v>1889</v>
      </c>
      <c r="L471" s="756">
        <v>2221.34</v>
      </c>
      <c r="M471" s="756">
        <v>1</v>
      </c>
      <c r="N471" s="757">
        <v>2221.34</v>
      </c>
    </row>
    <row r="472" spans="1:14" ht="14.4" customHeight="1" x14ac:dyDescent="0.3">
      <c r="A472" s="752" t="s">
        <v>562</v>
      </c>
      <c r="B472" s="753" t="s">
        <v>1949</v>
      </c>
      <c r="C472" s="754" t="s">
        <v>578</v>
      </c>
      <c r="D472" s="755" t="s">
        <v>579</v>
      </c>
      <c r="E472" s="754" t="s">
        <v>581</v>
      </c>
      <c r="F472" s="755" t="s">
        <v>1950</v>
      </c>
      <c r="G472" s="754"/>
      <c r="H472" s="754" t="s">
        <v>1472</v>
      </c>
      <c r="I472" s="754" t="s">
        <v>1473</v>
      </c>
      <c r="J472" s="754" t="s">
        <v>1474</v>
      </c>
      <c r="K472" s="754" t="s">
        <v>1475</v>
      </c>
      <c r="L472" s="756">
        <v>58.869999999999983</v>
      </c>
      <c r="M472" s="756">
        <v>20</v>
      </c>
      <c r="N472" s="757">
        <v>1177.3999999999996</v>
      </c>
    </row>
    <row r="473" spans="1:14" ht="14.4" customHeight="1" x14ac:dyDescent="0.3">
      <c r="A473" s="752" t="s">
        <v>562</v>
      </c>
      <c r="B473" s="753" t="s">
        <v>1949</v>
      </c>
      <c r="C473" s="754" t="s">
        <v>578</v>
      </c>
      <c r="D473" s="755" t="s">
        <v>579</v>
      </c>
      <c r="E473" s="754" t="s">
        <v>581</v>
      </c>
      <c r="F473" s="755" t="s">
        <v>1950</v>
      </c>
      <c r="G473" s="754" t="s">
        <v>588</v>
      </c>
      <c r="H473" s="754" t="s">
        <v>589</v>
      </c>
      <c r="I473" s="754" t="s">
        <v>589</v>
      </c>
      <c r="J473" s="754" t="s">
        <v>590</v>
      </c>
      <c r="K473" s="754" t="s">
        <v>591</v>
      </c>
      <c r="L473" s="756">
        <v>171.59999996704002</v>
      </c>
      <c r="M473" s="756">
        <v>13</v>
      </c>
      <c r="N473" s="757">
        <v>2230.7999995715204</v>
      </c>
    </row>
    <row r="474" spans="1:14" ht="14.4" customHeight="1" x14ac:dyDescent="0.3">
      <c r="A474" s="752" t="s">
        <v>562</v>
      </c>
      <c r="B474" s="753" t="s">
        <v>1949</v>
      </c>
      <c r="C474" s="754" t="s">
        <v>578</v>
      </c>
      <c r="D474" s="755" t="s">
        <v>579</v>
      </c>
      <c r="E474" s="754" t="s">
        <v>581</v>
      </c>
      <c r="F474" s="755" t="s">
        <v>1950</v>
      </c>
      <c r="G474" s="754" t="s">
        <v>588</v>
      </c>
      <c r="H474" s="754" t="s">
        <v>1480</v>
      </c>
      <c r="I474" s="754" t="s">
        <v>1480</v>
      </c>
      <c r="J474" s="754" t="s">
        <v>596</v>
      </c>
      <c r="K474" s="754" t="s">
        <v>1481</v>
      </c>
      <c r="L474" s="756">
        <v>126.50000050227084</v>
      </c>
      <c r="M474" s="756">
        <v>12</v>
      </c>
      <c r="N474" s="757">
        <v>1518.00000602725</v>
      </c>
    </row>
    <row r="475" spans="1:14" ht="14.4" customHeight="1" x14ac:dyDescent="0.3">
      <c r="A475" s="752" t="s">
        <v>562</v>
      </c>
      <c r="B475" s="753" t="s">
        <v>1949</v>
      </c>
      <c r="C475" s="754" t="s">
        <v>578</v>
      </c>
      <c r="D475" s="755" t="s">
        <v>579</v>
      </c>
      <c r="E475" s="754" t="s">
        <v>581</v>
      </c>
      <c r="F475" s="755" t="s">
        <v>1950</v>
      </c>
      <c r="G475" s="754" t="s">
        <v>588</v>
      </c>
      <c r="H475" s="754" t="s">
        <v>602</v>
      </c>
      <c r="I475" s="754" t="s">
        <v>602</v>
      </c>
      <c r="J475" s="754" t="s">
        <v>590</v>
      </c>
      <c r="K475" s="754" t="s">
        <v>603</v>
      </c>
      <c r="L475" s="756">
        <v>92.95</v>
      </c>
      <c r="M475" s="756">
        <v>1</v>
      </c>
      <c r="N475" s="757">
        <v>92.95</v>
      </c>
    </row>
    <row r="476" spans="1:14" ht="14.4" customHeight="1" x14ac:dyDescent="0.3">
      <c r="A476" s="752" t="s">
        <v>562</v>
      </c>
      <c r="B476" s="753" t="s">
        <v>1949</v>
      </c>
      <c r="C476" s="754" t="s">
        <v>578</v>
      </c>
      <c r="D476" s="755" t="s">
        <v>579</v>
      </c>
      <c r="E476" s="754" t="s">
        <v>581</v>
      </c>
      <c r="F476" s="755" t="s">
        <v>1950</v>
      </c>
      <c r="G476" s="754" t="s">
        <v>588</v>
      </c>
      <c r="H476" s="754" t="s">
        <v>604</v>
      </c>
      <c r="I476" s="754" t="s">
        <v>604</v>
      </c>
      <c r="J476" s="754" t="s">
        <v>590</v>
      </c>
      <c r="K476" s="754" t="s">
        <v>605</v>
      </c>
      <c r="L476" s="756">
        <v>93.5</v>
      </c>
      <c r="M476" s="756">
        <v>15</v>
      </c>
      <c r="N476" s="757">
        <v>1402.5</v>
      </c>
    </row>
    <row r="477" spans="1:14" ht="14.4" customHeight="1" x14ac:dyDescent="0.3">
      <c r="A477" s="752" t="s">
        <v>562</v>
      </c>
      <c r="B477" s="753" t="s">
        <v>1949</v>
      </c>
      <c r="C477" s="754" t="s">
        <v>578</v>
      </c>
      <c r="D477" s="755" t="s">
        <v>579</v>
      </c>
      <c r="E477" s="754" t="s">
        <v>581</v>
      </c>
      <c r="F477" s="755" t="s">
        <v>1950</v>
      </c>
      <c r="G477" s="754" t="s">
        <v>588</v>
      </c>
      <c r="H477" s="754" t="s">
        <v>610</v>
      </c>
      <c r="I477" s="754" t="s">
        <v>611</v>
      </c>
      <c r="J477" s="754" t="s">
        <v>612</v>
      </c>
      <c r="K477" s="754" t="s">
        <v>613</v>
      </c>
      <c r="L477" s="756">
        <v>87.030000000000015</v>
      </c>
      <c r="M477" s="756">
        <v>10</v>
      </c>
      <c r="N477" s="757">
        <v>870.30000000000018</v>
      </c>
    </row>
    <row r="478" spans="1:14" ht="14.4" customHeight="1" x14ac:dyDescent="0.3">
      <c r="A478" s="752" t="s">
        <v>562</v>
      </c>
      <c r="B478" s="753" t="s">
        <v>1949</v>
      </c>
      <c r="C478" s="754" t="s">
        <v>578</v>
      </c>
      <c r="D478" s="755" t="s">
        <v>579</v>
      </c>
      <c r="E478" s="754" t="s">
        <v>581</v>
      </c>
      <c r="F478" s="755" t="s">
        <v>1950</v>
      </c>
      <c r="G478" s="754" t="s">
        <v>588</v>
      </c>
      <c r="H478" s="754" t="s">
        <v>1890</v>
      </c>
      <c r="I478" s="754" t="s">
        <v>1891</v>
      </c>
      <c r="J478" s="754" t="s">
        <v>616</v>
      </c>
      <c r="K478" s="754" t="s">
        <v>1563</v>
      </c>
      <c r="L478" s="756">
        <v>96.82</v>
      </c>
      <c r="M478" s="756">
        <v>2</v>
      </c>
      <c r="N478" s="757">
        <v>193.64</v>
      </c>
    </row>
    <row r="479" spans="1:14" ht="14.4" customHeight="1" x14ac:dyDescent="0.3">
      <c r="A479" s="752" t="s">
        <v>562</v>
      </c>
      <c r="B479" s="753" t="s">
        <v>1949</v>
      </c>
      <c r="C479" s="754" t="s">
        <v>578</v>
      </c>
      <c r="D479" s="755" t="s">
        <v>579</v>
      </c>
      <c r="E479" s="754" t="s">
        <v>581</v>
      </c>
      <c r="F479" s="755" t="s">
        <v>1950</v>
      </c>
      <c r="G479" s="754" t="s">
        <v>588</v>
      </c>
      <c r="H479" s="754" t="s">
        <v>614</v>
      </c>
      <c r="I479" s="754" t="s">
        <v>615</v>
      </c>
      <c r="J479" s="754" t="s">
        <v>616</v>
      </c>
      <c r="K479" s="754" t="s">
        <v>617</v>
      </c>
      <c r="L479" s="756">
        <v>100.76000000000003</v>
      </c>
      <c r="M479" s="756">
        <v>11</v>
      </c>
      <c r="N479" s="757">
        <v>1108.3600000000004</v>
      </c>
    </row>
    <row r="480" spans="1:14" ht="14.4" customHeight="1" x14ac:dyDescent="0.3">
      <c r="A480" s="752" t="s">
        <v>562</v>
      </c>
      <c r="B480" s="753" t="s">
        <v>1949</v>
      </c>
      <c r="C480" s="754" t="s">
        <v>578</v>
      </c>
      <c r="D480" s="755" t="s">
        <v>579</v>
      </c>
      <c r="E480" s="754" t="s">
        <v>581</v>
      </c>
      <c r="F480" s="755" t="s">
        <v>1950</v>
      </c>
      <c r="G480" s="754" t="s">
        <v>588</v>
      </c>
      <c r="H480" s="754" t="s">
        <v>626</v>
      </c>
      <c r="I480" s="754" t="s">
        <v>627</v>
      </c>
      <c r="J480" s="754" t="s">
        <v>628</v>
      </c>
      <c r="K480" s="754" t="s">
        <v>629</v>
      </c>
      <c r="L480" s="756">
        <v>72.603915102217115</v>
      </c>
      <c r="M480" s="756">
        <v>4</v>
      </c>
      <c r="N480" s="757">
        <v>290.41566040886846</v>
      </c>
    </row>
    <row r="481" spans="1:14" ht="14.4" customHeight="1" x14ac:dyDescent="0.3">
      <c r="A481" s="752" t="s">
        <v>562</v>
      </c>
      <c r="B481" s="753" t="s">
        <v>1949</v>
      </c>
      <c r="C481" s="754" t="s">
        <v>578</v>
      </c>
      <c r="D481" s="755" t="s">
        <v>579</v>
      </c>
      <c r="E481" s="754" t="s">
        <v>581</v>
      </c>
      <c r="F481" s="755" t="s">
        <v>1950</v>
      </c>
      <c r="G481" s="754" t="s">
        <v>588</v>
      </c>
      <c r="H481" s="754" t="s">
        <v>634</v>
      </c>
      <c r="I481" s="754" t="s">
        <v>635</v>
      </c>
      <c r="J481" s="754" t="s">
        <v>636</v>
      </c>
      <c r="K481" s="754" t="s">
        <v>637</v>
      </c>
      <c r="L481" s="756">
        <v>28.190000000000012</v>
      </c>
      <c r="M481" s="756">
        <v>8</v>
      </c>
      <c r="N481" s="757">
        <v>225.5200000000001</v>
      </c>
    </row>
    <row r="482" spans="1:14" ht="14.4" customHeight="1" x14ac:dyDescent="0.3">
      <c r="A482" s="752" t="s">
        <v>562</v>
      </c>
      <c r="B482" s="753" t="s">
        <v>1949</v>
      </c>
      <c r="C482" s="754" t="s">
        <v>578</v>
      </c>
      <c r="D482" s="755" t="s">
        <v>579</v>
      </c>
      <c r="E482" s="754" t="s">
        <v>581</v>
      </c>
      <c r="F482" s="755" t="s">
        <v>1950</v>
      </c>
      <c r="G482" s="754" t="s">
        <v>588</v>
      </c>
      <c r="H482" s="754" t="s">
        <v>1892</v>
      </c>
      <c r="I482" s="754" t="s">
        <v>1893</v>
      </c>
      <c r="J482" s="754" t="s">
        <v>1894</v>
      </c>
      <c r="K482" s="754" t="s">
        <v>1895</v>
      </c>
      <c r="L482" s="756">
        <v>115.94000000000005</v>
      </c>
      <c r="M482" s="756">
        <v>6</v>
      </c>
      <c r="N482" s="757">
        <v>695.64000000000033</v>
      </c>
    </row>
    <row r="483" spans="1:14" ht="14.4" customHeight="1" x14ac:dyDescent="0.3">
      <c r="A483" s="752" t="s">
        <v>562</v>
      </c>
      <c r="B483" s="753" t="s">
        <v>1949</v>
      </c>
      <c r="C483" s="754" t="s">
        <v>578</v>
      </c>
      <c r="D483" s="755" t="s">
        <v>579</v>
      </c>
      <c r="E483" s="754" t="s">
        <v>581</v>
      </c>
      <c r="F483" s="755" t="s">
        <v>1950</v>
      </c>
      <c r="G483" s="754" t="s">
        <v>588</v>
      </c>
      <c r="H483" s="754" t="s">
        <v>653</v>
      </c>
      <c r="I483" s="754" t="s">
        <v>654</v>
      </c>
      <c r="J483" s="754" t="s">
        <v>655</v>
      </c>
      <c r="K483" s="754" t="s">
        <v>656</v>
      </c>
      <c r="L483" s="756">
        <v>164.47999999999996</v>
      </c>
      <c r="M483" s="756">
        <v>2</v>
      </c>
      <c r="N483" s="757">
        <v>328.95999999999992</v>
      </c>
    </row>
    <row r="484" spans="1:14" ht="14.4" customHeight="1" x14ac:dyDescent="0.3">
      <c r="A484" s="752" t="s">
        <v>562</v>
      </c>
      <c r="B484" s="753" t="s">
        <v>1949</v>
      </c>
      <c r="C484" s="754" t="s">
        <v>578</v>
      </c>
      <c r="D484" s="755" t="s">
        <v>579</v>
      </c>
      <c r="E484" s="754" t="s">
        <v>581</v>
      </c>
      <c r="F484" s="755" t="s">
        <v>1950</v>
      </c>
      <c r="G484" s="754" t="s">
        <v>588</v>
      </c>
      <c r="H484" s="754" t="s">
        <v>665</v>
      </c>
      <c r="I484" s="754" t="s">
        <v>666</v>
      </c>
      <c r="J484" s="754" t="s">
        <v>667</v>
      </c>
      <c r="K484" s="754" t="s">
        <v>668</v>
      </c>
      <c r="L484" s="756">
        <v>353.63</v>
      </c>
      <c r="M484" s="756">
        <v>1</v>
      </c>
      <c r="N484" s="757">
        <v>353.63</v>
      </c>
    </row>
    <row r="485" spans="1:14" ht="14.4" customHeight="1" x14ac:dyDescent="0.3">
      <c r="A485" s="752" t="s">
        <v>562</v>
      </c>
      <c r="B485" s="753" t="s">
        <v>1949</v>
      </c>
      <c r="C485" s="754" t="s">
        <v>578</v>
      </c>
      <c r="D485" s="755" t="s">
        <v>579</v>
      </c>
      <c r="E485" s="754" t="s">
        <v>581</v>
      </c>
      <c r="F485" s="755" t="s">
        <v>1950</v>
      </c>
      <c r="G485" s="754" t="s">
        <v>588</v>
      </c>
      <c r="H485" s="754" t="s">
        <v>677</v>
      </c>
      <c r="I485" s="754" t="s">
        <v>678</v>
      </c>
      <c r="J485" s="754" t="s">
        <v>679</v>
      </c>
      <c r="K485" s="754" t="s">
        <v>680</v>
      </c>
      <c r="L485" s="756">
        <v>185.61108694221127</v>
      </c>
      <c r="M485" s="756">
        <v>36</v>
      </c>
      <c r="N485" s="757">
        <v>6681.9991299196054</v>
      </c>
    </row>
    <row r="486" spans="1:14" ht="14.4" customHeight="1" x14ac:dyDescent="0.3">
      <c r="A486" s="752" t="s">
        <v>562</v>
      </c>
      <c r="B486" s="753" t="s">
        <v>1949</v>
      </c>
      <c r="C486" s="754" t="s">
        <v>578</v>
      </c>
      <c r="D486" s="755" t="s">
        <v>579</v>
      </c>
      <c r="E486" s="754" t="s">
        <v>581</v>
      </c>
      <c r="F486" s="755" t="s">
        <v>1950</v>
      </c>
      <c r="G486" s="754" t="s">
        <v>588</v>
      </c>
      <c r="H486" s="754" t="s">
        <v>685</v>
      </c>
      <c r="I486" s="754" t="s">
        <v>685</v>
      </c>
      <c r="J486" s="754" t="s">
        <v>686</v>
      </c>
      <c r="K486" s="754" t="s">
        <v>687</v>
      </c>
      <c r="L486" s="756">
        <v>36.529812157403214</v>
      </c>
      <c r="M486" s="756">
        <v>20</v>
      </c>
      <c r="N486" s="757">
        <v>730.59624314806422</v>
      </c>
    </row>
    <row r="487" spans="1:14" ht="14.4" customHeight="1" x14ac:dyDescent="0.3">
      <c r="A487" s="752" t="s">
        <v>562</v>
      </c>
      <c r="B487" s="753" t="s">
        <v>1949</v>
      </c>
      <c r="C487" s="754" t="s">
        <v>578</v>
      </c>
      <c r="D487" s="755" t="s">
        <v>579</v>
      </c>
      <c r="E487" s="754" t="s">
        <v>581</v>
      </c>
      <c r="F487" s="755" t="s">
        <v>1950</v>
      </c>
      <c r="G487" s="754" t="s">
        <v>588</v>
      </c>
      <c r="H487" s="754" t="s">
        <v>719</v>
      </c>
      <c r="I487" s="754" t="s">
        <v>720</v>
      </c>
      <c r="J487" s="754" t="s">
        <v>721</v>
      </c>
      <c r="K487" s="754" t="s">
        <v>722</v>
      </c>
      <c r="L487" s="756">
        <v>216.67999999999998</v>
      </c>
      <c r="M487" s="756">
        <v>3</v>
      </c>
      <c r="N487" s="757">
        <v>650.04</v>
      </c>
    </row>
    <row r="488" spans="1:14" ht="14.4" customHeight="1" x14ac:dyDescent="0.3">
      <c r="A488" s="752" t="s">
        <v>562</v>
      </c>
      <c r="B488" s="753" t="s">
        <v>1949</v>
      </c>
      <c r="C488" s="754" t="s">
        <v>578</v>
      </c>
      <c r="D488" s="755" t="s">
        <v>579</v>
      </c>
      <c r="E488" s="754" t="s">
        <v>581</v>
      </c>
      <c r="F488" s="755" t="s">
        <v>1950</v>
      </c>
      <c r="G488" s="754" t="s">
        <v>588</v>
      </c>
      <c r="H488" s="754" t="s">
        <v>1502</v>
      </c>
      <c r="I488" s="754" t="s">
        <v>1503</v>
      </c>
      <c r="J488" s="754" t="s">
        <v>1504</v>
      </c>
      <c r="K488" s="754" t="s">
        <v>1505</v>
      </c>
      <c r="L488" s="756">
        <v>125.43</v>
      </c>
      <c r="M488" s="756">
        <v>1</v>
      </c>
      <c r="N488" s="757">
        <v>125.43</v>
      </c>
    </row>
    <row r="489" spans="1:14" ht="14.4" customHeight="1" x14ac:dyDescent="0.3">
      <c r="A489" s="752" t="s">
        <v>562</v>
      </c>
      <c r="B489" s="753" t="s">
        <v>1949</v>
      </c>
      <c r="C489" s="754" t="s">
        <v>578</v>
      </c>
      <c r="D489" s="755" t="s">
        <v>579</v>
      </c>
      <c r="E489" s="754" t="s">
        <v>581</v>
      </c>
      <c r="F489" s="755" t="s">
        <v>1950</v>
      </c>
      <c r="G489" s="754" t="s">
        <v>588</v>
      </c>
      <c r="H489" s="754" t="s">
        <v>798</v>
      </c>
      <c r="I489" s="754" t="s">
        <v>799</v>
      </c>
      <c r="J489" s="754" t="s">
        <v>800</v>
      </c>
      <c r="K489" s="754" t="s">
        <v>801</v>
      </c>
      <c r="L489" s="756">
        <v>375.80000000000013</v>
      </c>
      <c r="M489" s="756">
        <v>159</v>
      </c>
      <c r="N489" s="757">
        <v>59752.200000000019</v>
      </c>
    </row>
    <row r="490" spans="1:14" ht="14.4" customHeight="1" x14ac:dyDescent="0.3">
      <c r="A490" s="752" t="s">
        <v>562</v>
      </c>
      <c r="B490" s="753" t="s">
        <v>1949</v>
      </c>
      <c r="C490" s="754" t="s">
        <v>578</v>
      </c>
      <c r="D490" s="755" t="s">
        <v>579</v>
      </c>
      <c r="E490" s="754" t="s">
        <v>581</v>
      </c>
      <c r="F490" s="755" t="s">
        <v>1950</v>
      </c>
      <c r="G490" s="754" t="s">
        <v>588</v>
      </c>
      <c r="H490" s="754" t="s">
        <v>1518</v>
      </c>
      <c r="I490" s="754" t="s">
        <v>1519</v>
      </c>
      <c r="J490" s="754" t="s">
        <v>1520</v>
      </c>
      <c r="K490" s="754"/>
      <c r="L490" s="756">
        <v>132.18</v>
      </c>
      <c r="M490" s="756">
        <v>23</v>
      </c>
      <c r="N490" s="757">
        <v>3040.1400000000003</v>
      </c>
    </row>
    <row r="491" spans="1:14" ht="14.4" customHeight="1" x14ac:dyDescent="0.3">
      <c r="A491" s="752" t="s">
        <v>562</v>
      </c>
      <c r="B491" s="753" t="s">
        <v>1949</v>
      </c>
      <c r="C491" s="754" t="s">
        <v>578</v>
      </c>
      <c r="D491" s="755" t="s">
        <v>579</v>
      </c>
      <c r="E491" s="754" t="s">
        <v>581</v>
      </c>
      <c r="F491" s="755" t="s">
        <v>1950</v>
      </c>
      <c r="G491" s="754" t="s">
        <v>588</v>
      </c>
      <c r="H491" s="754" t="s">
        <v>1521</v>
      </c>
      <c r="I491" s="754" t="s">
        <v>1522</v>
      </c>
      <c r="J491" s="754" t="s">
        <v>1523</v>
      </c>
      <c r="K491" s="754" t="s">
        <v>1524</v>
      </c>
      <c r="L491" s="756">
        <v>87.57</v>
      </c>
      <c r="M491" s="756">
        <v>1</v>
      </c>
      <c r="N491" s="757">
        <v>87.57</v>
      </c>
    </row>
    <row r="492" spans="1:14" ht="14.4" customHeight="1" x14ac:dyDescent="0.3">
      <c r="A492" s="752" t="s">
        <v>562</v>
      </c>
      <c r="B492" s="753" t="s">
        <v>1949</v>
      </c>
      <c r="C492" s="754" t="s">
        <v>578</v>
      </c>
      <c r="D492" s="755" t="s">
        <v>579</v>
      </c>
      <c r="E492" s="754" t="s">
        <v>581</v>
      </c>
      <c r="F492" s="755" t="s">
        <v>1950</v>
      </c>
      <c r="G492" s="754" t="s">
        <v>588</v>
      </c>
      <c r="H492" s="754" t="s">
        <v>1529</v>
      </c>
      <c r="I492" s="754" t="s">
        <v>916</v>
      </c>
      <c r="J492" s="754" t="s">
        <v>1530</v>
      </c>
      <c r="K492" s="754" t="s">
        <v>1531</v>
      </c>
      <c r="L492" s="756">
        <v>162.14825241629387</v>
      </c>
      <c r="M492" s="756">
        <v>2</v>
      </c>
      <c r="N492" s="757">
        <v>324.29650483258774</v>
      </c>
    </row>
    <row r="493" spans="1:14" ht="14.4" customHeight="1" x14ac:dyDescent="0.3">
      <c r="A493" s="752" t="s">
        <v>562</v>
      </c>
      <c r="B493" s="753" t="s">
        <v>1949</v>
      </c>
      <c r="C493" s="754" t="s">
        <v>578</v>
      </c>
      <c r="D493" s="755" t="s">
        <v>579</v>
      </c>
      <c r="E493" s="754" t="s">
        <v>581</v>
      </c>
      <c r="F493" s="755" t="s">
        <v>1950</v>
      </c>
      <c r="G493" s="754" t="s">
        <v>588</v>
      </c>
      <c r="H493" s="754" t="s">
        <v>1896</v>
      </c>
      <c r="I493" s="754" t="s">
        <v>1897</v>
      </c>
      <c r="J493" s="754" t="s">
        <v>1898</v>
      </c>
      <c r="K493" s="754"/>
      <c r="L493" s="756">
        <v>416.98985912980675</v>
      </c>
      <c r="M493" s="756">
        <v>4</v>
      </c>
      <c r="N493" s="757">
        <v>1667.959436519227</v>
      </c>
    </row>
    <row r="494" spans="1:14" ht="14.4" customHeight="1" x14ac:dyDescent="0.3">
      <c r="A494" s="752" t="s">
        <v>562</v>
      </c>
      <c r="B494" s="753" t="s">
        <v>1949</v>
      </c>
      <c r="C494" s="754" t="s">
        <v>578</v>
      </c>
      <c r="D494" s="755" t="s">
        <v>579</v>
      </c>
      <c r="E494" s="754" t="s">
        <v>581</v>
      </c>
      <c r="F494" s="755" t="s">
        <v>1950</v>
      </c>
      <c r="G494" s="754" t="s">
        <v>588</v>
      </c>
      <c r="H494" s="754" t="s">
        <v>873</v>
      </c>
      <c r="I494" s="754" t="s">
        <v>873</v>
      </c>
      <c r="J494" s="754" t="s">
        <v>590</v>
      </c>
      <c r="K494" s="754" t="s">
        <v>874</v>
      </c>
      <c r="L494" s="756">
        <v>192.5</v>
      </c>
      <c r="M494" s="756">
        <v>15</v>
      </c>
      <c r="N494" s="757">
        <v>2887.5</v>
      </c>
    </row>
    <row r="495" spans="1:14" ht="14.4" customHeight="1" x14ac:dyDescent="0.3">
      <c r="A495" s="752" t="s">
        <v>562</v>
      </c>
      <c r="B495" s="753" t="s">
        <v>1949</v>
      </c>
      <c r="C495" s="754" t="s">
        <v>578</v>
      </c>
      <c r="D495" s="755" t="s">
        <v>579</v>
      </c>
      <c r="E495" s="754" t="s">
        <v>581</v>
      </c>
      <c r="F495" s="755" t="s">
        <v>1950</v>
      </c>
      <c r="G495" s="754" t="s">
        <v>588</v>
      </c>
      <c r="H495" s="754" t="s">
        <v>878</v>
      </c>
      <c r="I495" s="754" t="s">
        <v>879</v>
      </c>
      <c r="J495" s="754" t="s">
        <v>880</v>
      </c>
      <c r="K495" s="754" t="s">
        <v>613</v>
      </c>
      <c r="L495" s="756">
        <v>125.7</v>
      </c>
      <c r="M495" s="756">
        <v>81</v>
      </c>
      <c r="N495" s="757">
        <v>10181.700000000001</v>
      </c>
    </row>
    <row r="496" spans="1:14" ht="14.4" customHeight="1" x14ac:dyDescent="0.3">
      <c r="A496" s="752" t="s">
        <v>562</v>
      </c>
      <c r="B496" s="753" t="s">
        <v>1949</v>
      </c>
      <c r="C496" s="754" t="s">
        <v>578</v>
      </c>
      <c r="D496" s="755" t="s">
        <v>579</v>
      </c>
      <c r="E496" s="754" t="s">
        <v>581</v>
      </c>
      <c r="F496" s="755" t="s">
        <v>1950</v>
      </c>
      <c r="G496" s="754" t="s">
        <v>588</v>
      </c>
      <c r="H496" s="754" t="s">
        <v>889</v>
      </c>
      <c r="I496" s="754" t="s">
        <v>890</v>
      </c>
      <c r="J496" s="754" t="s">
        <v>679</v>
      </c>
      <c r="K496" s="754" t="s">
        <v>891</v>
      </c>
      <c r="L496" s="756">
        <v>242.00000021063687</v>
      </c>
      <c r="M496" s="756">
        <v>29</v>
      </c>
      <c r="N496" s="757">
        <v>7018.0000061084693</v>
      </c>
    </row>
    <row r="497" spans="1:14" ht="14.4" customHeight="1" x14ac:dyDescent="0.3">
      <c r="A497" s="752" t="s">
        <v>562</v>
      </c>
      <c r="B497" s="753" t="s">
        <v>1949</v>
      </c>
      <c r="C497" s="754" t="s">
        <v>578</v>
      </c>
      <c r="D497" s="755" t="s">
        <v>579</v>
      </c>
      <c r="E497" s="754" t="s">
        <v>581</v>
      </c>
      <c r="F497" s="755" t="s">
        <v>1950</v>
      </c>
      <c r="G497" s="754" t="s">
        <v>588</v>
      </c>
      <c r="H497" s="754" t="s">
        <v>1552</v>
      </c>
      <c r="I497" s="754" t="s">
        <v>1553</v>
      </c>
      <c r="J497" s="754" t="s">
        <v>1554</v>
      </c>
      <c r="K497" s="754" t="s">
        <v>1555</v>
      </c>
      <c r="L497" s="756">
        <v>188.88027837553119</v>
      </c>
      <c r="M497" s="756">
        <v>26</v>
      </c>
      <c r="N497" s="757">
        <v>4910.8872377638108</v>
      </c>
    </row>
    <row r="498" spans="1:14" ht="14.4" customHeight="1" x14ac:dyDescent="0.3">
      <c r="A498" s="752" t="s">
        <v>562</v>
      </c>
      <c r="B498" s="753" t="s">
        <v>1949</v>
      </c>
      <c r="C498" s="754" t="s">
        <v>578</v>
      </c>
      <c r="D498" s="755" t="s">
        <v>579</v>
      </c>
      <c r="E498" s="754" t="s">
        <v>581</v>
      </c>
      <c r="F498" s="755" t="s">
        <v>1950</v>
      </c>
      <c r="G498" s="754" t="s">
        <v>588</v>
      </c>
      <c r="H498" s="754" t="s">
        <v>896</v>
      </c>
      <c r="I498" s="754" t="s">
        <v>897</v>
      </c>
      <c r="J498" s="754" t="s">
        <v>898</v>
      </c>
      <c r="K498" s="754" t="s">
        <v>899</v>
      </c>
      <c r="L498" s="756">
        <v>20.759000000000004</v>
      </c>
      <c r="M498" s="756">
        <v>120</v>
      </c>
      <c r="N498" s="757">
        <v>2491.0800000000004</v>
      </c>
    </row>
    <row r="499" spans="1:14" ht="14.4" customHeight="1" x14ac:dyDescent="0.3">
      <c r="A499" s="752" t="s">
        <v>562</v>
      </c>
      <c r="B499" s="753" t="s">
        <v>1949</v>
      </c>
      <c r="C499" s="754" t="s">
        <v>578</v>
      </c>
      <c r="D499" s="755" t="s">
        <v>579</v>
      </c>
      <c r="E499" s="754" t="s">
        <v>581</v>
      </c>
      <c r="F499" s="755" t="s">
        <v>1950</v>
      </c>
      <c r="G499" s="754" t="s">
        <v>588</v>
      </c>
      <c r="H499" s="754" t="s">
        <v>922</v>
      </c>
      <c r="I499" s="754" t="s">
        <v>923</v>
      </c>
      <c r="J499" s="754" t="s">
        <v>620</v>
      </c>
      <c r="K499" s="754" t="s">
        <v>924</v>
      </c>
      <c r="L499" s="756">
        <v>71.219252758226801</v>
      </c>
      <c r="M499" s="756">
        <v>18</v>
      </c>
      <c r="N499" s="757">
        <v>1281.9465496480825</v>
      </c>
    </row>
    <row r="500" spans="1:14" ht="14.4" customHeight="1" x14ac:dyDescent="0.3">
      <c r="A500" s="752" t="s">
        <v>562</v>
      </c>
      <c r="B500" s="753" t="s">
        <v>1949</v>
      </c>
      <c r="C500" s="754" t="s">
        <v>578</v>
      </c>
      <c r="D500" s="755" t="s">
        <v>579</v>
      </c>
      <c r="E500" s="754" t="s">
        <v>581</v>
      </c>
      <c r="F500" s="755" t="s">
        <v>1950</v>
      </c>
      <c r="G500" s="754" t="s">
        <v>588</v>
      </c>
      <c r="H500" s="754" t="s">
        <v>1899</v>
      </c>
      <c r="I500" s="754" t="s">
        <v>1900</v>
      </c>
      <c r="J500" s="754" t="s">
        <v>1901</v>
      </c>
      <c r="K500" s="754" t="s">
        <v>1902</v>
      </c>
      <c r="L500" s="756">
        <v>294.17999999999995</v>
      </c>
      <c r="M500" s="756">
        <v>2</v>
      </c>
      <c r="N500" s="757">
        <v>588.3599999999999</v>
      </c>
    </row>
    <row r="501" spans="1:14" ht="14.4" customHeight="1" x14ac:dyDescent="0.3">
      <c r="A501" s="752" t="s">
        <v>562</v>
      </c>
      <c r="B501" s="753" t="s">
        <v>1949</v>
      </c>
      <c r="C501" s="754" t="s">
        <v>578</v>
      </c>
      <c r="D501" s="755" t="s">
        <v>579</v>
      </c>
      <c r="E501" s="754" t="s">
        <v>581</v>
      </c>
      <c r="F501" s="755" t="s">
        <v>1950</v>
      </c>
      <c r="G501" s="754" t="s">
        <v>588</v>
      </c>
      <c r="H501" s="754" t="s">
        <v>1560</v>
      </c>
      <c r="I501" s="754" t="s">
        <v>1561</v>
      </c>
      <c r="J501" s="754" t="s">
        <v>1562</v>
      </c>
      <c r="K501" s="754" t="s">
        <v>1563</v>
      </c>
      <c r="L501" s="756">
        <v>71.009999999999991</v>
      </c>
      <c r="M501" s="756">
        <v>6</v>
      </c>
      <c r="N501" s="757">
        <v>426.05999999999995</v>
      </c>
    </row>
    <row r="502" spans="1:14" ht="14.4" customHeight="1" x14ac:dyDescent="0.3">
      <c r="A502" s="752" t="s">
        <v>562</v>
      </c>
      <c r="B502" s="753" t="s">
        <v>1949</v>
      </c>
      <c r="C502" s="754" t="s">
        <v>578</v>
      </c>
      <c r="D502" s="755" t="s">
        <v>579</v>
      </c>
      <c r="E502" s="754" t="s">
        <v>581</v>
      </c>
      <c r="F502" s="755" t="s">
        <v>1950</v>
      </c>
      <c r="G502" s="754" t="s">
        <v>588</v>
      </c>
      <c r="H502" s="754" t="s">
        <v>1564</v>
      </c>
      <c r="I502" s="754" t="s">
        <v>1565</v>
      </c>
      <c r="J502" s="754" t="s">
        <v>1566</v>
      </c>
      <c r="K502" s="754" t="s">
        <v>1567</v>
      </c>
      <c r="L502" s="756">
        <v>44.23</v>
      </c>
      <c r="M502" s="756">
        <v>20</v>
      </c>
      <c r="N502" s="757">
        <v>884.59999999999991</v>
      </c>
    </row>
    <row r="503" spans="1:14" ht="14.4" customHeight="1" x14ac:dyDescent="0.3">
      <c r="A503" s="752" t="s">
        <v>562</v>
      </c>
      <c r="B503" s="753" t="s">
        <v>1949</v>
      </c>
      <c r="C503" s="754" t="s">
        <v>578</v>
      </c>
      <c r="D503" s="755" t="s">
        <v>579</v>
      </c>
      <c r="E503" s="754" t="s">
        <v>581</v>
      </c>
      <c r="F503" s="755" t="s">
        <v>1950</v>
      </c>
      <c r="G503" s="754" t="s">
        <v>588</v>
      </c>
      <c r="H503" s="754" t="s">
        <v>1572</v>
      </c>
      <c r="I503" s="754" t="s">
        <v>1573</v>
      </c>
      <c r="J503" s="754" t="s">
        <v>1574</v>
      </c>
      <c r="K503" s="754" t="s">
        <v>1575</v>
      </c>
      <c r="L503" s="756">
        <v>30.27</v>
      </c>
      <c r="M503" s="756">
        <v>75</v>
      </c>
      <c r="N503" s="757">
        <v>2270.25</v>
      </c>
    </row>
    <row r="504" spans="1:14" ht="14.4" customHeight="1" x14ac:dyDescent="0.3">
      <c r="A504" s="752" t="s">
        <v>562</v>
      </c>
      <c r="B504" s="753" t="s">
        <v>1949</v>
      </c>
      <c r="C504" s="754" t="s">
        <v>578</v>
      </c>
      <c r="D504" s="755" t="s">
        <v>579</v>
      </c>
      <c r="E504" s="754" t="s">
        <v>581</v>
      </c>
      <c r="F504" s="755" t="s">
        <v>1950</v>
      </c>
      <c r="G504" s="754" t="s">
        <v>588</v>
      </c>
      <c r="H504" s="754" t="s">
        <v>925</v>
      </c>
      <c r="I504" s="754" t="s">
        <v>926</v>
      </c>
      <c r="J504" s="754" t="s">
        <v>927</v>
      </c>
      <c r="K504" s="754" t="s">
        <v>928</v>
      </c>
      <c r="L504" s="756">
        <v>1333.09</v>
      </c>
      <c r="M504" s="756">
        <v>5</v>
      </c>
      <c r="N504" s="757">
        <v>6665.45</v>
      </c>
    </row>
    <row r="505" spans="1:14" ht="14.4" customHeight="1" x14ac:dyDescent="0.3">
      <c r="A505" s="752" t="s">
        <v>562</v>
      </c>
      <c r="B505" s="753" t="s">
        <v>1949</v>
      </c>
      <c r="C505" s="754" t="s">
        <v>578</v>
      </c>
      <c r="D505" s="755" t="s">
        <v>579</v>
      </c>
      <c r="E505" s="754" t="s">
        <v>581</v>
      </c>
      <c r="F505" s="755" t="s">
        <v>1950</v>
      </c>
      <c r="G505" s="754" t="s">
        <v>588</v>
      </c>
      <c r="H505" s="754" t="s">
        <v>1587</v>
      </c>
      <c r="I505" s="754" t="s">
        <v>1588</v>
      </c>
      <c r="J505" s="754" t="s">
        <v>1589</v>
      </c>
      <c r="K505" s="754" t="s">
        <v>884</v>
      </c>
      <c r="L505" s="756">
        <v>57.939999999999991</v>
      </c>
      <c r="M505" s="756">
        <v>3</v>
      </c>
      <c r="N505" s="757">
        <v>173.81999999999996</v>
      </c>
    </row>
    <row r="506" spans="1:14" ht="14.4" customHeight="1" x14ac:dyDescent="0.3">
      <c r="A506" s="752" t="s">
        <v>562</v>
      </c>
      <c r="B506" s="753" t="s">
        <v>1949</v>
      </c>
      <c r="C506" s="754" t="s">
        <v>578</v>
      </c>
      <c r="D506" s="755" t="s">
        <v>579</v>
      </c>
      <c r="E506" s="754" t="s">
        <v>581</v>
      </c>
      <c r="F506" s="755" t="s">
        <v>1950</v>
      </c>
      <c r="G506" s="754" t="s">
        <v>588</v>
      </c>
      <c r="H506" s="754" t="s">
        <v>1590</v>
      </c>
      <c r="I506" s="754" t="s">
        <v>1591</v>
      </c>
      <c r="J506" s="754" t="s">
        <v>1592</v>
      </c>
      <c r="K506" s="754" t="s">
        <v>1593</v>
      </c>
      <c r="L506" s="756">
        <v>257.89898305084745</v>
      </c>
      <c r="M506" s="756">
        <v>177</v>
      </c>
      <c r="N506" s="757">
        <v>45648.119999999995</v>
      </c>
    </row>
    <row r="507" spans="1:14" ht="14.4" customHeight="1" x14ac:dyDescent="0.3">
      <c r="A507" s="752" t="s">
        <v>562</v>
      </c>
      <c r="B507" s="753" t="s">
        <v>1949</v>
      </c>
      <c r="C507" s="754" t="s">
        <v>578</v>
      </c>
      <c r="D507" s="755" t="s">
        <v>579</v>
      </c>
      <c r="E507" s="754" t="s">
        <v>581</v>
      </c>
      <c r="F507" s="755" t="s">
        <v>1950</v>
      </c>
      <c r="G507" s="754" t="s">
        <v>588</v>
      </c>
      <c r="H507" s="754" t="s">
        <v>1594</v>
      </c>
      <c r="I507" s="754" t="s">
        <v>1595</v>
      </c>
      <c r="J507" s="754" t="s">
        <v>1596</v>
      </c>
      <c r="K507" s="754" t="s">
        <v>1597</v>
      </c>
      <c r="L507" s="756">
        <v>285.99999999999994</v>
      </c>
      <c r="M507" s="756">
        <v>1</v>
      </c>
      <c r="N507" s="757">
        <v>285.99999999999994</v>
      </c>
    </row>
    <row r="508" spans="1:14" ht="14.4" customHeight="1" x14ac:dyDescent="0.3">
      <c r="A508" s="752" t="s">
        <v>562</v>
      </c>
      <c r="B508" s="753" t="s">
        <v>1949</v>
      </c>
      <c r="C508" s="754" t="s">
        <v>578</v>
      </c>
      <c r="D508" s="755" t="s">
        <v>579</v>
      </c>
      <c r="E508" s="754" t="s">
        <v>581</v>
      </c>
      <c r="F508" s="755" t="s">
        <v>1950</v>
      </c>
      <c r="G508" s="754" t="s">
        <v>588</v>
      </c>
      <c r="H508" s="754" t="s">
        <v>1903</v>
      </c>
      <c r="I508" s="754" t="s">
        <v>916</v>
      </c>
      <c r="J508" s="754" t="s">
        <v>1904</v>
      </c>
      <c r="K508" s="754"/>
      <c r="L508" s="756">
        <v>356.81169995044138</v>
      </c>
      <c r="M508" s="756">
        <v>2</v>
      </c>
      <c r="N508" s="757">
        <v>713.62339990088276</v>
      </c>
    </row>
    <row r="509" spans="1:14" ht="14.4" customHeight="1" x14ac:dyDescent="0.3">
      <c r="A509" s="752" t="s">
        <v>562</v>
      </c>
      <c r="B509" s="753" t="s">
        <v>1949</v>
      </c>
      <c r="C509" s="754" t="s">
        <v>578</v>
      </c>
      <c r="D509" s="755" t="s">
        <v>579</v>
      </c>
      <c r="E509" s="754" t="s">
        <v>581</v>
      </c>
      <c r="F509" s="755" t="s">
        <v>1950</v>
      </c>
      <c r="G509" s="754" t="s">
        <v>588</v>
      </c>
      <c r="H509" s="754" t="s">
        <v>1602</v>
      </c>
      <c r="I509" s="754" t="s">
        <v>916</v>
      </c>
      <c r="J509" s="754" t="s">
        <v>1603</v>
      </c>
      <c r="K509" s="754" t="s">
        <v>1604</v>
      </c>
      <c r="L509" s="756">
        <v>23.700561804153892</v>
      </c>
      <c r="M509" s="756">
        <v>348</v>
      </c>
      <c r="N509" s="757">
        <v>8247.7955078455543</v>
      </c>
    </row>
    <row r="510" spans="1:14" ht="14.4" customHeight="1" x14ac:dyDescent="0.3">
      <c r="A510" s="752" t="s">
        <v>562</v>
      </c>
      <c r="B510" s="753" t="s">
        <v>1949</v>
      </c>
      <c r="C510" s="754" t="s">
        <v>578</v>
      </c>
      <c r="D510" s="755" t="s">
        <v>579</v>
      </c>
      <c r="E510" s="754" t="s">
        <v>581</v>
      </c>
      <c r="F510" s="755" t="s">
        <v>1950</v>
      </c>
      <c r="G510" s="754" t="s">
        <v>588</v>
      </c>
      <c r="H510" s="754" t="s">
        <v>1905</v>
      </c>
      <c r="I510" s="754" t="s">
        <v>1906</v>
      </c>
      <c r="J510" s="754" t="s">
        <v>1554</v>
      </c>
      <c r="K510" s="754" t="s">
        <v>1907</v>
      </c>
      <c r="L510" s="756">
        <v>326.48</v>
      </c>
      <c r="M510" s="756">
        <v>2</v>
      </c>
      <c r="N510" s="757">
        <v>652.96</v>
      </c>
    </row>
    <row r="511" spans="1:14" ht="14.4" customHeight="1" x14ac:dyDescent="0.3">
      <c r="A511" s="752" t="s">
        <v>562</v>
      </c>
      <c r="B511" s="753" t="s">
        <v>1949</v>
      </c>
      <c r="C511" s="754" t="s">
        <v>578</v>
      </c>
      <c r="D511" s="755" t="s">
        <v>579</v>
      </c>
      <c r="E511" s="754" t="s">
        <v>581</v>
      </c>
      <c r="F511" s="755" t="s">
        <v>1950</v>
      </c>
      <c r="G511" s="754" t="s">
        <v>588</v>
      </c>
      <c r="H511" s="754" t="s">
        <v>1908</v>
      </c>
      <c r="I511" s="754" t="s">
        <v>1909</v>
      </c>
      <c r="J511" s="754" t="s">
        <v>1512</v>
      </c>
      <c r="K511" s="754" t="s">
        <v>1910</v>
      </c>
      <c r="L511" s="756">
        <v>451.31</v>
      </c>
      <c r="M511" s="756">
        <v>8</v>
      </c>
      <c r="N511" s="757">
        <v>3610.48</v>
      </c>
    </row>
    <row r="512" spans="1:14" ht="14.4" customHeight="1" x14ac:dyDescent="0.3">
      <c r="A512" s="752" t="s">
        <v>562</v>
      </c>
      <c r="B512" s="753" t="s">
        <v>1949</v>
      </c>
      <c r="C512" s="754" t="s">
        <v>578</v>
      </c>
      <c r="D512" s="755" t="s">
        <v>579</v>
      </c>
      <c r="E512" s="754" t="s">
        <v>581</v>
      </c>
      <c r="F512" s="755" t="s">
        <v>1950</v>
      </c>
      <c r="G512" s="754" t="s">
        <v>588</v>
      </c>
      <c r="H512" s="754" t="s">
        <v>1618</v>
      </c>
      <c r="I512" s="754" t="s">
        <v>1619</v>
      </c>
      <c r="J512" s="754" t="s">
        <v>779</v>
      </c>
      <c r="K512" s="754" t="s">
        <v>1620</v>
      </c>
      <c r="L512" s="756">
        <v>136.61999980629878</v>
      </c>
      <c r="M512" s="756">
        <v>8</v>
      </c>
      <c r="N512" s="757">
        <v>1092.9599984503902</v>
      </c>
    </row>
    <row r="513" spans="1:14" ht="14.4" customHeight="1" x14ac:dyDescent="0.3">
      <c r="A513" s="752" t="s">
        <v>562</v>
      </c>
      <c r="B513" s="753" t="s">
        <v>1949</v>
      </c>
      <c r="C513" s="754" t="s">
        <v>578</v>
      </c>
      <c r="D513" s="755" t="s">
        <v>579</v>
      </c>
      <c r="E513" s="754" t="s">
        <v>581</v>
      </c>
      <c r="F513" s="755" t="s">
        <v>1950</v>
      </c>
      <c r="G513" s="754" t="s">
        <v>588</v>
      </c>
      <c r="H513" s="754" t="s">
        <v>1911</v>
      </c>
      <c r="I513" s="754" t="s">
        <v>1912</v>
      </c>
      <c r="J513" s="754" t="s">
        <v>1913</v>
      </c>
      <c r="K513" s="754" t="s">
        <v>1914</v>
      </c>
      <c r="L513" s="756">
        <v>201.3</v>
      </c>
      <c r="M513" s="756">
        <v>40</v>
      </c>
      <c r="N513" s="757">
        <v>8052</v>
      </c>
    </row>
    <row r="514" spans="1:14" ht="14.4" customHeight="1" x14ac:dyDescent="0.3">
      <c r="A514" s="752" t="s">
        <v>562</v>
      </c>
      <c r="B514" s="753" t="s">
        <v>1949</v>
      </c>
      <c r="C514" s="754" t="s">
        <v>578</v>
      </c>
      <c r="D514" s="755" t="s">
        <v>579</v>
      </c>
      <c r="E514" s="754" t="s">
        <v>581</v>
      </c>
      <c r="F514" s="755" t="s">
        <v>1950</v>
      </c>
      <c r="G514" s="754" t="s">
        <v>588</v>
      </c>
      <c r="H514" s="754" t="s">
        <v>1915</v>
      </c>
      <c r="I514" s="754" t="s">
        <v>1916</v>
      </c>
      <c r="J514" s="754" t="s">
        <v>1917</v>
      </c>
      <c r="K514" s="754" t="s">
        <v>1639</v>
      </c>
      <c r="L514" s="756">
        <v>2799.9978682382666</v>
      </c>
      <c r="M514" s="756">
        <v>7</v>
      </c>
      <c r="N514" s="757">
        <v>19599.985077667865</v>
      </c>
    </row>
    <row r="515" spans="1:14" ht="14.4" customHeight="1" x14ac:dyDescent="0.3">
      <c r="A515" s="752" t="s">
        <v>562</v>
      </c>
      <c r="B515" s="753" t="s">
        <v>1949</v>
      </c>
      <c r="C515" s="754" t="s">
        <v>578</v>
      </c>
      <c r="D515" s="755" t="s">
        <v>579</v>
      </c>
      <c r="E515" s="754" t="s">
        <v>581</v>
      </c>
      <c r="F515" s="755" t="s">
        <v>1950</v>
      </c>
      <c r="G515" s="754" t="s">
        <v>588</v>
      </c>
      <c r="H515" s="754" t="s">
        <v>1918</v>
      </c>
      <c r="I515" s="754" t="s">
        <v>1919</v>
      </c>
      <c r="J515" s="754" t="s">
        <v>1920</v>
      </c>
      <c r="K515" s="754" t="s">
        <v>1921</v>
      </c>
      <c r="L515" s="756">
        <v>6953.84</v>
      </c>
      <c r="M515" s="756">
        <v>3</v>
      </c>
      <c r="N515" s="757">
        <v>20861.52</v>
      </c>
    </row>
    <row r="516" spans="1:14" ht="14.4" customHeight="1" x14ac:dyDescent="0.3">
      <c r="A516" s="752" t="s">
        <v>562</v>
      </c>
      <c r="B516" s="753" t="s">
        <v>1949</v>
      </c>
      <c r="C516" s="754" t="s">
        <v>578</v>
      </c>
      <c r="D516" s="755" t="s">
        <v>579</v>
      </c>
      <c r="E516" s="754" t="s">
        <v>581</v>
      </c>
      <c r="F516" s="755" t="s">
        <v>1950</v>
      </c>
      <c r="G516" s="754" t="s">
        <v>588</v>
      </c>
      <c r="H516" s="754" t="s">
        <v>1922</v>
      </c>
      <c r="I516" s="754" t="s">
        <v>1923</v>
      </c>
      <c r="J516" s="754" t="s">
        <v>1920</v>
      </c>
      <c r="K516" s="754" t="s">
        <v>1924</v>
      </c>
      <c r="L516" s="756">
        <v>1326.4898579977876</v>
      </c>
      <c r="M516" s="756">
        <v>10</v>
      </c>
      <c r="N516" s="757">
        <v>13264.898579977877</v>
      </c>
    </row>
    <row r="517" spans="1:14" ht="14.4" customHeight="1" x14ac:dyDescent="0.3">
      <c r="A517" s="752" t="s">
        <v>562</v>
      </c>
      <c r="B517" s="753" t="s">
        <v>1949</v>
      </c>
      <c r="C517" s="754" t="s">
        <v>578</v>
      </c>
      <c r="D517" s="755" t="s">
        <v>579</v>
      </c>
      <c r="E517" s="754" t="s">
        <v>581</v>
      </c>
      <c r="F517" s="755" t="s">
        <v>1950</v>
      </c>
      <c r="G517" s="754" t="s">
        <v>588</v>
      </c>
      <c r="H517" s="754" t="s">
        <v>1925</v>
      </c>
      <c r="I517" s="754" t="s">
        <v>1926</v>
      </c>
      <c r="J517" s="754" t="s">
        <v>1927</v>
      </c>
      <c r="K517" s="754" t="s">
        <v>1652</v>
      </c>
      <c r="L517" s="756">
        <v>37.659999999999997</v>
      </c>
      <c r="M517" s="756">
        <v>100</v>
      </c>
      <c r="N517" s="757">
        <v>3765.9999999999995</v>
      </c>
    </row>
    <row r="518" spans="1:14" ht="14.4" customHeight="1" x14ac:dyDescent="0.3">
      <c r="A518" s="752" t="s">
        <v>562</v>
      </c>
      <c r="B518" s="753" t="s">
        <v>1949</v>
      </c>
      <c r="C518" s="754" t="s">
        <v>578</v>
      </c>
      <c r="D518" s="755" t="s">
        <v>579</v>
      </c>
      <c r="E518" s="754" t="s">
        <v>581</v>
      </c>
      <c r="F518" s="755" t="s">
        <v>1950</v>
      </c>
      <c r="G518" s="754" t="s">
        <v>588</v>
      </c>
      <c r="H518" s="754" t="s">
        <v>1928</v>
      </c>
      <c r="I518" s="754" t="s">
        <v>1929</v>
      </c>
      <c r="J518" s="754" t="s">
        <v>1930</v>
      </c>
      <c r="K518" s="754" t="s">
        <v>1931</v>
      </c>
      <c r="L518" s="756">
        <v>539.39</v>
      </c>
      <c r="M518" s="756">
        <v>1</v>
      </c>
      <c r="N518" s="757">
        <v>539.39</v>
      </c>
    </row>
    <row r="519" spans="1:14" ht="14.4" customHeight="1" x14ac:dyDescent="0.3">
      <c r="A519" s="752" t="s">
        <v>562</v>
      </c>
      <c r="B519" s="753" t="s">
        <v>1949</v>
      </c>
      <c r="C519" s="754" t="s">
        <v>578</v>
      </c>
      <c r="D519" s="755" t="s">
        <v>579</v>
      </c>
      <c r="E519" s="754" t="s">
        <v>581</v>
      </c>
      <c r="F519" s="755" t="s">
        <v>1950</v>
      </c>
      <c r="G519" s="754" t="s">
        <v>588</v>
      </c>
      <c r="H519" s="754" t="s">
        <v>1646</v>
      </c>
      <c r="I519" s="754" t="s">
        <v>1647</v>
      </c>
      <c r="J519" s="754" t="s">
        <v>1648</v>
      </c>
      <c r="K519" s="754" t="s">
        <v>1649</v>
      </c>
      <c r="L519" s="756">
        <v>120.07785702692668</v>
      </c>
      <c r="M519" s="756">
        <v>37</v>
      </c>
      <c r="N519" s="757">
        <v>4442.8807099962869</v>
      </c>
    </row>
    <row r="520" spans="1:14" ht="14.4" customHeight="1" x14ac:dyDescent="0.3">
      <c r="A520" s="752" t="s">
        <v>562</v>
      </c>
      <c r="B520" s="753" t="s">
        <v>1949</v>
      </c>
      <c r="C520" s="754" t="s">
        <v>578</v>
      </c>
      <c r="D520" s="755" t="s">
        <v>579</v>
      </c>
      <c r="E520" s="754" t="s">
        <v>581</v>
      </c>
      <c r="F520" s="755" t="s">
        <v>1950</v>
      </c>
      <c r="G520" s="754" t="s">
        <v>588</v>
      </c>
      <c r="H520" s="754" t="s">
        <v>1657</v>
      </c>
      <c r="I520" s="754" t="s">
        <v>1658</v>
      </c>
      <c r="J520" s="754" t="s">
        <v>1659</v>
      </c>
      <c r="K520" s="754"/>
      <c r="L520" s="756">
        <v>917.99818181818193</v>
      </c>
      <c r="M520" s="756">
        <v>44</v>
      </c>
      <c r="N520" s="757">
        <v>40391.920000000006</v>
      </c>
    </row>
    <row r="521" spans="1:14" ht="14.4" customHeight="1" x14ac:dyDescent="0.3">
      <c r="A521" s="752" t="s">
        <v>562</v>
      </c>
      <c r="B521" s="753" t="s">
        <v>1949</v>
      </c>
      <c r="C521" s="754" t="s">
        <v>578</v>
      </c>
      <c r="D521" s="755" t="s">
        <v>579</v>
      </c>
      <c r="E521" s="754" t="s">
        <v>581</v>
      </c>
      <c r="F521" s="755" t="s">
        <v>1950</v>
      </c>
      <c r="G521" s="754" t="s">
        <v>588</v>
      </c>
      <c r="H521" s="754" t="s">
        <v>1660</v>
      </c>
      <c r="I521" s="754" t="s">
        <v>1660</v>
      </c>
      <c r="J521" s="754" t="s">
        <v>1661</v>
      </c>
      <c r="K521" s="754" t="s">
        <v>1662</v>
      </c>
      <c r="L521" s="756">
        <v>841.4999217104297</v>
      </c>
      <c r="M521" s="756">
        <v>13</v>
      </c>
      <c r="N521" s="757">
        <v>10939.498982235586</v>
      </c>
    </row>
    <row r="522" spans="1:14" ht="14.4" customHeight="1" x14ac:dyDescent="0.3">
      <c r="A522" s="752" t="s">
        <v>562</v>
      </c>
      <c r="B522" s="753" t="s">
        <v>1949</v>
      </c>
      <c r="C522" s="754" t="s">
        <v>578</v>
      </c>
      <c r="D522" s="755" t="s">
        <v>579</v>
      </c>
      <c r="E522" s="754" t="s">
        <v>581</v>
      </c>
      <c r="F522" s="755" t="s">
        <v>1950</v>
      </c>
      <c r="G522" s="754" t="s">
        <v>588</v>
      </c>
      <c r="H522" s="754" t="s">
        <v>1663</v>
      </c>
      <c r="I522" s="754" t="s">
        <v>1664</v>
      </c>
      <c r="J522" s="754" t="s">
        <v>1665</v>
      </c>
      <c r="K522" s="754" t="s">
        <v>1666</v>
      </c>
      <c r="L522" s="756">
        <v>109.96</v>
      </c>
      <c r="M522" s="756">
        <v>6</v>
      </c>
      <c r="N522" s="757">
        <v>659.76</v>
      </c>
    </row>
    <row r="523" spans="1:14" ht="14.4" customHeight="1" x14ac:dyDescent="0.3">
      <c r="A523" s="752" t="s">
        <v>562</v>
      </c>
      <c r="B523" s="753" t="s">
        <v>1949</v>
      </c>
      <c r="C523" s="754" t="s">
        <v>578</v>
      </c>
      <c r="D523" s="755" t="s">
        <v>579</v>
      </c>
      <c r="E523" s="754" t="s">
        <v>581</v>
      </c>
      <c r="F523" s="755" t="s">
        <v>1950</v>
      </c>
      <c r="G523" s="754" t="s">
        <v>588</v>
      </c>
      <c r="H523" s="754" t="s">
        <v>1667</v>
      </c>
      <c r="I523" s="754" t="s">
        <v>1668</v>
      </c>
      <c r="J523" s="754" t="s">
        <v>1669</v>
      </c>
      <c r="K523" s="754" t="s">
        <v>1670</v>
      </c>
      <c r="L523" s="756">
        <v>84.379242467770311</v>
      </c>
      <c r="M523" s="756">
        <v>1</v>
      </c>
      <c r="N523" s="757">
        <v>84.379242467770311</v>
      </c>
    </row>
    <row r="524" spans="1:14" ht="14.4" customHeight="1" x14ac:dyDescent="0.3">
      <c r="A524" s="752" t="s">
        <v>562</v>
      </c>
      <c r="B524" s="753" t="s">
        <v>1949</v>
      </c>
      <c r="C524" s="754" t="s">
        <v>578</v>
      </c>
      <c r="D524" s="755" t="s">
        <v>579</v>
      </c>
      <c r="E524" s="754" t="s">
        <v>581</v>
      </c>
      <c r="F524" s="755" t="s">
        <v>1950</v>
      </c>
      <c r="G524" s="754" t="s">
        <v>588</v>
      </c>
      <c r="H524" s="754" t="s">
        <v>1013</v>
      </c>
      <c r="I524" s="754" t="s">
        <v>1014</v>
      </c>
      <c r="J524" s="754" t="s">
        <v>1015</v>
      </c>
      <c r="K524" s="754" t="s">
        <v>1016</v>
      </c>
      <c r="L524" s="756">
        <v>218.9</v>
      </c>
      <c r="M524" s="756">
        <v>6</v>
      </c>
      <c r="N524" s="757">
        <v>1313.4</v>
      </c>
    </row>
    <row r="525" spans="1:14" ht="14.4" customHeight="1" x14ac:dyDescent="0.3">
      <c r="A525" s="752" t="s">
        <v>562</v>
      </c>
      <c r="B525" s="753" t="s">
        <v>1949</v>
      </c>
      <c r="C525" s="754" t="s">
        <v>578</v>
      </c>
      <c r="D525" s="755" t="s">
        <v>579</v>
      </c>
      <c r="E525" s="754" t="s">
        <v>581</v>
      </c>
      <c r="F525" s="755" t="s">
        <v>1950</v>
      </c>
      <c r="G525" s="754" t="s">
        <v>588</v>
      </c>
      <c r="H525" s="754" t="s">
        <v>1671</v>
      </c>
      <c r="I525" s="754" t="s">
        <v>1672</v>
      </c>
      <c r="J525" s="754" t="s">
        <v>1673</v>
      </c>
      <c r="K525" s="754" t="s">
        <v>1674</v>
      </c>
      <c r="L525" s="756">
        <v>660</v>
      </c>
      <c r="M525" s="756">
        <v>4</v>
      </c>
      <c r="N525" s="757">
        <v>2640</v>
      </c>
    </row>
    <row r="526" spans="1:14" ht="14.4" customHeight="1" x14ac:dyDescent="0.3">
      <c r="A526" s="752" t="s">
        <v>562</v>
      </c>
      <c r="B526" s="753" t="s">
        <v>1949</v>
      </c>
      <c r="C526" s="754" t="s">
        <v>578</v>
      </c>
      <c r="D526" s="755" t="s">
        <v>579</v>
      </c>
      <c r="E526" s="754" t="s">
        <v>581</v>
      </c>
      <c r="F526" s="755" t="s">
        <v>1950</v>
      </c>
      <c r="G526" s="754" t="s">
        <v>588</v>
      </c>
      <c r="H526" s="754" t="s">
        <v>1932</v>
      </c>
      <c r="I526" s="754" t="s">
        <v>916</v>
      </c>
      <c r="J526" s="754" t="s">
        <v>1933</v>
      </c>
      <c r="K526" s="754"/>
      <c r="L526" s="756">
        <v>62.950433834488955</v>
      </c>
      <c r="M526" s="756">
        <v>36</v>
      </c>
      <c r="N526" s="757">
        <v>2266.2156180416023</v>
      </c>
    </row>
    <row r="527" spans="1:14" ht="14.4" customHeight="1" x14ac:dyDescent="0.3">
      <c r="A527" s="752" t="s">
        <v>562</v>
      </c>
      <c r="B527" s="753" t="s">
        <v>1949</v>
      </c>
      <c r="C527" s="754" t="s">
        <v>578</v>
      </c>
      <c r="D527" s="755" t="s">
        <v>579</v>
      </c>
      <c r="E527" s="754" t="s">
        <v>581</v>
      </c>
      <c r="F527" s="755" t="s">
        <v>1950</v>
      </c>
      <c r="G527" s="754" t="s">
        <v>588</v>
      </c>
      <c r="H527" s="754" t="s">
        <v>1934</v>
      </c>
      <c r="I527" s="754" t="s">
        <v>1935</v>
      </c>
      <c r="J527" s="754" t="s">
        <v>1936</v>
      </c>
      <c r="K527" s="754" t="s">
        <v>1937</v>
      </c>
      <c r="L527" s="756">
        <v>558.7582083333333</v>
      </c>
      <c r="M527" s="756">
        <v>240</v>
      </c>
      <c r="N527" s="757">
        <v>134101.97</v>
      </c>
    </row>
    <row r="528" spans="1:14" ht="14.4" customHeight="1" x14ac:dyDescent="0.3">
      <c r="A528" s="752" t="s">
        <v>562</v>
      </c>
      <c r="B528" s="753" t="s">
        <v>1949</v>
      </c>
      <c r="C528" s="754" t="s">
        <v>578</v>
      </c>
      <c r="D528" s="755" t="s">
        <v>579</v>
      </c>
      <c r="E528" s="754" t="s">
        <v>581</v>
      </c>
      <c r="F528" s="755" t="s">
        <v>1950</v>
      </c>
      <c r="G528" s="754" t="s">
        <v>588</v>
      </c>
      <c r="H528" s="754" t="s">
        <v>1938</v>
      </c>
      <c r="I528" s="754" t="s">
        <v>1938</v>
      </c>
      <c r="J528" s="754" t="s">
        <v>974</v>
      </c>
      <c r="K528" s="754" t="s">
        <v>1939</v>
      </c>
      <c r="L528" s="756">
        <v>417.99989699892319</v>
      </c>
      <c r="M528" s="756">
        <v>2</v>
      </c>
      <c r="N528" s="757">
        <v>835.99979399784638</v>
      </c>
    </row>
    <row r="529" spans="1:14" ht="14.4" customHeight="1" x14ac:dyDescent="0.3">
      <c r="A529" s="752" t="s">
        <v>562</v>
      </c>
      <c r="B529" s="753" t="s">
        <v>1949</v>
      </c>
      <c r="C529" s="754" t="s">
        <v>578</v>
      </c>
      <c r="D529" s="755" t="s">
        <v>579</v>
      </c>
      <c r="E529" s="754" t="s">
        <v>581</v>
      </c>
      <c r="F529" s="755" t="s">
        <v>1950</v>
      </c>
      <c r="G529" s="754" t="s">
        <v>588</v>
      </c>
      <c r="H529" s="754" t="s">
        <v>1703</v>
      </c>
      <c r="I529" s="754" t="s">
        <v>1703</v>
      </c>
      <c r="J529" s="754" t="s">
        <v>1704</v>
      </c>
      <c r="K529" s="754" t="s">
        <v>687</v>
      </c>
      <c r="L529" s="756">
        <v>62.208999878273595</v>
      </c>
      <c r="M529" s="756">
        <v>4</v>
      </c>
      <c r="N529" s="757">
        <v>248.83599951309438</v>
      </c>
    </row>
    <row r="530" spans="1:14" ht="14.4" customHeight="1" x14ac:dyDescent="0.3">
      <c r="A530" s="752" t="s">
        <v>562</v>
      </c>
      <c r="B530" s="753" t="s">
        <v>1949</v>
      </c>
      <c r="C530" s="754" t="s">
        <v>578</v>
      </c>
      <c r="D530" s="755" t="s">
        <v>579</v>
      </c>
      <c r="E530" s="754" t="s">
        <v>581</v>
      </c>
      <c r="F530" s="755" t="s">
        <v>1950</v>
      </c>
      <c r="G530" s="754" t="s">
        <v>588</v>
      </c>
      <c r="H530" s="754" t="s">
        <v>1940</v>
      </c>
      <c r="I530" s="754" t="s">
        <v>1940</v>
      </c>
      <c r="J530" s="754" t="s">
        <v>1941</v>
      </c>
      <c r="K530" s="754" t="s">
        <v>1942</v>
      </c>
      <c r="L530" s="756">
        <v>264.98999999999995</v>
      </c>
      <c r="M530" s="756">
        <v>5</v>
      </c>
      <c r="N530" s="757">
        <v>1324.9499999999998</v>
      </c>
    </row>
    <row r="531" spans="1:14" ht="14.4" customHeight="1" x14ac:dyDescent="0.3">
      <c r="A531" s="752" t="s">
        <v>562</v>
      </c>
      <c r="B531" s="753" t="s">
        <v>1949</v>
      </c>
      <c r="C531" s="754" t="s">
        <v>578</v>
      </c>
      <c r="D531" s="755" t="s">
        <v>579</v>
      </c>
      <c r="E531" s="754" t="s">
        <v>581</v>
      </c>
      <c r="F531" s="755" t="s">
        <v>1950</v>
      </c>
      <c r="G531" s="754" t="s">
        <v>1098</v>
      </c>
      <c r="H531" s="754" t="s">
        <v>1177</v>
      </c>
      <c r="I531" s="754" t="s">
        <v>1178</v>
      </c>
      <c r="J531" s="754" t="s">
        <v>1116</v>
      </c>
      <c r="K531" s="754" t="s">
        <v>1179</v>
      </c>
      <c r="L531" s="756">
        <v>129.32999999999996</v>
      </c>
      <c r="M531" s="756">
        <v>3</v>
      </c>
      <c r="N531" s="757">
        <v>387.9899999999999</v>
      </c>
    </row>
    <row r="532" spans="1:14" ht="14.4" customHeight="1" x14ac:dyDescent="0.3">
      <c r="A532" s="752" t="s">
        <v>562</v>
      </c>
      <c r="B532" s="753" t="s">
        <v>1949</v>
      </c>
      <c r="C532" s="754" t="s">
        <v>578</v>
      </c>
      <c r="D532" s="755" t="s">
        <v>579</v>
      </c>
      <c r="E532" s="754" t="s">
        <v>581</v>
      </c>
      <c r="F532" s="755" t="s">
        <v>1950</v>
      </c>
      <c r="G532" s="754" t="s">
        <v>1098</v>
      </c>
      <c r="H532" s="754" t="s">
        <v>1740</v>
      </c>
      <c r="I532" s="754" t="s">
        <v>1741</v>
      </c>
      <c r="J532" s="754" t="s">
        <v>1112</v>
      </c>
      <c r="K532" s="754" t="s">
        <v>1742</v>
      </c>
      <c r="L532" s="756">
        <v>171.67</v>
      </c>
      <c r="M532" s="756">
        <v>5</v>
      </c>
      <c r="N532" s="757">
        <v>858.34999999999991</v>
      </c>
    </row>
    <row r="533" spans="1:14" ht="14.4" customHeight="1" x14ac:dyDescent="0.3">
      <c r="A533" s="752" t="s">
        <v>562</v>
      </c>
      <c r="B533" s="753" t="s">
        <v>1949</v>
      </c>
      <c r="C533" s="754" t="s">
        <v>578</v>
      </c>
      <c r="D533" s="755" t="s">
        <v>579</v>
      </c>
      <c r="E533" s="754" t="s">
        <v>581</v>
      </c>
      <c r="F533" s="755" t="s">
        <v>1950</v>
      </c>
      <c r="G533" s="754" t="s">
        <v>1098</v>
      </c>
      <c r="H533" s="754" t="s">
        <v>1743</v>
      </c>
      <c r="I533" s="754" t="s">
        <v>1744</v>
      </c>
      <c r="J533" s="754" t="s">
        <v>1745</v>
      </c>
      <c r="K533" s="754" t="s">
        <v>1746</v>
      </c>
      <c r="L533" s="756">
        <v>147.76</v>
      </c>
      <c r="M533" s="756">
        <v>14</v>
      </c>
      <c r="N533" s="757">
        <v>2068.64</v>
      </c>
    </row>
    <row r="534" spans="1:14" ht="14.4" customHeight="1" x14ac:dyDescent="0.3">
      <c r="A534" s="752" t="s">
        <v>562</v>
      </c>
      <c r="B534" s="753" t="s">
        <v>1949</v>
      </c>
      <c r="C534" s="754" t="s">
        <v>578</v>
      </c>
      <c r="D534" s="755" t="s">
        <v>579</v>
      </c>
      <c r="E534" s="754" t="s">
        <v>581</v>
      </c>
      <c r="F534" s="755" t="s">
        <v>1950</v>
      </c>
      <c r="G534" s="754" t="s">
        <v>1098</v>
      </c>
      <c r="H534" s="754" t="s">
        <v>1747</v>
      </c>
      <c r="I534" s="754" t="s">
        <v>1748</v>
      </c>
      <c r="J534" s="754" t="s">
        <v>1749</v>
      </c>
      <c r="K534" s="754" t="s">
        <v>1750</v>
      </c>
      <c r="L534" s="756">
        <v>685.40002447605389</v>
      </c>
      <c r="M534" s="756">
        <v>40</v>
      </c>
      <c r="N534" s="757">
        <v>27416.000979042154</v>
      </c>
    </row>
    <row r="535" spans="1:14" ht="14.4" customHeight="1" x14ac:dyDescent="0.3">
      <c r="A535" s="752" t="s">
        <v>562</v>
      </c>
      <c r="B535" s="753" t="s">
        <v>1949</v>
      </c>
      <c r="C535" s="754" t="s">
        <v>578</v>
      </c>
      <c r="D535" s="755" t="s">
        <v>579</v>
      </c>
      <c r="E535" s="754" t="s">
        <v>581</v>
      </c>
      <c r="F535" s="755" t="s">
        <v>1950</v>
      </c>
      <c r="G535" s="754" t="s">
        <v>1098</v>
      </c>
      <c r="H535" s="754" t="s">
        <v>1751</v>
      </c>
      <c r="I535" s="754" t="s">
        <v>1752</v>
      </c>
      <c r="J535" s="754" t="s">
        <v>1753</v>
      </c>
      <c r="K535" s="754" t="s">
        <v>1754</v>
      </c>
      <c r="L535" s="756">
        <v>305.30983658114474</v>
      </c>
      <c r="M535" s="756">
        <v>2</v>
      </c>
      <c r="N535" s="757">
        <v>610.61967316228947</v>
      </c>
    </row>
    <row r="536" spans="1:14" ht="14.4" customHeight="1" x14ac:dyDescent="0.3">
      <c r="A536" s="752" t="s">
        <v>562</v>
      </c>
      <c r="B536" s="753" t="s">
        <v>1949</v>
      </c>
      <c r="C536" s="754" t="s">
        <v>578</v>
      </c>
      <c r="D536" s="755" t="s">
        <v>579</v>
      </c>
      <c r="E536" s="754" t="s">
        <v>581</v>
      </c>
      <c r="F536" s="755" t="s">
        <v>1950</v>
      </c>
      <c r="G536" s="754" t="s">
        <v>1098</v>
      </c>
      <c r="H536" s="754" t="s">
        <v>1755</v>
      </c>
      <c r="I536" s="754" t="s">
        <v>1755</v>
      </c>
      <c r="J536" s="754" t="s">
        <v>1756</v>
      </c>
      <c r="K536" s="754" t="s">
        <v>1757</v>
      </c>
      <c r="L536" s="756">
        <v>2032.8</v>
      </c>
      <c r="M536" s="756">
        <v>8</v>
      </c>
      <c r="N536" s="757">
        <v>16262.4</v>
      </c>
    </row>
    <row r="537" spans="1:14" ht="14.4" customHeight="1" x14ac:dyDescent="0.3">
      <c r="A537" s="752" t="s">
        <v>562</v>
      </c>
      <c r="B537" s="753" t="s">
        <v>1949</v>
      </c>
      <c r="C537" s="754" t="s">
        <v>578</v>
      </c>
      <c r="D537" s="755" t="s">
        <v>579</v>
      </c>
      <c r="E537" s="754" t="s">
        <v>581</v>
      </c>
      <c r="F537" s="755" t="s">
        <v>1950</v>
      </c>
      <c r="G537" s="754" t="s">
        <v>1098</v>
      </c>
      <c r="H537" s="754" t="s">
        <v>1268</v>
      </c>
      <c r="I537" s="754" t="s">
        <v>1268</v>
      </c>
      <c r="J537" s="754" t="s">
        <v>1269</v>
      </c>
      <c r="K537" s="754" t="s">
        <v>1270</v>
      </c>
      <c r="L537" s="756">
        <v>110</v>
      </c>
      <c r="M537" s="756">
        <v>3</v>
      </c>
      <c r="N537" s="757">
        <v>330</v>
      </c>
    </row>
    <row r="538" spans="1:14" ht="14.4" customHeight="1" x14ac:dyDescent="0.3">
      <c r="A538" s="752" t="s">
        <v>562</v>
      </c>
      <c r="B538" s="753" t="s">
        <v>1949</v>
      </c>
      <c r="C538" s="754" t="s">
        <v>578</v>
      </c>
      <c r="D538" s="755" t="s">
        <v>579</v>
      </c>
      <c r="E538" s="754" t="s">
        <v>581</v>
      </c>
      <c r="F538" s="755" t="s">
        <v>1950</v>
      </c>
      <c r="G538" s="754" t="s">
        <v>1098</v>
      </c>
      <c r="H538" s="754" t="s">
        <v>1293</v>
      </c>
      <c r="I538" s="754" t="s">
        <v>1293</v>
      </c>
      <c r="J538" s="754" t="s">
        <v>1294</v>
      </c>
      <c r="K538" s="754" t="s">
        <v>1295</v>
      </c>
      <c r="L538" s="756">
        <v>67.320000000000007</v>
      </c>
      <c r="M538" s="756">
        <v>6</v>
      </c>
      <c r="N538" s="757">
        <v>403.92</v>
      </c>
    </row>
    <row r="539" spans="1:14" ht="14.4" customHeight="1" x14ac:dyDescent="0.3">
      <c r="A539" s="752" t="s">
        <v>562</v>
      </c>
      <c r="B539" s="753" t="s">
        <v>1949</v>
      </c>
      <c r="C539" s="754" t="s">
        <v>578</v>
      </c>
      <c r="D539" s="755" t="s">
        <v>579</v>
      </c>
      <c r="E539" s="754" t="s">
        <v>581</v>
      </c>
      <c r="F539" s="755" t="s">
        <v>1950</v>
      </c>
      <c r="G539" s="754" t="s">
        <v>1098</v>
      </c>
      <c r="H539" s="754" t="s">
        <v>1776</v>
      </c>
      <c r="I539" s="754" t="s">
        <v>1776</v>
      </c>
      <c r="J539" s="754" t="s">
        <v>1294</v>
      </c>
      <c r="K539" s="754" t="s">
        <v>1777</v>
      </c>
      <c r="L539" s="756">
        <v>95.370032956579934</v>
      </c>
      <c r="M539" s="756">
        <v>16</v>
      </c>
      <c r="N539" s="757">
        <v>1525.9205273052789</v>
      </c>
    </row>
    <row r="540" spans="1:14" ht="14.4" customHeight="1" x14ac:dyDescent="0.3">
      <c r="A540" s="752" t="s">
        <v>562</v>
      </c>
      <c r="B540" s="753" t="s">
        <v>1949</v>
      </c>
      <c r="C540" s="754" t="s">
        <v>578</v>
      </c>
      <c r="D540" s="755" t="s">
        <v>579</v>
      </c>
      <c r="E540" s="754" t="s">
        <v>581</v>
      </c>
      <c r="F540" s="755" t="s">
        <v>1950</v>
      </c>
      <c r="G540" s="754" t="s">
        <v>1098</v>
      </c>
      <c r="H540" s="754" t="s">
        <v>1943</v>
      </c>
      <c r="I540" s="754" t="s">
        <v>1943</v>
      </c>
      <c r="J540" s="754" t="s">
        <v>1944</v>
      </c>
      <c r="K540" s="754" t="s">
        <v>1945</v>
      </c>
      <c r="L540" s="756">
        <v>457.13999999999942</v>
      </c>
      <c r="M540" s="756">
        <v>2</v>
      </c>
      <c r="N540" s="757">
        <v>914.27999999999884</v>
      </c>
    </row>
    <row r="541" spans="1:14" ht="14.4" customHeight="1" x14ac:dyDescent="0.3">
      <c r="A541" s="752" t="s">
        <v>562</v>
      </c>
      <c r="B541" s="753" t="s">
        <v>1949</v>
      </c>
      <c r="C541" s="754" t="s">
        <v>578</v>
      </c>
      <c r="D541" s="755" t="s">
        <v>579</v>
      </c>
      <c r="E541" s="754" t="s">
        <v>1324</v>
      </c>
      <c r="F541" s="755" t="s">
        <v>1952</v>
      </c>
      <c r="G541" s="754" t="s">
        <v>588</v>
      </c>
      <c r="H541" s="754" t="s">
        <v>1328</v>
      </c>
      <c r="I541" s="754" t="s">
        <v>1329</v>
      </c>
      <c r="J541" s="754" t="s">
        <v>1330</v>
      </c>
      <c r="K541" s="754" t="s">
        <v>1331</v>
      </c>
      <c r="L541" s="756">
        <v>51.039999999999964</v>
      </c>
      <c r="M541" s="756">
        <v>1</v>
      </c>
      <c r="N541" s="757">
        <v>51.039999999999964</v>
      </c>
    </row>
    <row r="542" spans="1:14" ht="14.4" customHeight="1" thickBot="1" x14ac:dyDescent="0.35">
      <c r="A542" s="758" t="s">
        <v>562</v>
      </c>
      <c r="B542" s="759" t="s">
        <v>1949</v>
      </c>
      <c r="C542" s="760" t="s">
        <v>578</v>
      </c>
      <c r="D542" s="761" t="s">
        <v>579</v>
      </c>
      <c r="E542" s="760" t="s">
        <v>1324</v>
      </c>
      <c r="F542" s="761" t="s">
        <v>1952</v>
      </c>
      <c r="G542" s="760" t="s">
        <v>588</v>
      </c>
      <c r="H542" s="760" t="s">
        <v>1946</v>
      </c>
      <c r="I542" s="760" t="s">
        <v>1946</v>
      </c>
      <c r="J542" s="760" t="s">
        <v>1947</v>
      </c>
      <c r="K542" s="760" t="s">
        <v>1948</v>
      </c>
      <c r="L542" s="762">
        <v>1967.4700000000003</v>
      </c>
      <c r="M542" s="762">
        <v>3</v>
      </c>
      <c r="N542" s="763">
        <v>5902.4100000000008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91" t="s">
        <v>206</v>
      </c>
      <c r="B1" s="592"/>
      <c r="C1" s="592"/>
      <c r="D1" s="592"/>
      <c r="E1" s="592"/>
      <c r="F1" s="592"/>
    </row>
    <row r="2" spans="1:6" ht="14.4" customHeight="1" thickBot="1" x14ac:dyDescent="0.35">
      <c r="A2" s="374" t="s">
        <v>325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3" t="s">
        <v>161</v>
      </c>
      <c r="C3" s="594"/>
      <c r="D3" s="595" t="s">
        <v>160</v>
      </c>
      <c r="E3" s="594"/>
      <c r="F3" s="105" t="s">
        <v>3</v>
      </c>
    </row>
    <row r="4" spans="1:6" ht="14.4" customHeight="1" thickBot="1" x14ac:dyDescent="0.35">
      <c r="A4" s="764" t="s">
        <v>185</v>
      </c>
      <c r="B4" s="765" t="s">
        <v>14</v>
      </c>
      <c r="C4" s="766" t="s">
        <v>2</v>
      </c>
      <c r="D4" s="765" t="s">
        <v>14</v>
      </c>
      <c r="E4" s="766" t="s">
        <v>2</v>
      </c>
      <c r="F4" s="767" t="s">
        <v>14</v>
      </c>
    </row>
    <row r="5" spans="1:6" ht="14.4" customHeight="1" x14ac:dyDescent="0.3">
      <c r="A5" s="778" t="s">
        <v>1957</v>
      </c>
      <c r="B5" s="750"/>
      <c r="C5" s="768">
        <v>0</v>
      </c>
      <c r="D5" s="750">
        <v>67.319999999999993</v>
      </c>
      <c r="E5" s="768">
        <v>1</v>
      </c>
      <c r="F5" s="751">
        <v>67.319999999999993</v>
      </c>
    </row>
    <row r="6" spans="1:6" ht="14.4" customHeight="1" x14ac:dyDescent="0.3">
      <c r="A6" s="779" t="s">
        <v>1958</v>
      </c>
      <c r="B6" s="756"/>
      <c r="C6" s="769">
        <v>0</v>
      </c>
      <c r="D6" s="756">
        <v>50448.121179509726</v>
      </c>
      <c r="E6" s="769">
        <v>1</v>
      </c>
      <c r="F6" s="757">
        <v>50448.121179509726</v>
      </c>
    </row>
    <row r="7" spans="1:6" ht="14.4" customHeight="1" x14ac:dyDescent="0.3">
      <c r="A7" s="779" t="s">
        <v>1959</v>
      </c>
      <c r="B7" s="756"/>
      <c r="C7" s="769">
        <v>0</v>
      </c>
      <c r="D7" s="756">
        <v>125245.21507925118</v>
      </c>
      <c r="E7" s="769">
        <v>1</v>
      </c>
      <c r="F7" s="757">
        <v>125245.21507925118</v>
      </c>
    </row>
    <row r="8" spans="1:6" ht="14.4" customHeight="1" thickBot="1" x14ac:dyDescent="0.35">
      <c r="A8" s="780" t="s">
        <v>1960</v>
      </c>
      <c r="B8" s="771"/>
      <c r="C8" s="772">
        <v>0</v>
      </c>
      <c r="D8" s="771">
        <v>168895.53468691453</v>
      </c>
      <c r="E8" s="772">
        <v>1</v>
      </c>
      <c r="F8" s="773">
        <v>168895.53468691453</v>
      </c>
    </row>
    <row r="9" spans="1:6" ht="14.4" customHeight="1" thickBot="1" x14ac:dyDescent="0.35">
      <c r="A9" s="774" t="s">
        <v>3</v>
      </c>
      <c r="B9" s="775"/>
      <c r="C9" s="776">
        <v>0</v>
      </c>
      <c r="D9" s="775">
        <v>344656.19094567548</v>
      </c>
      <c r="E9" s="776">
        <v>1</v>
      </c>
      <c r="F9" s="777">
        <v>344656.19094567548</v>
      </c>
    </row>
    <row r="10" spans="1:6" ht="14.4" customHeight="1" thickBot="1" x14ac:dyDescent="0.35"/>
    <row r="11" spans="1:6" ht="14.4" customHeight="1" x14ac:dyDescent="0.3">
      <c r="A11" s="778" t="s">
        <v>1961</v>
      </c>
      <c r="B11" s="750"/>
      <c r="C11" s="768">
        <v>0</v>
      </c>
      <c r="D11" s="750">
        <v>18295.2</v>
      </c>
      <c r="E11" s="768">
        <v>1</v>
      </c>
      <c r="F11" s="751">
        <v>18295.2</v>
      </c>
    </row>
    <row r="12" spans="1:6" ht="14.4" customHeight="1" x14ac:dyDescent="0.3">
      <c r="A12" s="779" t="s">
        <v>1962</v>
      </c>
      <c r="B12" s="756"/>
      <c r="C12" s="769">
        <v>0</v>
      </c>
      <c r="D12" s="756">
        <v>199.44</v>
      </c>
      <c r="E12" s="769">
        <v>1</v>
      </c>
      <c r="F12" s="757">
        <v>199.44</v>
      </c>
    </row>
    <row r="13" spans="1:6" ht="14.4" customHeight="1" x14ac:dyDescent="0.3">
      <c r="A13" s="779" t="s">
        <v>1963</v>
      </c>
      <c r="B13" s="756"/>
      <c r="C13" s="769">
        <v>0</v>
      </c>
      <c r="D13" s="756">
        <v>189.24008538872903</v>
      </c>
      <c r="E13" s="769">
        <v>1</v>
      </c>
      <c r="F13" s="757">
        <v>189.24008538872903</v>
      </c>
    </row>
    <row r="14" spans="1:6" ht="14.4" customHeight="1" x14ac:dyDescent="0.3">
      <c r="A14" s="779" t="s">
        <v>1964</v>
      </c>
      <c r="B14" s="756"/>
      <c r="C14" s="769">
        <v>0</v>
      </c>
      <c r="D14" s="756">
        <v>1026.3</v>
      </c>
      <c r="E14" s="769">
        <v>1</v>
      </c>
      <c r="F14" s="757">
        <v>1026.3</v>
      </c>
    </row>
    <row r="15" spans="1:6" ht="14.4" customHeight="1" x14ac:dyDescent="0.3">
      <c r="A15" s="779" t="s">
        <v>1965</v>
      </c>
      <c r="B15" s="756"/>
      <c r="C15" s="769">
        <v>0</v>
      </c>
      <c r="D15" s="756">
        <v>9579.6601186634434</v>
      </c>
      <c r="E15" s="769">
        <v>1</v>
      </c>
      <c r="F15" s="757">
        <v>9579.6601186634434</v>
      </c>
    </row>
    <row r="16" spans="1:6" ht="14.4" customHeight="1" x14ac:dyDescent="0.3">
      <c r="A16" s="779" t="s">
        <v>1966</v>
      </c>
      <c r="B16" s="756"/>
      <c r="C16" s="769">
        <v>0</v>
      </c>
      <c r="D16" s="756">
        <v>326.53000000000009</v>
      </c>
      <c r="E16" s="769">
        <v>1</v>
      </c>
      <c r="F16" s="757">
        <v>326.53000000000009</v>
      </c>
    </row>
    <row r="17" spans="1:6" ht="14.4" customHeight="1" x14ac:dyDescent="0.3">
      <c r="A17" s="779" t="s">
        <v>1967</v>
      </c>
      <c r="B17" s="756"/>
      <c r="C17" s="769">
        <v>0</v>
      </c>
      <c r="D17" s="756">
        <v>4410.6408392493531</v>
      </c>
      <c r="E17" s="769">
        <v>1</v>
      </c>
      <c r="F17" s="757">
        <v>4410.6408392493531</v>
      </c>
    </row>
    <row r="18" spans="1:6" ht="14.4" customHeight="1" x14ac:dyDescent="0.3">
      <c r="A18" s="779" t="s">
        <v>1968</v>
      </c>
      <c r="B18" s="756"/>
      <c r="C18" s="769">
        <v>0</v>
      </c>
      <c r="D18" s="756">
        <v>104.5</v>
      </c>
      <c r="E18" s="769">
        <v>1</v>
      </c>
      <c r="F18" s="757">
        <v>104.5</v>
      </c>
    </row>
    <row r="19" spans="1:6" ht="14.4" customHeight="1" x14ac:dyDescent="0.3">
      <c r="A19" s="779" t="s">
        <v>1969</v>
      </c>
      <c r="B19" s="756"/>
      <c r="C19" s="769">
        <v>0</v>
      </c>
      <c r="D19" s="756">
        <v>258.3</v>
      </c>
      <c r="E19" s="769">
        <v>1</v>
      </c>
      <c r="F19" s="757">
        <v>258.3</v>
      </c>
    </row>
    <row r="20" spans="1:6" ht="14.4" customHeight="1" x14ac:dyDescent="0.3">
      <c r="A20" s="779" t="s">
        <v>1970</v>
      </c>
      <c r="B20" s="756"/>
      <c r="C20" s="769">
        <v>0</v>
      </c>
      <c r="D20" s="756">
        <v>629.65999999999985</v>
      </c>
      <c r="E20" s="769">
        <v>1</v>
      </c>
      <c r="F20" s="757">
        <v>629.65999999999985</v>
      </c>
    </row>
    <row r="21" spans="1:6" ht="14.4" customHeight="1" x14ac:dyDescent="0.3">
      <c r="A21" s="779" t="s">
        <v>1971</v>
      </c>
      <c r="B21" s="756"/>
      <c r="C21" s="769">
        <v>0</v>
      </c>
      <c r="D21" s="756">
        <v>843.86082055130601</v>
      </c>
      <c r="E21" s="769">
        <v>1</v>
      </c>
      <c r="F21" s="757">
        <v>843.86082055130601</v>
      </c>
    </row>
    <row r="22" spans="1:6" ht="14.4" customHeight="1" x14ac:dyDescent="0.3">
      <c r="A22" s="779" t="s">
        <v>1972</v>
      </c>
      <c r="B22" s="756"/>
      <c r="C22" s="769">
        <v>0</v>
      </c>
      <c r="D22" s="756">
        <v>1638.3600000000001</v>
      </c>
      <c r="E22" s="769">
        <v>1</v>
      </c>
      <c r="F22" s="757">
        <v>1638.3600000000001</v>
      </c>
    </row>
    <row r="23" spans="1:6" ht="14.4" customHeight="1" x14ac:dyDescent="0.3">
      <c r="A23" s="779" t="s">
        <v>1973</v>
      </c>
      <c r="B23" s="756"/>
      <c r="C23" s="769">
        <v>0</v>
      </c>
      <c r="D23" s="756">
        <v>1815</v>
      </c>
      <c r="E23" s="769">
        <v>1</v>
      </c>
      <c r="F23" s="757">
        <v>1815</v>
      </c>
    </row>
    <row r="24" spans="1:6" ht="14.4" customHeight="1" x14ac:dyDescent="0.3">
      <c r="A24" s="779" t="s">
        <v>1974</v>
      </c>
      <c r="B24" s="756"/>
      <c r="C24" s="769">
        <v>0</v>
      </c>
      <c r="D24" s="756">
        <v>142.38999999999999</v>
      </c>
      <c r="E24" s="769">
        <v>1</v>
      </c>
      <c r="F24" s="757">
        <v>142.38999999999999</v>
      </c>
    </row>
    <row r="25" spans="1:6" ht="14.4" customHeight="1" x14ac:dyDescent="0.3">
      <c r="A25" s="779" t="s">
        <v>1975</v>
      </c>
      <c r="B25" s="756"/>
      <c r="C25" s="769">
        <v>0</v>
      </c>
      <c r="D25" s="756">
        <v>38809.600979042152</v>
      </c>
      <c r="E25" s="769">
        <v>1</v>
      </c>
      <c r="F25" s="757">
        <v>38809.600979042152</v>
      </c>
    </row>
    <row r="26" spans="1:6" ht="14.4" customHeight="1" x14ac:dyDescent="0.3">
      <c r="A26" s="779" t="s">
        <v>1976</v>
      </c>
      <c r="B26" s="756"/>
      <c r="C26" s="769">
        <v>0</v>
      </c>
      <c r="D26" s="756">
        <v>61.019725559911713</v>
      </c>
      <c r="E26" s="769">
        <v>1</v>
      </c>
      <c r="F26" s="757">
        <v>61.019725559911713</v>
      </c>
    </row>
    <row r="27" spans="1:6" ht="14.4" customHeight="1" x14ac:dyDescent="0.3">
      <c r="A27" s="779" t="s">
        <v>1977</v>
      </c>
      <c r="B27" s="756"/>
      <c r="C27" s="769">
        <v>0</v>
      </c>
      <c r="D27" s="756">
        <v>143.05000000000001</v>
      </c>
      <c r="E27" s="769">
        <v>1</v>
      </c>
      <c r="F27" s="757">
        <v>143.05000000000001</v>
      </c>
    </row>
    <row r="28" spans="1:6" ht="14.4" customHeight="1" x14ac:dyDescent="0.3">
      <c r="A28" s="779" t="s">
        <v>1978</v>
      </c>
      <c r="B28" s="756"/>
      <c r="C28" s="769">
        <v>0</v>
      </c>
      <c r="D28" s="756">
        <v>276.96000000000004</v>
      </c>
      <c r="E28" s="769">
        <v>1</v>
      </c>
      <c r="F28" s="757">
        <v>276.96000000000004</v>
      </c>
    </row>
    <row r="29" spans="1:6" ht="14.4" customHeight="1" x14ac:dyDescent="0.3">
      <c r="A29" s="779" t="s">
        <v>1979</v>
      </c>
      <c r="B29" s="756"/>
      <c r="C29" s="769">
        <v>0</v>
      </c>
      <c r="D29" s="756">
        <v>627.58000000000004</v>
      </c>
      <c r="E29" s="769">
        <v>1</v>
      </c>
      <c r="F29" s="757">
        <v>627.58000000000004</v>
      </c>
    </row>
    <row r="30" spans="1:6" ht="14.4" customHeight="1" x14ac:dyDescent="0.3">
      <c r="A30" s="779" t="s">
        <v>1980</v>
      </c>
      <c r="B30" s="756"/>
      <c r="C30" s="769">
        <v>0</v>
      </c>
      <c r="D30" s="756">
        <v>103246.10774235328</v>
      </c>
      <c r="E30" s="769">
        <v>1</v>
      </c>
      <c r="F30" s="757">
        <v>103246.10774235328</v>
      </c>
    </row>
    <row r="31" spans="1:6" ht="14.4" customHeight="1" x14ac:dyDescent="0.3">
      <c r="A31" s="779" t="s">
        <v>1981</v>
      </c>
      <c r="B31" s="756"/>
      <c r="C31" s="769">
        <v>0</v>
      </c>
      <c r="D31" s="756">
        <v>11222.090348971453</v>
      </c>
      <c r="E31" s="769">
        <v>1</v>
      </c>
      <c r="F31" s="757">
        <v>11222.090348971453</v>
      </c>
    </row>
    <row r="32" spans="1:6" ht="14.4" customHeight="1" x14ac:dyDescent="0.3">
      <c r="A32" s="779" t="s">
        <v>1982</v>
      </c>
      <c r="B32" s="756"/>
      <c r="C32" s="769">
        <v>0</v>
      </c>
      <c r="D32" s="756">
        <v>980.60985004282065</v>
      </c>
      <c r="E32" s="769">
        <v>1</v>
      </c>
      <c r="F32" s="757">
        <v>980.60985004282065</v>
      </c>
    </row>
    <row r="33" spans="1:6" ht="14.4" customHeight="1" x14ac:dyDescent="0.3">
      <c r="A33" s="779" t="s">
        <v>1983</v>
      </c>
      <c r="B33" s="756"/>
      <c r="C33" s="769">
        <v>0</v>
      </c>
      <c r="D33" s="756">
        <v>64547.340000000011</v>
      </c>
      <c r="E33" s="769">
        <v>1</v>
      </c>
      <c r="F33" s="757">
        <v>64547.340000000011</v>
      </c>
    </row>
    <row r="34" spans="1:6" ht="14.4" customHeight="1" x14ac:dyDescent="0.3">
      <c r="A34" s="779" t="s">
        <v>1984</v>
      </c>
      <c r="B34" s="756"/>
      <c r="C34" s="769">
        <v>0</v>
      </c>
      <c r="D34" s="756">
        <v>20917.234355317807</v>
      </c>
      <c r="E34" s="769">
        <v>1</v>
      </c>
      <c r="F34" s="757">
        <v>20917.234355317807</v>
      </c>
    </row>
    <row r="35" spans="1:6" ht="14.4" customHeight="1" x14ac:dyDescent="0.3">
      <c r="A35" s="779" t="s">
        <v>1985</v>
      </c>
      <c r="B35" s="756"/>
      <c r="C35" s="769">
        <v>0</v>
      </c>
      <c r="D35" s="756">
        <v>20695.29</v>
      </c>
      <c r="E35" s="769">
        <v>1</v>
      </c>
      <c r="F35" s="757">
        <v>20695.29</v>
      </c>
    </row>
    <row r="36" spans="1:6" ht="14.4" customHeight="1" x14ac:dyDescent="0.3">
      <c r="A36" s="779" t="s">
        <v>1986</v>
      </c>
      <c r="B36" s="756"/>
      <c r="C36" s="769">
        <v>0</v>
      </c>
      <c r="D36" s="756">
        <v>170.32</v>
      </c>
      <c r="E36" s="769">
        <v>1</v>
      </c>
      <c r="F36" s="757">
        <v>170.32</v>
      </c>
    </row>
    <row r="37" spans="1:6" ht="14.4" customHeight="1" x14ac:dyDescent="0.3">
      <c r="A37" s="779" t="s">
        <v>1987</v>
      </c>
      <c r="B37" s="756"/>
      <c r="C37" s="769">
        <v>0</v>
      </c>
      <c r="D37" s="756">
        <v>528.66332228126714</v>
      </c>
      <c r="E37" s="769">
        <v>1</v>
      </c>
      <c r="F37" s="757">
        <v>528.66332228126714</v>
      </c>
    </row>
    <row r="38" spans="1:6" ht="14.4" customHeight="1" x14ac:dyDescent="0.3">
      <c r="A38" s="779" t="s">
        <v>1988</v>
      </c>
      <c r="B38" s="756"/>
      <c r="C38" s="769">
        <v>0</v>
      </c>
      <c r="D38" s="756">
        <v>622.54010419196948</v>
      </c>
      <c r="E38" s="769">
        <v>1</v>
      </c>
      <c r="F38" s="757">
        <v>622.54010419196948</v>
      </c>
    </row>
    <row r="39" spans="1:6" ht="14.4" customHeight="1" x14ac:dyDescent="0.3">
      <c r="A39" s="779" t="s">
        <v>1989</v>
      </c>
      <c r="B39" s="756"/>
      <c r="C39" s="769">
        <v>0</v>
      </c>
      <c r="D39" s="756">
        <v>1221.2396731622894</v>
      </c>
      <c r="E39" s="769">
        <v>1</v>
      </c>
      <c r="F39" s="757">
        <v>1221.2396731622894</v>
      </c>
    </row>
    <row r="40" spans="1:6" ht="14.4" customHeight="1" x14ac:dyDescent="0.3">
      <c r="A40" s="779" t="s">
        <v>1990</v>
      </c>
      <c r="B40" s="756"/>
      <c r="C40" s="769">
        <v>0</v>
      </c>
      <c r="D40" s="756">
        <v>136.95992669140742</v>
      </c>
      <c r="E40" s="769">
        <v>1</v>
      </c>
      <c r="F40" s="757">
        <v>136.95992669140742</v>
      </c>
    </row>
    <row r="41" spans="1:6" ht="14.4" customHeight="1" x14ac:dyDescent="0.3">
      <c r="A41" s="779" t="s">
        <v>1991</v>
      </c>
      <c r="B41" s="756"/>
      <c r="C41" s="769">
        <v>0</v>
      </c>
      <c r="D41" s="756">
        <v>914.27999999999884</v>
      </c>
      <c r="E41" s="769">
        <v>1</v>
      </c>
      <c r="F41" s="757">
        <v>914.27999999999884</v>
      </c>
    </row>
    <row r="42" spans="1:6" ht="14.4" customHeight="1" x14ac:dyDescent="0.3">
      <c r="A42" s="779" t="s">
        <v>1992</v>
      </c>
      <c r="B42" s="756"/>
      <c r="C42" s="769">
        <v>0</v>
      </c>
      <c r="D42" s="756">
        <v>65.119999999999976</v>
      </c>
      <c r="E42" s="769">
        <v>1</v>
      </c>
      <c r="F42" s="757">
        <v>65.119999999999976</v>
      </c>
    </row>
    <row r="43" spans="1:6" ht="14.4" customHeight="1" x14ac:dyDescent="0.3">
      <c r="A43" s="779" t="s">
        <v>1993</v>
      </c>
      <c r="B43" s="756"/>
      <c r="C43" s="769">
        <v>0</v>
      </c>
      <c r="D43" s="756">
        <v>439.99999999999989</v>
      </c>
      <c r="E43" s="769">
        <v>1</v>
      </c>
      <c r="F43" s="757">
        <v>439.99999999999989</v>
      </c>
    </row>
    <row r="44" spans="1:6" ht="14.4" customHeight="1" x14ac:dyDescent="0.3">
      <c r="A44" s="779" t="s">
        <v>1994</v>
      </c>
      <c r="B44" s="756"/>
      <c r="C44" s="769">
        <v>0</v>
      </c>
      <c r="D44" s="756">
        <v>889.72000000000025</v>
      </c>
      <c r="E44" s="769">
        <v>1</v>
      </c>
      <c r="F44" s="757">
        <v>889.72000000000025</v>
      </c>
    </row>
    <row r="45" spans="1:6" ht="14.4" customHeight="1" x14ac:dyDescent="0.3">
      <c r="A45" s="779" t="s">
        <v>1995</v>
      </c>
      <c r="B45" s="756"/>
      <c r="C45" s="769">
        <v>0</v>
      </c>
      <c r="D45" s="756">
        <v>650.32000000000005</v>
      </c>
      <c r="E45" s="769">
        <v>1</v>
      </c>
      <c r="F45" s="757">
        <v>650.32000000000005</v>
      </c>
    </row>
    <row r="46" spans="1:6" ht="14.4" customHeight="1" x14ac:dyDescent="0.3">
      <c r="A46" s="779" t="s">
        <v>1996</v>
      </c>
      <c r="B46" s="756"/>
      <c r="C46" s="769">
        <v>0</v>
      </c>
      <c r="D46" s="756">
        <v>301.49961192004798</v>
      </c>
      <c r="E46" s="769">
        <v>1</v>
      </c>
      <c r="F46" s="757">
        <v>301.49961192004798</v>
      </c>
    </row>
    <row r="47" spans="1:6" ht="14.4" customHeight="1" x14ac:dyDescent="0.3">
      <c r="A47" s="779" t="s">
        <v>1997</v>
      </c>
      <c r="B47" s="756"/>
      <c r="C47" s="769">
        <v>0</v>
      </c>
      <c r="D47" s="756">
        <v>6563.7017576842627</v>
      </c>
      <c r="E47" s="769">
        <v>1</v>
      </c>
      <c r="F47" s="757">
        <v>6563.7017576842627</v>
      </c>
    </row>
    <row r="48" spans="1:6" ht="14.4" customHeight="1" x14ac:dyDescent="0.3">
      <c r="A48" s="779" t="s">
        <v>1998</v>
      </c>
      <c r="B48" s="756"/>
      <c r="C48" s="769">
        <v>0</v>
      </c>
      <c r="D48" s="756">
        <v>317.95999999999998</v>
      </c>
      <c r="E48" s="769">
        <v>1</v>
      </c>
      <c r="F48" s="757">
        <v>317.95999999999998</v>
      </c>
    </row>
    <row r="49" spans="1:6" ht="14.4" customHeight="1" x14ac:dyDescent="0.3">
      <c r="A49" s="779" t="s">
        <v>1999</v>
      </c>
      <c r="B49" s="756"/>
      <c r="C49" s="769">
        <v>0</v>
      </c>
      <c r="D49" s="756">
        <v>1044.3800000000001</v>
      </c>
      <c r="E49" s="769">
        <v>1</v>
      </c>
      <c r="F49" s="757">
        <v>1044.3800000000001</v>
      </c>
    </row>
    <row r="50" spans="1:6" ht="14.4" customHeight="1" x14ac:dyDescent="0.3">
      <c r="A50" s="779" t="s">
        <v>2000</v>
      </c>
      <c r="B50" s="756"/>
      <c r="C50" s="769">
        <v>0</v>
      </c>
      <c r="D50" s="756">
        <v>910.82985000000019</v>
      </c>
      <c r="E50" s="769">
        <v>1</v>
      </c>
      <c r="F50" s="757">
        <v>910.82985000000019</v>
      </c>
    </row>
    <row r="51" spans="1:6" ht="14.4" customHeight="1" x14ac:dyDescent="0.3">
      <c r="A51" s="779" t="s">
        <v>2001</v>
      </c>
      <c r="B51" s="756"/>
      <c r="C51" s="769">
        <v>0</v>
      </c>
      <c r="D51" s="756">
        <v>503.20000000000005</v>
      </c>
      <c r="E51" s="769">
        <v>1</v>
      </c>
      <c r="F51" s="757">
        <v>503.20000000000005</v>
      </c>
    </row>
    <row r="52" spans="1:6" ht="14.4" customHeight="1" x14ac:dyDescent="0.3">
      <c r="A52" s="779" t="s">
        <v>2002</v>
      </c>
      <c r="B52" s="756"/>
      <c r="C52" s="769">
        <v>0</v>
      </c>
      <c r="D52" s="756">
        <v>5957.2918166033651</v>
      </c>
      <c r="E52" s="769">
        <v>1</v>
      </c>
      <c r="F52" s="757">
        <v>5957.2918166033651</v>
      </c>
    </row>
    <row r="53" spans="1:6" ht="14.4" customHeight="1" x14ac:dyDescent="0.3">
      <c r="A53" s="779" t="s">
        <v>2003</v>
      </c>
      <c r="B53" s="756"/>
      <c r="C53" s="769">
        <v>0</v>
      </c>
      <c r="D53" s="756">
        <v>51.840000000000032</v>
      </c>
      <c r="E53" s="769">
        <v>1</v>
      </c>
      <c r="F53" s="757">
        <v>51.840000000000032</v>
      </c>
    </row>
    <row r="54" spans="1:6" ht="14.4" customHeight="1" x14ac:dyDescent="0.3">
      <c r="A54" s="779" t="s">
        <v>2004</v>
      </c>
      <c r="B54" s="756"/>
      <c r="C54" s="769">
        <v>0</v>
      </c>
      <c r="D54" s="756">
        <v>788.8000000000003</v>
      </c>
      <c r="E54" s="769">
        <v>1</v>
      </c>
      <c r="F54" s="757">
        <v>788.8000000000003</v>
      </c>
    </row>
    <row r="55" spans="1:6" ht="14.4" customHeight="1" x14ac:dyDescent="0.3">
      <c r="A55" s="779" t="s">
        <v>2005</v>
      </c>
      <c r="B55" s="756"/>
      <c r="C55" s="769">
        <v>0</v>
      </c>
      <c r="D55" s="756">
        <v>149.13014143590399</v>
      </c>
      <c r="E55" s="769">
        <v>1</v>
      </c>
      <c r="F55" s="757">
        <v>149.13014143590399</v>
      </c>
    </row>
    <row r="56" spans="1:6" ht="14.4" customHeight="1" x14ac:dyDescent="0.3">
      <c r="A56" s="779" t="s">
        <v>2006</v>
      </c>
      <c r="B56" s="756"/>
      <c r="C56" s="769">
        <v>0</v>
      </c>
      <c r="D56" s="756">
        <v>3412.1176033396096</v>
      </c>
      <c r="E56" s="769">
        <v>1</v>
      </c>
      <c r="F56" s="757">
        <v>3412.1176033396096</v>
      </c>
    </row>
    <row r="57" spans="1:6" ht="14.4" customHeight="1" x14ac:dyDescent="0.3">
      <c r="A57" s="779" t="s">
        <v>2007</v>
      </c>
      <c r="B57" s="756"/>
      <c r="C57" s="769">
        <v>0</v>
      </c>
      <c r="D57" s="756">
        <v>17358.322273225062</v>
      </c>
      <c r="E57" s="769">
        <v>1</v>
      </c>
      <c r="F57" s="757">
        <v>17358.322273225062</v>
      </c>
    </row>
    <row r="58" spans="1:6" ht="14.4" customHeight="1" thickBot="1" x14ac:dyDescent="0.35">
      <c r="A58" s="780" t="s">
        <v>2008</v>
      </c>
      <c r="B58" s="771"/>
      <c r="C58" s="772">
        <v>0</v>
      </c>
      <c r="D58" s="771">
        <v>671.99</v>
      </c>
      <c r="E58" s="772">
        <v>1</v>
      </c>
      <c r="F58" s="773">
        <v>671.99</v>
      </c>
    </row>
    <row r="59" spans="1:6" ht="14.4" customHeight="1" thickBot="1" x14ac:dyDescent="0.35">
      <c r="A59" s="774" t="s">
        <v>3</v>
      </c>
      <c r="B59" s="775"/>
      <c r="C59" s="776">
        <v>0</v>
      </c>
      <c r="D59" s="775">
        <v>344656.19094567536</v>
      </c>
      <c r="E59" s="776">
        <v>1</v>
      </c>
      <c r="F59" s="777">
        <v>344656.19094567536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2017-04-25T10:29:59Z</dcterms:modified>
</cp:coreProperties>
</file>